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"/>
    </mc:Choice>
  </mc:AlternateContent>
  <xr:revisionPtr revIDLastSave="0" documentId="13_ncr:1_{E183BFAA-75C8-4128-A8AE-9BFEA8223E5F}" xr6:coauthVersionLast="47" xr6:coauthVersionMax="47" xr10:uidLastSave="{00000000-0000-0000-0000-000000000000}"/>
  <bookViews>
    <workbookView xWindow="-105" yWindow="0" windowWidth="14610" windowHeight="15585" activeTab="1" xr2:uid="{4EB7BD62-DF0C-40EC-A239-9BB124769E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2" l="1"/>
  <c r="Q31" i="2"/>
  <c r="R31" i="2"/>
  <c r="S31" i="2"/>
  <c r="T31" i="2"/>
  <c r="Q30" i="2"/>
  <c r="R30" i="2"/>
  <c r="S30" i="2"/>
  <c r="T30" i="2"/>
  <c r="N33" i="2"/>
  <c r="O33" i="2"/>
  <c r="M33" i="2"/>
  <c r="O31" i="2"/>
  <c r="N31" i="2"/>
  <c r="P30" i="2"/>
  <c r="O30" i="2"/>
  <c r="L31" i="2"/>
  <c r="C31" i="2"/>
  <c r="D31" i="2"/>
  <c r="E31" i="2"/>
  <c r="F31" i="2"/>
  <c r="G31" i="2"/>
  <c r="H31" i="2"/>
  <c r="I31" i="2"/>
  <c r="B31" i="2"/>
  <c r="L30" i="2"/>
  <c r="G30" i="2"/>
  <c r="H30" i="2"/>
  <c r="I30" i="2"/>
  <c r="F30" i="2"/>
  <c r="K4" i="2"/>
  <c r="K10" i="2" s="1"/>
  <c r="L4" i="2"/>
  <c r="M4" i="2"/>
  <c r="N4" i="2"/>
  <c r="O4" i="2"/>
  <c r="P4" i="2"/>
  <c r="Q4" i="2"/>
  <c r="Q10" i="2" s="1"/>
  <c r="Q17" i="2" s="1"/>
  <c r="Q24" i="2" s="1"/>
  <c r="Q26" i="2" s="1"/>
  <c r="R4" i="2"/>
  <c r="S4" i="2"/>
  <c r="T4" i="2"/>
  <c r="L9" i="2"/>
  <c r="L10" i="2" s="1"/>
  <c r="M9" i="2"/>
  <c r="N9" i="2"/>
  <c r="O9" i="2"/>
  <c r="P9" i="2"/>
  <c r="P10" i="2" s="1"/>
  <c r="Q9" i="2"/>
  <c r="R9" i="2"/>
  <c r="R10" i="2" s="1"/>
  <c r="R17" i="2" s="1"/>
  <c r="R24" i="2" s="1"/>
  <c r="R26" i="2" s="1"/>
  <c r="S9" i="2"/>
  <c r="T9" i="2"/>
  <c r="S10" i="2"/>
  <c r="T10" i="2"/>
  <c r="L16" i="2"/>
  <c r="M16" i="2"/>
  <c r="N16" i="2"/>
  <c r="O16" i="2"/>
  <c r="P16" i="2"/>
  <c r="Q16" i="2"/>
  <c r="R16" i="2"/>
  <c r="S16" i="2"/>
  <c r="T16" i="2"/>
  <c r="S17" i="2"/>
  <c r="T17" i="2"/>
  <c r="L23" i="2"/>
  <c r="M23" i="2"/>
  <c r="N23" i="2"/>
  <c r="O23" i="2"/>
  <c r="P23" i="2"/>
  <c r="Q23" i="2"/>
  <c r="R23" i="2"/>
  <c r="S23" i="2"/>
  <c r="T23" i="2"/>
  <c r="S24" i="2"/>
  <c r="S26" i="2" s="1"/>
  <c r="T24" i="2"/>
  <c r="T26" i="2" s="1"/>
  <c r="K23" i="2"/>
  <c r="K16" i="2"/>
  <c r="K9" i="2"/>
  <c r="C4" i="2"/>
  <c r="D4" i="2"/>
  <c r="E4" i="2"/>
  <c r="E10" i="2" s="1"/>
  <c r="E17" i="2" s="1"/>
  <c r="E24" i="2" s="1"/>
  <c r="E26" i="2" s="1"/>
  <c r="F4" i="2"/>
  <c r="F10" i="2" s="1"/>
  <c r="F17" i="2" s="1"/>
  <c r="F24" i="2" s="1"/>
  <c r="F26" i="2" s="1"/>
  <c r="G4" i="2"/>
  <c r="G10" i="2" s="1"/>
  <c r="H4" i="2"/>
  <c r="H10" i="2" s="1"/>
  <c r="I4" i="2"/>
  <c r="I10" i="2" s="1"/>
  <c r="C9" i="2"/>
  <c r="D9" i="2"/>
  <c r="E9" i="2"/>
  <c r="F9" i="2"/>
  <c r="G9" i="2"/>
  <c r="H9" i="2"/>
  <c r="I9" i="2"/>
  <c r="C10" i="2"/>
  <c r="C17" i="2" s="1"/>
  <c r="C24" i="2" s="1"/>
  <c r="C26" i="2" s="1"/>
  <c r="D10" i="2"/>
  <c r="D17" i="2" s="1"/>
  <c r="D24" i="2" s="1"/>
  <c r="D26" i="2" s="1"/>
  <c r="C16" i="2"/>
  <c r="D16" i="2"/>
  <c r="E16" i="2"/>
  <c r="F16" i="2"/>
  <c r="G16" i="2"/>
  <c r="G17" i="2" s="1"/>
  <c r="G24" i="2" s="1"/>
  <c r="G26" i="2" s="1"/>
  <c r="H16" i="2"/>
  <c r="H17" i="2" s="1"/>
  <c r="H24" i="2" s="1"/>
  <c r="H26" i="2" s="1"/>
  <c r="I16" i="2"/>
  <c r="I17" i="2" s="1"/>
  <c r="I24" i="2" s="1"/>
  <c r="I26" i="2" s="1"/>
  <c r="C23" i="2"/>
  <c r="D23" i="2"/>
  <c r="E23" i="2"/>
  <c r="F23" i="2"/>
  <c r="G23" i="2"/>
  <c r="H23" i="2"/>
  <c r="I23" i="2"/>
  <c r="M1" i="2"/>
  <c r="N1" i="2" s="1"/>
  <c r="O1" i="2" s="1"/>
  <c r="P1" i="2" s="1"/>
  <c r="Q1" i="2" s="1"/>
  <c r="R1" i="2" s="1"/>
  <c r="S1" i="2" s="1"/>
  <c r="T1" i="2" s="1"/>
  <c r="L1" i="2"/>
  <c r="B24" i="2"/>
  <c r="B26" i="2" s="1"/>
  <c r="B23" i="2"/>
  <c r="B16" i="2"/>
  <c r="B4" i="2"/>
  <c r="B9" i="2"/>
  <c r="D7" i="1"/>
  <c r="D6" i="1"/>
  <c r="D5" i="1"/>
  <c r="D4" i="1"/>
  <c r="O10" i="2" l="1"/>
  <c r="N10" i="2"/>
  <c r="N17" i="2" s="1"/>
  <c r="M10" i="2"/>
  <c r="M17" i="2" s="1"/>
  <c r="P17" i="2"/>
  <c r="P24" i="2" s="1"/>
  <c r="P26" i="2" s="1"/>
  <c r="O17" i="2"/>
  <c r="L17" i="2"/>
  <c r="L24" i="2" s="1"/>
  <c r="L26" i="2" s="1"/>
  <c r="K17" i="2"/>
  <c r="K24" i="2" s="1"/>
  <c r="K26" i="2" s="1"/>
  <c r="B10" i="2"/>
  <c r="B17" i="2" s="1"/>
  <c r="O24" i="2" l="1"/>
  <c r="N24" i="2"/>
  <c r="M24" i="2"/>
  <c r="M30" i="2"/>
  <c r="N30" i="2"/>
  <c r="O26" i="2" l="1"/>
  <c r="N26" i="2"/>
  <c r="M26" i="2"/>
  <c r="M31" i="2"/>
</calcChain>
</file>

<file path=xl/sharedStrings.xml><?xml version="1.0" encoding="utf-8"?>
<sst xmlns="http://schemas.openxmlformats.org/spreadsheetml/2006/main" count="56" uniqueCount="48">
  <si>
    <t>SOFI</t>
  </si>
  <si>
    <t>Price</t>
  </si>
  <si>
    <t>Shares</t>
  </si>
  <si>
    <t>MC</t>
  </si>
  <si>
    <t>Cash</t>
  </si>
  <si>
    <t>Debt</t>
  </si>
  <si>
    <t>EV</t>
  </si>
  <si>
    <t>Q424</t>
  </si>
  <si>
    <t>Loans and securitzations</t>
  </si>
  <si>
    <t>Other</t>
  </si>
  <si>
    <t>Revenue</t>
  </si>
  <si>
    <t>Interest Income</t>
  </si>
  <si>
    <t>Deposits</t>
  </si>
  <si>
    <t>Corporate Borrowings</t>
  </si>
  <si>
    <t>Interest Expense</t>
  </si>
  <si>
    <t>Net Interest</t>
  </si>
  <si>
    <t>S&amp;W</t>
  </si>
  <si>
    <t>Loan origination sales and securitization</t>
  </si>
  <si>
    <t>Servicing</t>
  </si>
  <si>
    <t>Technology Products &amp; Solutions</t>
  </si>
  <si>
    <t>Loan Platform Fees</t>
  </si>
  <si>
    <t>Noninterest Income</t>
  </si>
  <si>
    <t>Credit Losses</t>
  </si>
  <si>
    <t>R&amp;D</t>
  </si>
  <si>
    <t>S&amp;M</t>
  </si>
  <si>
    <t>Operating Costs</t>
  </si>
  <si>
    <t>G&amp;A</t>
  </si>
  <si>
    <t>OPEX</t>
  </si>
  <si>
    <t>Tax</t>
  </si>
  <si>
    <t>Net Income</t>
  </si>
  <si>
    <t>Pretax Income</t>
  </si>
  <si>
    <t>EPS</t>
  </si>
  <si>
    <t>Tax Rate</t>
  </si>
  <si>
    <t>Operating Margin</t>
  </si>
  <si>
    <t>FCF Margin</t>
  </si>
  <si>
    <t>CFFO</t>
  </si>
  <si>
    <t>CX</t>
  </si>
  <si>
    <t>FCF</t>
  </si>
  <si>
    <t>Net Cash</t>
  </si>
  <si>
    <t>Q124</t>
  </si>
  <si>
    <t>Q224</t>
  </si>
  <si>
    <t>Q324</t>
  </si>
  <si>
    <t>Q125</t>
  </si>
  <si>
    <t>Q225</t>
  </si>
  <si>
    <t>Q325</t>
  </si>
  <si>
    <t>Q425</t>
  </si>
  <si>
    <t>Revenue Growth y/y</t>
  </si>
  <si>
    <t>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</si>
</sst>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3" fontId="0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28575</xdr:rowOff>
    </xdr:from>
    <xdr:to>
      <xdr:col>5</xdr:col>
      <xdr:colOff>28575</xdr:colOff>
      <xdr:row>37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B413772-7F6D-75AD-8E2D-45E29073FC59}"/>
            </a:ext>
          </a:extLst>
        </xdr:cNvPr>
        <xdr:cNvCxnSpPr/>
      </xdr:nvCxnSpPr>
      <xdr:spPr>
        <a:xfrm>
          <a:off x="3933825" y="28575"/>
          <a:ext cx="38100" cy="70389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0</xdr:row>
      <xdr:rowOff>0</xdr:rowOff>
    </xdr:from>
    <xdr:to>
      <xdr:col>15</xdr:col>
      <xdr:colOff>57150</xdr:colOff>
      <xdr:row>36</xdr:row>
      <xdr:rowOff>180975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8F3FF1E-61B1-4B80-86CE-A020D830E7D9}"/>
            </a:ext>
          </a:extLst>
        </xdr:cNvPr>
        <xdr:cNvCxnSpPr/>
      </xdr:nvCxnSpPr>
      <xdr:spPr>
        <a:xfrm>
          <a:off x="10058400" y="0"/>
          <a:ext cx="38100" cy="70389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B2117-A014-4200-BF8A-0229FBE83702}">
  <dimension ref="A1:E7"/>
  <sheetViews>
    <sheetView zoomScale="280" zoomScaleNormal="280" workbookViewId="0">
      <selection activeCell="B10" sqref="B10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C2" t="s">
        <v>1</v>
      </c>
      <c r="D2" s="2">
        <v>12.95</v>
      </c>
    </row>
    <row r="3" spans="1:5" x14ac:dyDescent="0.25">
      <c r="C3" t="s">
        <v>2</v>
      </c>
      <c r="D3" s="4">
        <v>1096.54</v>
      </c>
      <c r="E3" t="s">
        <v>7</v>
      </c>
    </row>
    <row r="4" spans="1:5" x14ac:dyDescent="0.25">
      <c r="C4" t="s">
        <v>3</v>
      </c>
      <c r="D4" s="2">
        <f>D3*D2</f>
        <v>14200.192999999999</v>
      </c>
    </row>
    <row r="5" spans="1:5" x14ac:dyDescent="0.25">
      <c r="C5" t="s">
        <v>4</v>
      </c>
      <c r="D5" s="4">
        <f>2538.2+171+1895.6+17684.8+8597.3+1246.4</f>
        <v>32133.3</v>
      </c>
      <c r="E5" t="s">
        <v>7</v>
      </c>
    </row>
    <row r="6" spans="1:5" x14ac:dyDescent="0.25">
      <c r="C6" t="s">
        <v>5</v>
      </c>
      <c r="D6" s="4">
        <f>3092+609+97.4+556.9</f>
        <v>4355.3</v>
      </c>
      <c r="E6" t="s">
        <v>7</v>
      </c>
    </row>
    <row r="7" spans="1:5" x14ac:dyDescent="0.25">
      <c r="C7" t="s">
        <v>6</v>
      </c>
      <c r="D7" s="2">
        <f>D4+D6-D5</f>
        <v>-13577.807000000001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95DD9-5CDE-46E9-B09E-775C7C3C002E}">
  <dimension ref="A1:T45"/>
  <sheetViews>
    <sheetView tabSelected="1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S31" sqref="S31"/>
    </sheetView>
  </sheetViews>
  <sheetFormatPr defaultRowHeight="15" x14ac:dyDescent="0.25"/>
  <cols>
    <col min="1" max="1" width="22.5703125" style="2" customWidth="1"/>
    <col min="2" max="16384" width="9.140625" style="2"/>
  </cols>
  <sheetData>
    <row r="1" spans="1:20" x14ac:dyDescent="0.25">
      <c r="B1" s="2" t="s">
        <v>39</v>
      </c>
      <c r="C1" s="2" t="s">
        <v>40</v>
      </c>
      <c r="D1" s="2" t="s">
        <v>41</v>
      </c>
      <c r="E1" s="2" t="s">
        <v>7</v>
      </c>
      <c r="F1" s="2" t="s">
        <v>42</v>
      </c>
      <c r="G1" s="2" t="s">
        <v>43</v>
      </c>
      <c r="H1" s="2" t="s">
        <v>44</v>
      </c>
      <c r="I1" s="2" t="s">
        <v>45</v>
      </c>
      <c r="K1" s="5">
        <v>2020</v>
      </c>
      <c r="L1" s="5">
        <f>K1+1</f>
        <v>2021</v>
      </c>
      <c r="M1" s="5">
        <f t="shared" ref="M1:T1" si="0">L1+1</f>
        <v>2022</v>
      </c>
      <c r="N1" s="5">
        <f t="shared" si="0"/>
        <v>2023</v>
      </c>
      <c r="O1" s="5">
        <f t="shared" si="0"/>
        <v>2024</v>
      </c>
      <c r="P1" s="5">
        <f t="shared" si="0"/>
        <v>2025</v>
      </c>
      <c r="Q1" s="5">
        <f t="shared" si="0"/>
        <v>2026</v>
      </c>
      <c r="R1" s="5">
        <f t="shared" si="0"/>
        <v>2027</v>
      </c>
      <c r="S1" s="5">
        <f t="shared" si="0"/>
        <v>2028</v>
      </c>
      <c r="T1" s="5">
        <f t="shared" si="0"/>
        <v>2029</v>
      </c>
    </row>
    <row r="2" spans="1:20" x14ac:dyDescent="0.25">
      <c r="A2" s="2" t="s">
        <v>8</v>
      </c>
      <c r="M2" s="2">
        <v>759.5</v>
      </c>
      <c r="N2" s="2">
        <v>1944.1</v>
      </c>
      <c r="O2" s="2">
        <v>2601.9</v>
      </c>
    </row>
    <row r="3" spans="1:20" x14ac:dyDescent="0.25">
      <c r="A3" s="2" t="s">
        <v>9</v>
      </c>
      <c r="M3" s="2">
        <v>13.86</v>
      </c>
      <c r="N3" s="2">
        <v>106.9</v>
      </c>
      <c r="O3" s="2">
        <v>205.8</v>
      </c>
    </row>
    <row r="4" spans="1:20" s="3" customFormat="1" x14ac:dyDescent="0.25">
      <c r="A4" s="3" t="s">
        <v>11</v>
      </c>
      <c r="B4" s="3">
        <f>SUM(B2:B3)</f>
        <v>0</v>
      </c>
      <c r="C4" s="3">
        <f t="shared" ref="C4:K4" si="1">SUM(C2:C3)</f>
        <v>0</v>
      </c>
      <c r="D4" s="3">
        <f t="shared" si="1"/>
        <v>0</v>
      </c>
      <c r="E4" s="3">
        <f t="shared" si="1"/>
        <v>0</v>
      </c>
      <c r="F4" s="3">
        <f t="shared" si="1"/>
        <v>0</v>
      </c>
      <c r="G4" s="3">
        <f t="shared" si="1"/>
        <v>0</v>
      </c>
      <c r="H4" s="3">
        <f t="shared" si="1"/>
        <v>0</v>
      </c>
      <c r="I4" s="3">
        <f t="shared" si="1"/>
        <v>0</v>
      </c>
      <c r="K4" s="3">
        <f t="shared" si="1"/>
        <v>0</v>
      </c>
      <c r="L4" s="3">
        <f t="shared" ref="L4" si="2">SUM(L2:L3)</f>
        <v>0</v>
      </c>
      <c r="M4" s="3">
        <f t="shared" ref="M4" si="3">SUM(M2:M3)</f>
        <v>773.36</v>
      </c>
      <c r="N4" s="3">
        <f t="shared" ref="N4" si="4">SUM(N2:N3)</f>
        <v>2051</v>
      </c>
      <c r="O4" s="3">
        <f t="shared" ref="O4" si="5">SUM(O2:O3)</f>
        <v>2807.7000000000003</v>
      </c>
      <c r="P4" s="3">
        <f t="shared" ref="P4" si="6">SUM(P2:P3)</f>
        <v>0</v>
      </c>
      <c r="Q4" s="3">
        <f t="shared" ref="Q4" si="7">SUM(Q2:Q3)</f>
        <v>0</v>
      </c>
      <c r="R4" s="3">
        <f t="shared" ref="R4" si="8">SUM(R2:R3)</f>
        <v>0</v>
      </c>
      <c r="S4" s="3">
        <f t="shared" ref="S4" si="9">SUM(S2:S3)</f>
        <v>0</v>
      </c>
      <c r="T4" s="3">
        <f t="shared" ref="T4" si="10">SUM(T2:T3)</f>
        <v>0</v>
      </c>
    </row>
    <row r="5" spans="1:20" x14ac:dyDescent="0.25">
      <c r="A5" s="2" t="s">
        <v>16</v>
      </c>
      <c r="M5" s="2">
        <v>110.12</v>
      </c>
      <c r="N5" s="2">
        <v>244.2</v>
      </c>
      <c r="O5" s="2">
        <v>112.4</v>
      </c>
    </row>
    <row r="6" spans="1:20" x14ac:dyDescent="0.25">
      <c r="A6" s="2" t="s">
        <v>12</v>
      </c>
      <c r="M6" s="2">
        <v>59.8</v>
      </c>
      <c r="N6" s="2">
        <v>507.8</v>
      </c>
      <c r="O6" s="2">
        <v>930.1</v>
      </c>
    </row>
    <row r="7" spans="1:20" x14ac:dyDescent="0.25">
      <c r="A7" s="2" t="s">
        <v>13</v>
      </c>
      <c r="M7" s="2">
        <v>18.399999999999999</v>
      </c>
      <c r="N7" s="2">
        <v>36.799999999999997</v>
      </c>
      <c r="O7" s="2">
        <v>48.3</v>
      </c>
    </row>
    <row r="8" spans="1:20" x14ac:dyDescent="0.25">
      <c r="A8" s="2" t="s">
        <v>9</v>
      </c>
      <c r="M8" s="2">
        <v>0.92</v>
      </c>
      <c r="N8" s="2">
        <v>0.45</v>
      </c>
      <c r="O8" s="2">
        <v>0.438</v>
      </c>
    </row>
    <row r="9" spans="1:20" x14ac:dyDescent="0.25">
      <c r="A9" s="2" t="s">
        <v>14</v>
      </c>
      <c r="B9" s="2">
        <f>SUM(B5:B8)</f>
        <v>0</v>
      </c>
      <c r="C9" s="2">
        <f t="shared" ref="C9:K9" si="11">SUM(C5:C8)</f>
        <v>0</v>
      </c>
      <c r="D9" s="2">
        <f t="shared" si="11"/>
        <v>0</v>
      </c>
      <c r="E9" s="2">
        <f t="shared" si="11"/>
        <v>0</v>
      </c>
      <c r="F9" s="2">
        <f t="shared" si="11"/>
        <v>0</v>
      </c>
      <c r="G9" s="2">
        <f t="shared" si="11"/>
        <v>0</v>
      </c>
      <c r="H9" s="2">
        <f t="shared" si="11"/>
        <v>0</v>
      </c>
      <c r="I9" s="2">
        <f t="shared" si="11"/>
        <v>0</v>
      </c>
      <c r="K9" s="2">
        <f t="shared" si="11"/>
        <v>0</v>
      </c>
      <c r="L9" s="2">
        <f t="shared" ref="L9" si="12">SUM(L5:L8)</f>
        <v>0</v>
      </c>
      <c r="M9" s="2">
        <f t="shared" ref="M9" si="13">SUM(M5:M8)</f>
        <v>189.24</v>
      </c>
      <c r="N9" s="2">
        <f t="shared" ref="N9" si="14">SUM(N5:N8)</f>
        <v>789.25</v>
      </c>
      <c r="O9" s="2">
        <f t="shared" ref="O9" si="15">SUM(O5:O8)</f>
        <v>1091.2380000000001</v>
      </c>
      <c r="P9" s="2">
        <f t="shared" ref="P9" si="16">SUM(P5:P8)</f>
        <v>0</v>
      </c>
      <c r="Q9" s="2">
        <f t="shared" ref="Q9" si="17">SUM(Q5:Q8)</f>
        <v>0</v>
      </c>
      <c r="R9" s="2">
        <f t="shared" ref="R9" si="18">SUM(R5:R8)</f>
        <v>0</v>
      </c>
      <c r="S9" s="2">
        <f t="shared" ref="S9" si="19">SUM(S5:S8)</f>
        <v>0</v>
      </c>
      <c r="T9" s="2">
        <f t="shared" ref="T9" si="20">SUM(T5:T8)</f>
        <v>0</v>
      </c>
    </row>
    <row r="10" spans="1:20" s="3" customFormat="1" x14ac:dyDescent="0.25">
      <c r="A10" s="3" t="s">
        <v>15</v>
      </c>
      <c r="B10" s="3">
        <f>B4-B9</f>
        <v>0</v>
      </c>
      <c r="C10" s="3">
        <f t="shared" ref="C10:K10" si="21">C4-C9</f>
        <v>0</v>
      </c>
      <c r="D10" s="3">
        <f t="shared" si="21"/>
        <v>0</v>
      </c>
      <c r="E10" s="3">
        <f t="shared" si="21"/>
        <v>0</v>
      </c>
      <c r="F10" s="3">
        <f t="shared" si="21"/>
        <v>0</v>
      </c>
      <c r="G10" s="3">
        <f t="shared" si="21"/>
        <v>0</v>
      </c>
      <c r="H10" s="3">
        <f t="shared" si="21"/>
        <v>0</v>
      </c>
      <c r="I10" s="3">
        <f t="shared" si="21"/>
        <v>0</v>
      </c>
      <c r="K10" s="3">
        <f t="shared" si="21"/>
        <v>0</v>
      </c>
      <c r="L10" s="3">
        <f t="shared" ref="L10" si="22">L4-L9</f>
        <v>0</v>
      </c>
      <c r="M10" s="3">
        <f t="shared" ref="M10" si="23">M4-M9</f>
        <v>584.12</v>
      </c>
      <c r="N10" s="3">
        <f t="shared" ref="N10" si="24">N4-N9</f>
        <v>1261.75</v>
      </c>
      <c r="O10" s="3">
        <f t="shared" ref="O10" si="25">O4-O9</f>
        <v>1716.4620000000002</v>
      </c>
      <c r="P10" s="3">
        <f t="shared" ref="P10" si="26">P4-P9</f>
        <v>0</v>
      </c>
      <c r="Q10" s="3">
        <f t="shared" ref="Q10" si="27">Q4-Q9</f>
        <v>0</v>
      </c>
      <c r="R10" s="3">
        <f t="shared" ref="R10" si="28">R4-R9</f>
        <v>0</v>
      </c>
      <c r="S10" s="3">
        <f t="shared" ref="S10" si="29">S4-S9</f>
        <v>0</v>
      </c>
      <c r="T10" s="3">
        <f t="shared" ref="T10" si="30">T4-T9</f>
        <v>0</v>
      </c>
    </row>
    <row r="11" spans="1:20" x14ac:dyDescent="0.25">
      <c r="A11" s="2" t="s">
        <v>17</v>
      </c>
      <c r="M11" s="2">
        <v>565.4</v>
      </c>
      <c r="N11" s="2">
        <v>371.8</v>
      </c>
      <c r="O11" s="2">
        <v>255.9</v>
      </c>
    </row>
    <row r="12" spans="1:20" x14ac:dyDescent="0.25">
      <c r="A12" s="2" t="s">
        <v>18</v>
      </c>
      <c r="M12" s="2">
        <v>43.5</v>
      </c>
      <c r="N12" s="2">
        <v>37.299999999999997</v>
      </c>
      <c r="O12" s="2">
        <v>22.2</v>
      </c>
    </row>
    <row r="13" spans="1:20" x14ac:dyDescent="0.25">
      <c r="A13" s="2" t="s">
        <v>19</v>
      </c>
      <c r="M13" s="2">
        <v>304.89999999999998</v>
      </c>
      <c r="N13" s="2">
        <v>323.89999999999998</v>
      </c>
      <c r="O13" s="2">
        <v>350.8</v>
      </c>
    </row>
    <row r="14" spans="1:20" x14ac:dyDescent="0.25">
      <c r="A14" s="2" t="s">
        <v>20</v>
      </c>
      <c r="M14" s="2">
        <v>31.5</v>
      </c>
      <c r="N14" s="2">
        <v>33.6</v>
      </c>
      <c r="O14" s="2">
        <v>141.6</v>
      </c>
    </row>
    <row r="15" spans="1:20" x14ac:dyDescent="0.25">
      <c r="A15" s="2" t="s">
        <v>9</v>
      </c>
      <c r="M15" s="2">
        <v>44.1</v>
      </c>
      <c r="N15" s="2">
        <v>94.4</v>
      </c>
      <c r="O15" s="2">
        <v>187.9</v>
      </c>
    </row>
    <row r="16" spans="1:20" s="3" customFormat="1" x14ac:dyDescent="0.25">
      <c r="A16" s="3" t="s">
        <v>21</v>
      </c>
      <c r="B16" s="3">
        <f>SUM(B11:B15)</f>
        <v>0</v>
      </c>
      <c r="C16" s="3">
        <f t="shared" ref="C16:K16" si="31">SUM(C11:C15)</f>
        <v>0</v>
      </c>
      <c r="D16" s="3">
        <f t="shared" si="31"/>
        <v>0</v>
      </c>
      <c r="E16" s="3">
        <f t="shared" si="31"/>
        <v>0</v>
      </c>
      <c r="F16" s="3">
        <f t="shared" si="31"/>
        <v>0</v>
      </c>
      <c r="G16" s="3">
        <f t="shared" si="31"/>
        <v>0</v>
      </c>
      <c r="H16" s="3">
        <f t="shared" si="31"/>
        <v>0</v>
      </c>
      <c r="I16" s="3">
        <f t="shared" si="31"/>
        <v>0</v>
      </c>
      <c r="K16" s="3">
        <f t="shared" si="31"/>
        <v>0</v>
      </c>
      <c r="L16" s="3">
        <f t="shared" ref="L16" si="32">SUM(L11:L15)</f>
        <v>0</v>
      </c>
      <c r="M16" s="3">
        <f t="shared" ref="M16" si="33">SUM(M11:M15)</f>
        <v>989.4</v>
      </c>
      <c r="N16" s="3">
        <f t="shared" ref="N16" si="34">SUM(N11:N15)</f>
        <v>861</v>
      </c>
      <c r="O16" s="3">
        <f t="shared" ref="O16" si="35">SUM(O11:O15)</f>
        <v>958.40000000000009</v>
      </c>
      <c r="P16" s="3">
        <f t="shared" ref="P16" si="36">SUM(P11:P15)</f>
        <v>0</v>
      </c>
      <c r="Q16" s="3">
        <f t="shared" ref="Q16" si="37">SUM(Q11:Q15)</f>
        <v>0</v>
      </c>
      <c r="R16" s="3">
        <f t="shared" ref="R16" si="38">SUM(R11:R15)</f>
        <v>0</v>
      </c>
      <c r="S16" s="3">
        <f t="shared" ref="S16" si="39">SUM(S11:S15)</f>
        <v>0</v>
      </c>
      <c r="T16" s="3">
        <f t="shared" ref="T16" si="40">SUM(T11:T15)</f>
        <v>0</v>
      </c>
    </row>
    <row r="17" spans="1:20" s="3" customFormat="1" x14ac:dyDescent="0.25">
      <c r="A17" s="3" t="s">
        <v>10</v>
      </c>
      <c r="B17" s="3">
        <f>B16+B10</f>
        <v>0</v>
      </c>
      <c r="C17" s="3">
        <f t="shared" ref="C17:K17" si="41">C16+C10</f>
        <v>0</v>
      </c>
      <c r="D17" s="3">
        <f t="shared" si="41"/>
        <v>0</v>
      </c>
      <c r="E17" s="3">
        <f t="shared" si="41"/>
        <v>0</v>
      </c>
      <c r="F17" s="3">
        <f t="shared" si="41"/>
        <v>0</v>
      </c>
      <c r="G17" s="3">
        <f t="shared" si="41"/>
        <v>0</v>
      </c>
      <c r="H17" s="3">
        <f t="shared" si="41"/>
        <v>0</v>
      </c>
      <c r="I17" s="3">
        <f t="shared" si="41"/>
        <v>0</v>
      </c>
      <c r="K17" s="3">
        <f t="shared" si="41"/>
        <v>0</v>
      </c>
      <c r="L17" s="3">
        <f t="shared" ref="L17" si="42">L16+L10</f>
        <v>0</v>
      </c>
      <c r="M17" s="3">
        <f t="shared" ref="M17" si="43">M16+M10</f>
        <v>1573.52</v>
      </c>
      <c r="N17" s="3">
        <f t="shared" ref="N17" si="44">N16+N10</f>
        <v>2122.75</v>
      </c>
      <c r="O17" s="3">
        <f t="shared" ref="O17" si="45">O16+O10</f>
        <v>2674.8620000000001</v>
      </c>
      <c r="P17" s="3">
        <f t="shared" ref="P17" si="46">P16+P10</f>
        <v>0</v>
      </c>
      <c r="Q17" s="3">
        <f t="shared" ref="Q17" si="47">Q16+Q10</f>
        <v>0</v>
      </c>
      <c r="R17" s="3">
        <f t="shared" ref="R17" si="48">R16+R10</f>
        <v>0</v>
      </c>
      <c r="S17" s="3">
        <f t="shared" ref="S17" si="49">S16+S10</f>
        <v>0</v>
      </c>
      <c r="T17" s="3">
        <f t="shared" ref="T17" si="50">T16+T10</f>
        <v>0</v>
      </c>
    </row>
    <row r="18" spans="1:20" x14ac:dyDescent="0.25">
      <c r="A18" s="2" t="s">
        <v>22</v>
      </c>
      <c r="M18" s="2">
        <v>54.3</v>
      </c>
      <c r="N18" s="2">
        <v>54.94</v>
      </c>
      <c r="O18" s="2">
        <v>31.7</v>
      </c>
    </row>
    <row r="19" spans="1:20" x14ac:dyDescent="0.25">
      <c r="A19" s="2" t="s">
        <v>23</v>
      </c>
      <c r="M19" s="2">
        <v>405.2</v>
      </c>
      <c r="N19" s="2">
        <v>511.4</v>
      </c>
      <c r="O19" s="2">
        <v>551.79999999999995</v>
      </c>
    </row>
    <row r="20" spans="1:20" x14ac:dyDescent="0.25">
      <c r="A20" s="2" t="s">
        <v>24</v>
      </c>
      <c r="M20" s="2">
        <v>617.79999999999995</v>
      </c>
      <c r="N20" s="2">
        <v>719.4</v>
      </c>
      <c r="O20" s="2">
        <v>796.3</v>
      </c>
    </row>
    <row r="21" spans="1:20" x14ac:dyDescent="0.25">
      <c r="A21" s="2" t="s">
        <v>25</v>
      </c>
      <c r="M21" s="2">
        <v>313.2</v>
      </c>
      <c r="N21" s="2">
        <v>379.9</v>
      </c>
      <c r="O21" s="2">
        <v>461.6</v>
      </c>
    </row>
    <row r="22" spans="1:20" x14ac:dyDescent="0.25">
      <c r="A22" s="2" t="s">
        <v>26</v>
      </c>
      <c r="M22" s="2">
        <v>501.6</v>
      </c>
      <c r="N22" s="2">
        <v>511</v>
      </c>
      <c r="O22" s="2">
        <v>600.1</v>
      </c>
    </row>
    <row r="23" spans="1:20" x14ac:dyDescent="0.25">
      <c r="A23" s="2" t="s">
        <v>27</v>
      </c>
      <c r="B23" s="2">
        <f>SUM(B18:B22)</f>
        <v>0</v>
      </c>
      <c r="C23" s="2">
        <f t="shared" ref="C23:K23" si="51">SUM(C18:C22)</f>
        <v>0</v>
      </c>
      <c r="D23" s="2">
        <f t="shared" si="51"/>
        <v>0</v>
      </c>
      <c r="E23" s="2">
        <f t="shared" si="51"/>
        <v>0</v>
      </c>
      <c r="F23" s="2">
        <f t="shared" si="51"/>
        <v>0</v>
      </c>
      <c r="G23" s="2">
        <f t="shared" si="51"/>
        <v>0</v>
      </c>
      <c r="H23" s="2">
        <f t="shared" si="51"/>
        <v>0</v>
      </c>
      <c r="I23" s="2">
        <f t="shared" si="51"/>
        <v>0</v>
      </c>
      <c r="K23" s="2">
        <f t="shared" si="51"/>
        <v>0</v>
      </c>
      <c r="L23" s="2">
        <f t="shared" ref="L23" si="52">SUM(L18:L22)</f>
        <v>0</v>
      </c>
      <c r="M23" s="2">
        <f t="shared" ref="M23" si="53">SUM(M18:M22)</f>
        <v>1892.1</v>
      </c>
      <c r="N23" s="2">
        <f t="shared" ref="N23" si="54">SUM(N18:N22)</f>
        <v>2176.64</v>
      </c>
      <c r="O23" s="2">
        <f t="shared" ref="O23" si="55">SUM(O18:O22)</f>
        <v>2441.5</v>
      </c>
      <c r="P23" s="2">
        <f t="shared" ref="P23" si="56">SUM(P18:P22)</f>
        <v>0</v>
      </c>
      <c r="Q23" s="2">
        <f t="shared" ref="Q23" si="57">SUM(Q18:Q22)</f>
        <v>0</v>
      </c>
      <c r="R23" s="2">
        <f t="shared" ref="R23" si="58">SUM(R18:R22)</f>
        <v>0</v>
      </c>
      <c r="S23" s="2">
        <f t="shared" ref="S23" si="59">SUM(S18:S22)</f>
        <v>0</v>
      </c>
      <c r="T23" s="2">
        <f t="shared" ref="T23" si="60">SUM(T18:T22)</f>
        <v>0</v>
      </c>
    </row>
    <row r="24" spans="1:20" x14ac:dyDescent="0.25">
      <c r="A24" s="2" t="s">
        <v>30</v>
      </c>
      <c r="B24" s="2">
        <f>B17-B23</f>
        <v>0</v>
      </c>
      <c r="C24" s="2">
        <f t="shared" ref="C24:K24" si="61">C17-C23</f>
        <v>0</v>
      </c>
      <c r="D24" s="2">
        <f t="shared" si="61"/>
        <v>0</v>
      </c>
      <c r="E24" s="2">
        <f t="shared" si="61"/>
        <v>0</v>
      </c>
      <c r="F24" s="2">
        <f t="shared" si="61"/>
        <v>0</v>
      </c>
      <c r="G24" s="2">
        <f t="shared" si="61"/>
        <v>0</v>
      </c>
      <c r="H24" s="2">
        <f t="shared" si="61"/>
        <v>0</v>
      </c>
      <c r="I24" s="2">
        <f t="shared" si="61"/>
        <v>0</v>
      </c>
      <c r="K24" s="2">
        <f t="shared" si="61"/>
        <v>0</v>
      </c>
      <c r="L24" s="2">
        <f t="shared" ref="L24" si="62">L17-L23</f>
        <v>0</v>
      </c>
      <c r="M24" s="2">
        <f t="shared" ref="M24" si="63">M17-M23</f>
        <v>-318.57999999999993</v>
      </c>
      <c r="N24" s="2">
        <f t="shared" ref="N24" si="64">N17-N23</f>
        <v>-53.889999999999873</v>
      </c>
      <c r="O24" s="2">
        <f t="shared" ref="O24" si="65">O17-O23</f>
        <v>233.36200000000008</v>
      </c>
      <c r="P24" s="2">
        <f t="shared" ref="P24" si="66">P17-P23</f>
        <v>0</v>
      </c>
      <c r="Q24" s="2">
        <f t="shared" ref="Q24" si="67">Q17-Q23</f>
        <v>0</v>
      </c>
      <c r="R24" s="2">
        <f t="shared" ref="R24" si="68">R17-R23</f>
        <v>0</v>
      </c>
      <c r="S24" s="2">
        <f t="shared" ref="S24" si="69">S17-S23</f>
        <v>0</v>
      </c>
      <c r="T24" s="2">
        <f t="shared" ref="T24" si="70">T17-T23</f>
        <v>0</v>
      </c>
    </row>
    <row r="25" spans="1:20" x14ac:dyDescent="0.25">
      <c r="A25" s="2" t="s">
        <v>28</v>
      </c>
      <c r="M25" s="2">
        <v>1.7</v>
      </c>
      <c r="N25" s="2">
        <v>-416</v>
      </c>
      <c r="O25" s="2">
        <v>-265.3</v>
      </c>
    </row>
    <row r="26" spans="1:20" s="3" customFormat="1" x14ac:dyDescent="0.25">
      <c r="A26" s="3" t="s">
        <v>29</v>
      </c>
      <c r="B26" s="3">
        <f>B24-B25</f>
        <v>0</v>
      </c>
      <c r="C26" s="3">
        <f t="shared" ref="C26:K26" si="71">C24-C25</f>
        <v>0</v>
      </c>
      <c r="D26" s="3">
        <f t="shared" si="71"/>
        <v>0</v>
      </c>
      <c r="E26" s="3">
        <f t="shared" si="71"/>
        <v>0</v>
      </c>
      <c r="F26" s="3">
        <f t="shared" si="71"/>
        <v>0</v>
      </c>
      <c r="G26" s="3">
        <f t="shared" si="71"/>
        <v>0</v>
      </c>
      <c r="H26" s="3">
        <f t="shared" si="71"/>
        <v>0</v>
      </c>
      <c r="I26" s="3">
        <f t="shared" si="71"/>
        <v>0</v>
      </c>
      <c r="K26" s="3">
        <f t="shared" si="71"/>
        <v>0</v>
      </c>
      <c r="L26" s="3">
        <f t="shared" ref="L26" si="72">L24-L25</f>
        <v>0</v>
      </c>
      <c r="M26" s="3">
        <f t="shared" ref="M26" si="73">M24-M25</f>
        <v>-320.27999999999992</v>
      </c>
      <c r="N26" s="3">
        <f t="shared" ref="N26" si="74">N24-N25</f>
        <v>362.11000000000013</v>
      </c>
      <c r="O26" s="3">
        <f t="shared" ref="O26" si="75">O24-O25</f>
        <v>498.66200000000009</v>
      </c>
      <c r="P26" s="3">
        <f t="shared" ref="P26" si="76">P24-P25</f>
        <v>0</v>
      </c>
      <c r="Q26" s="3">
        <f t="shared" ref="Q26" si="77">Q24-Q25</f>
        <v>0</v>
      </c>
      <c r="R26" s="3">
        <f t="shared" ref="R26" si="78">R24-R25</f>
        <v>0</v>
      </c>
      <c r="S26" s="3">
        <f t="shared" ref="S26" si="79">S24-S25</f>
        <v>0</v>
      </c>
      <c r="T26" s="3">
        <f t="shared" ref="T26" si="80">T24-T25</f>
        <v>0</v>
      </c>
    </row>
    <row r="27" spans="1:20" x14ac:dyDescent="0.25">
      <c r="A27" s="2" t="s">
        <v>2</v>
      </c>
    </row>
    <row r="28" spans="1:20" x14ac:dyDescent="0.25">
      <c r="A28" s="2" t="s">
        <v>31</v>
      </c>
    </row>
    <row r="30" spans="1:20" s="3" customFormat="1" x14ac:dyDescent="0.25">
      <c r="A30" s="3" t="s">
        <v>46</v>
      </c>
      <c r="F30" s="3" t="e">
        <f>F17/B17-1</f>
        <v>#DIV/0!</v>
      </c>
      <c r="G30" s="3" t="e">
        <f t="shared" ref="G30:I30" si="81">G17/C17-1</f>
        <v>#DIV/0!</v>
      </c>
      <c r="H30" s="3" t="e">
        <f t="shared" si="81"/>
        <v>#DIV/0!</v>
      </c>
      <c r="I30" s="3" t="e">
        <f t="shared" si="81"/>
        <v>#DIV/0!</v>
      </c>
      <c r="L30" s="3" t="e">
        <f>L17/K17-1</f>
        <v>#DIV/0!</v>
      </c>
      <c r="M30" s="3" t="e">
        <f t="shared" ref="M30:T30" si="82">M17/L17-1</f>
        <v>#DIV/0!</v>
      </c>
      <c r="N30" s="6">
        <f t="shared" si="82"/>
        <v>0.34904545223448058</v>
      </c>
      <c r="O30" s="6">
        <f t="shared" si="82"/>
        <v>0.2600928041455659</v>
      </c>
      <c r="P30" s="6">
        <f t="shared" si="82"/>
        <v>-1</v>
      </c>
      <c r="Q30" s="6" t="e">
        <f t="shared" si="82"/>
        <v>#DIV/0!</v>
      </c>
      <c r="R30" s="6" t="e">
        <f t="shared" si="82"/>
        <v>#DIV/0!</v>
      </c>
      <c r="S30" s="6" t="e">
        <f t="shared" si="82"/>
        <v>#DIV/0!</v>
      </c>
      <c r="T30" s="6" t="e">
        <f t="shared" si="82"/>
        <v>#DIV/0!</v>
      </c>
    </row>
    <row r="31" spans="1:20" x14ac:dyDescent="0.25">
      <c r="A31" s="2" t="s">
        <v>32</v>
      </c>
      <c r="B31" s="2" t="e">
        <f>B25/B24</f>
        <v>#DIV/0!</v>
      </c>
      <c r="C31" s="2" t="e">
        <f t="shared" ref="C31:I31" si="83">C25/C24</f>
        <v>#DIV/0!</v>
      </c>
      <c r="D31" s="2" t="e">
        <f t="shared" si="83"/>
        <v>#DIV/0!</v>
      </c>
      <c r="E31" s="2" t="e">
        <f t="shared" si="83"/>
        <v>#DIV/0!</v>
      </c>
      <c r="F31" s="2" t="e">
        <f t="shared" si="83"/>
        <v>#DIV/0!</v>
      </c>
      <c r="G31" s="2" t="e">
        <f t="shared" si="83"/>
        <v>#DIV/0!</v>
      </c>
      <c r="H31" s="2" t="e">
        <f t="shared" si="83"/>
        <v>#DIV/0!</v>
      </c>
      <c r="I31" s="2" t="e">
        <f t="shared" si="83"/>
        <v>#DIV/0!</v>
      </c>
      <c r="L31" s="2" t="e">
        <f t="shared" ref="L31:T31" si="84">L25/L24</f>
        <v>#DIV/0!</v>
      </c>
      <c r="M31" s="7">
        <f t="shared" si="84"/>
        <v>-5.336179295624334E-3</v>
      </c>
      <c r="N31" s="7">
        <f t="shared" si="84"/>
        <v>7.7194284653924843</v>
      </c>
      <c r="O31" s="7">
        <f t="shared" si="84"/>
        <v>-1.1368603285882017</v>
      </c>
      <c r="P31" s="7" t="e">
        <f t="shared" si="84"/>
        <v>#DIV/0!</v>
      </c>
      <c r="Q31" s="7" t="e">
        <f t="shared" si="84"/>
        <v>#DIV/0!</v>
      </c>
      <c r="R31" s="7" t="e">
        <f t="shared" si="84"/>
        <v>#DIV/0!</v>
      </c>
      <c r="S31" s="7" t="e">
        <f t="shared" si="84"/>
        <v>#DIV/0!</v>
      </c>
      <c r="T31" s="7" t="e">
        <f t="shared" si="84"/>
        <v>#DIV/0!</v>
      </c>
    </row>
    <row r="33" spans="1:20" s="3" customFormat="1" x14ac:dyDescent="0.25">
      <c r="A33" s="3" t="s">
        <v>47</v>
      </c>
      <c r="M33" s="6">
        <f>M24/M17</f>
        <v>-0.20246326707000861</v>
      </c>
      <c r="N33" s="6">
        <f t="shared" ref="N33:O33" si="85">N24/N17</f>
        <v>-2.5386880226121716E-2</v>
      </c>
      <c r="O33" s="6">
        <f t="shared" si="85"/>
        <v>8.7242631582489141E-2</v>
      </c>
      <c r="P33" s="6">
        <v>0.09</v>
      </c>
      <c r="Q33" s="6">
        <v>0.09</v>
      </c>
      <c r="R33" s="6">
        <v>0.09</v>
      </c>
      <c r="S33" s="6">
        <v>0.09</v>
      </c>
      <c r="T33" s="6">
        <v>0.09</v>
      </c>
    </row>
    <row r="34" spans="1:20" x14ac:dyDescent="0.25">
      <c r="A34" s="2" t="s">
        <v>33</v>
      </c>
    </row>
    <row r="35" spans="1:20" x14ac:dyDescent="0.25">
      <c r="A35" s="2" t="s">
        <v>34</v>
      </c>
    </row>
    <row r="37" spans="1:20" x14ac:dyDescent="0.25">
      <c r="A37" s="2" t="s">
        <v>35</v>
      </c>
    </row>
    <row r="38" spans="1:20" x14ac:dyDescent="0.25">
      <c r="A38" s="2" t="s">
        <v>36</v>
      </c>
    </row>
    <row r="39" spans="1:20" s="3" customFormat="1" x14ac:dyDescent="0.25">
      <c r="A39" s="3" t="s">
        <v>37</v>
      </c>
    </row>
    <row r="41" spans="1:20" x14ac:dyDescent="0.25">
      <c r="A41" s="2" t="s">
        <v>38</v>
      </c>
    </row>
    <row r="43" spans="1:20" x14ac:dyDescent="0.25">
      <c r="A43" s="2" t="s">
        <v>4</v>
      </c>
    </row>
    <row r="45" spans="1:20" x14ac:dyDescent="0.25">
      <c r="A45" s="2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Render Flores</cp:lastModifiedBy>
  <dcterms:created xsi:type="dcterms:W3CDTF">2025-04-28T04:32:46Z</dcterms:created>
  <dcterms:modified xsi:type="dcterms:W3CDTF">2025-04-29T03:51:30Z</dcterms:modified>
</cp:coreProperties>
</file>