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DE573E6F-0CAA-412C-8191-A3AF24B07AA8}" xr6:coauthVersionLast="47" xr6:coauthVersionMax="47" xr10:uidLastSave="{00000000-0000-0000-0000-000000000000}"/>
  <bookViews>
    <workbookView xWindow="810" yWindow="525" windowWidth="17745" windowHeight="14640" activeTab="1" xr2:uid="{D545362F-A2DB-409B-B278-689260F0007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O11" i="2" s="1"/>
  <c r="P11" i="2" s="1"/>
  <c r="Q11" i="2" s="1"/>
  <c r="M11" i="2"/>
  <c r="N10" i="2"/>
  <c r="O10" i="2" s="1"/>
  <c r="P10" i="2" s="1"/>
  <c r="Q10" i="2" s="1"/>
  <c r="M10" i="2"/>
  <c r="N8" i="2"/>
  <c r="O8" i="2" s="1"/>
  <c r="P8" i="2" s="1"/>
  <c r="Q8" i="2" s="1"/>
  <c r="M8" i="2"/>
  <c r="N9" i="2"/>
  <c r="O9" i="2"/>
  <c r="P9" i="2"/>
  <c r="Q9" i="2" s="1"/>
  <c r="M9" i="2"/>
  <c r="K27" i="2"/>
  <c r="L27" i="2"/>
  <c r="M27" i="2"/>
  <c r="N27" i="2"/>
  <c r="O27" i="2"/>
  <c r="P27" i="2"/>
  <c r="Q27" i="2"/>
  <c r="J27" i="2"/>
  <c r="K26" i="2"/>
  <c r="L26" i="2"/>
  <c r="J26" i="2"/>
  <c r="K7" i="2"/>
  <c r="L7" i="2"/>
  <c r="J7" i="2"/>
  <c r="M26" i="2"/>
  <c r="N26" i="2" s="1"/>
  <c r="O26" i="2" s="1"/>
  <c r="P26" i="2" s="1"/>
  <c r="Q26" i="2" s="1"/>
  <c r="K13" i="2"/>
  <c r="L13" i="2"/>
  <c r="J13" i="2"/>
  <c r="K12" i="2"/>
  <c r="L12" i="2"/>
  <c r="J12" i="2"/>
  <c r="J29" i="2" s="1"/>
  <c r="M4" i="2"/>
  <c r="DO33" i="2"/>
  <c r="DP33" i="2"/>
  <c r="L37" i="2"/>
  <c r="L36" i="2"/>
  <c r="L35" i="2" s="1"/>
  <c r="M14" i="2" s="1"/>
  <c r="M20" i="2"/>
  <c r="N20" i="2" s="1"/>
  <c r="O20" i="2" s="1"/>
  <c r="L22" i="2"/>
  <c r="K22" i="2"/>
  <c r="K2" i="2"/>
  <c r="L2" i="2"/>
  <c r="J2" i="2"/>
  <c r="K29" i="2"/>
  <c r="L29" i="2"/>
  <c r="K1" i="2"/>
  <c r="L1" i="2" s="1"/>
  <c r="M1" i="2" s="1"/>
  <c r="N1" i="2" s="1"/>
  <c r="O1" i="2" s="1"/>
  <c r="P1" i="2" s="1"/>
  <c r="Q1" i="2" s="1"/>
  <c r="D7" i="1"/>
  <c r="D6" i="1"/>
  <c r="D5" i="1"/>
  <c r="D4" i="1"/>
  <c r="D3" i="1"/>
  <c r="M12" i="2" l="1"/>
  <c r="N12" i="2"/>
  <c r="O12" i="2"/>
  <c r="N4" i="2"/>
  <c r="O4" i="2" s="1"/>
  <c r="P4" i="2" s="1"/>
  <c r="Q4" i="2" s="1"/>
  <c r="M6" i="2"/>
  <c r="N22" i="2"/>
  <c r="M22" i="2"/>
  <c r="O22" i="2"/>
  <c r="P20" i="2"/>
  <c r="N6" i="2"/>
  <c r="J28" i="2"/>
  <c r="L16" i="2"/>
  <c r="L18" i="2" s="1"/>
  <c r="L19" i="2" s="1"/>
  <c r="K16" i="2"/>
  <c r="Q12" i="2" l="1"/>
  <c r="P12" i="2"/>
  <c r="N29" i="2"/>
  <c r="L28" i="2"/>
  <c r="K28" i="2"/>
  <c r="J16" i="2"/>
  <c r="L23" i="2"/>
  <c r="Q20" i="2"/>
  <c r="O6" i="2"/>
  <c r="J23" i="2"/>
  <c r="J18" i="2"/>
  <c r="J19" i="2" s="1"/>
  <c r="K23" i="2"/>
  <c r="K18" i="2"/>
  <c r="K19" i="2" s="1"/>
  <c r="P22" i="2" l="1"/>
  <c r="P6" i="2"/>
  <c r="O29" i="2" l="1"/>
  <c r="Q22" i="2"/>
  <c r="Q6" i="2"/>
  <c r="P29" i="2" l="1"/>
  <c r="Q29" i="2"/>
  <c r="M29" i="2"/>
  <c r="Q5" i="2"/>
  <c r="Q7" i="2" s="1"/>
  <c r="Q13" i="2" s="1"/>
  <c r="Q28" i="2" s="1"/>
  <c r="P5" i="2"/>
  <c r="O5" i="2"/>
  <c r="O7" i="2" s="1"/>
  <c r="O13" i="2" s="1"/>
  <c r="O28" i="2" s="1"/>
  <c r="N5" i="2"/>
  <c r="N7" i="2" s="1"/>
  <c r="N13" i="2" s="1"/>
  <c r="N28" i="2" s="1"/>
  <c r="M5" i="2"/>
  <c r="M7" i="2" l="1"/>
  <c r="M13" i="2" s="1"/>
  <c r="P7" i="2"/>
  <c r="P13" i="2" s="1"/>
  <c r="P28" i="2" s="1"/>
  <c r="M28" i="2" l="1"/>
  <c r="M16" i="2"/>
  <c r="M17" i="2"/>
  <c r="M18" i="2" s="1"/>
  <c r="M35" i="2" l="1"/>
  <c r="M19" i="2"/>
  <c r="N14" i="2" l="1"/>
  <c r="N16" i="2" s="1"/>
  <c r="N17" i="2" l="1"/>
  <c r="N18" i="2" s="1"/>
  <c r="N19" i="2" l="1"/>
  <c r="N35" i="2"/>
  <c r="O14" i="2" l="1"/>
  <c r="O16" i="2" s="1"/>
  <c r="O17" i="2" l="1"/>
  <c r="O18" i="2" s="1"/>
  <c r="O19" i="2" l="1"/>
  <c r="O35" i="2"/>
  <c r="P14" i="2" l="1"/>
  <c r="P16" i="2" s="1"/>
  <c r="P17" i="2" l="1"/>
  <c r="P18" i="2" s="1"/>
  <c r="P33" i="2" s="1"/>
  <c r="P19" i="2" l="1"/>
  <c r="P35" i="2"/>
  <c r="Q14" i="2" l="1"/>
  <c r="Q16" i="2" s="1"/>
  <c r="Q17" i="2" l="1"/>
  <c r="Q18" i="2" s="1"/>
  <c r="Q33" i="2" s="1"/>
  <c r="Q19" i="2" l="1"/>
  <c r="R18" i="2"/>
  <c r="Q35" i="2"/>
  <c r="R33" i="2" l="1"/>
  <c r="S18" i="2"/>
  <c r="T18" i="2" l="1"/>
  <c r="S33" i="2"/>
  <c r="U18" i="2" l="1"/>
  <c r="T33" i="2"/>
  <c r="V18" i="2" l="1"/>
  <c r="U33" i="2"/>
  <c r="W18" i="2" l="1"/>
  <c r="V33" i="2"/>
  <c r="X18" i="2" l="1"/>
  <c r="W33" i="2"/>
  <c r="X33" i="2" l="1"/>
  <c r="Y18" i="2"/>
  <c r="Y33" i="2" l="1"/>
  <c r="Z18" i="2"/>
  <c r="Z33" i="2" l="1"/>
  <c r="AA18" i="2"/>
  <c r="AA33" i="2" l="1"/>
  <c r="AB18" i="2"/>
  <c r="AC18" i="2" l="1"/>
  <c r="AB33" i="2"/>
  <c r="AD18" i="2" l="1"/>
  <c r="AC33" i="2"/>
  <c r="AE18" i="2" l="1"/>
  <c r="AD33" i="2"/>
  <c r="AE33" i="2" l="1"/>
  <c r="AF18" i="2"/>
  <c r="AG18" i="2" l="1"/>
  <c r="AF33" i="2"/>
  <c r="AG33" i="2" l="1"/>
  <c r="AH18" i="2"/>
  <c r="AH33" i="2" l="1"/>
  <c r="AI18" i="2"/>
  <c r="AJ18" i="2" l="1"/>
  <c r="AI33" i="2"/>
  <c r="AK18" i="2" l="1"/>
  <c r="AJ33" i="2"/>
  <c r="AL18" i="2" l="1"/>
  <c r="AK33" i="2"/>
  <c r="AL33" i="2" l="1"/>
  <c r="AM18" i="2"/>
  <c r="AN18" i="2" l="1"/>
  <c r="AM33" i="2"/>
  <c r="AN33" i="2" l="1"/>
  <c r="AO18" i="2"/>
  <c r="AO33" i="2" l="1"/>
  <c r="AP18" i="2"/>
  <c r="AP33" i="2" l="1"/>
  <c r="AQ18" i="2"/>
  <c r="AR18" i="2" l="1"/>
  <c r="AQ33" i="2"/>
  <c r="AS18" i="2" l="1"/>
  <c r="AR33" i="2"/>
  <c r="AT18" i="2" l="1"/>
  <c r="AS33" i="2"/>
  <c r="AT33" i="2" l="1"/>
  <c r="AU18" i="2"/>
  <c r="AV18" i="2" l="1"/>
  <c r="AU33" i="2"/>
  <c r="AW18" i="2" l="1"/>
  <c r="AV33" i="2"/>
  <c r="AW33" i="2" l="1"/>
  <c r="AX18" i="2"/>
  <c r="AX33" i="2" l="1"/>
  <c r="AY18" i="2"/>
  <c r="AZ18" i="2" l="1"/>
  <c r="AY33" i="2"/>
  <c r="BA18" i="2" l="1"/>
  <c r="AZ33" i="2"/>
  <c r="BA33" i="2" l="1"/>
  <c r="BB18" i="2"/>
  <c r="BC18" i="2" l="1"/>
  <c r="BB33" i="2"/>
  <c r="BD18" i="2" l="1"/>
  <c r="BC33" i="2"/>
  <c r="BD33" i="2" l="1"/>
  <c r="BE18" i="2"/>
  <c r="BE33" i="2" l="1"/>
  <c r="BF18" i="2"/>
  <c r="BF33" i="2" l="1"/>
  <c r="BG18" i="2"/>
  <c r="BH18" i="2" l="1"/>
  <c r="BG33" i="2"/>
  <c r="BI18" i="2" l="1"/>
  <c r="BH33" i="2"/>
  <c r="BJ18" i="2" l="1"/>
  <c r="BI33" i="2"/>
  <c r="BK18" i="2" l="1"/>
  <c r="BJ33" i="2"/>
  <c r="BL18" i="2" l="1"/>
  <c r="BK33" i="2"/>
  <c r="BM18" i="2" l="1"/>
  <c r="BL33" i="2"/>
  <c r="BM33" i="2" l="1"/>
  <c r="BN18" i="2"/>
  <c r="BN33" i="2" l="1"/>
  <c r="BO18" i="2"/>
  <c r="BO33" i="2" l="1"/>
  <c r="BP18" i="2"/>
  <c r="BQ18" i="2" l="1"/>
  <c r="BP33" i="2"/>
  <c r="BQ33" i="2" l="1"/>
  <c r="BR18" i="2"/>
  <c r="BR33" i="2" l="1"/>
  <c r="BS18" i="2"/>
  <c r="BS33" i="2" l="1"/>
  <c r="BT18" i="2"/>
  <c r="BU18" i="2" l="1"/>
  <c r="BT33" i="2"/>
  <c r="BU33" i="2" l="1"/>
  <c r="BV18" i="2"/>
  <c r="BV33" i="2" l="1"/>
  <c r="BW18" i="2"/>
  <c r="BX18" i="2" l="1"/>
  <c r="BW33" i="2"/>
  <c r="BX33" i="2" l="1"/>
  <c r="BY18" i="2"/>
  <c r="BZ18" i="2" l="1"/>
  <c r="BY33" i="2"/>
  <c r="BZ33" i="2" l="1"/>
  <c r="CA18" i="2"/>
  <c r="CB18" i="2" l="1"/>
  <c r="CA33" i="2"/>
  <c r="CB33" i="2" l="1"/>
  <c r="CC18" i="2"/>
  <c r="CC33" i="2" l="1"/>
  <c r="CD18" i="2"/>
  <c r="CD33" i="2" l="1"/>
  <c r="CE18" i="2"/>
  <c r="CF18" i="2" l="1"/>
  <c r="CE33" i="2"/>
  <c r="CF33" i="2" l="1"/>
  <c r="CG18" i="2"/>
  <c r="CH18" i="2" l="1"/>
  <c r="CG33" i="2"/>
  <c r="CI18" i="2" l="1"/>
  <c r="CH33" i="2"/>
  <c r="CI33" i="2" l="1"/>
  <c r="CJ18" i="2"/>
  <c r="CK18" i="2" l="1"/>
  <c r="CJ33" i="2"/>
  <c r="CL18" i="2" l="1"/>
  <c r="CK33" i="2"/>
  <c r="CL33" i="2" l="1"/>
  <c r="CM18" i="2"/>
  <c r="CN18" i="2" l="1"/>
  <c r="CM33" i="2"/>
  <c r="CO18" i="2" l="1"/>
  <c r="CN33" i="2"/>
  <c r="CP18" i="2" l="1"/>
  <c r="CO33" i="2"/>
  <c r="CP33" i="2" l="1"/>
  <c r="CQ18" i="2"/>
  <c r="CR18" i="2" l="1"/>
  <c r="CQ33" i="2"/>
  <c r="CR33" i="2" l="1"/>
  <c r="CS18" i="2"/>
  <c r="CT18" i="2" l="1"/>
  <c r="CS33" i="2"/>
  <c r="CT33" i="2" l="1"/>
  <c r="CU18" i="2"/>
  <c r="CU33" i="2" l="1"/>
  <c r="CV18" i="2"/>
  <c r="CW18" i="2" l="1"/>
  <c r="CV33" i="2"/>
  <c r="CX18" i="2" l="1"/>
  <c r="CW33" i="2"/>
  <c r="CY18" i="2" l="1"/>
  <c r="CX33" i="2"/>
  <c r="CZ18" i="2" l="1"/>
  <c r="CY33" i="2"/>
  <c r="DA18" i="2" l="1"/>
  <c r="CZ33" i="2"/>
  <c r="DA33" i="2" l="1"/>
  <c r="DB18" i="2"/>
  <c r="DB33" i="2" l="1"/>
  <c r="DC18" i="2"/>
  <c r="DD18" i="2" l="1"/>
  <c r="DC33" i="2"/>
  <c r="DE18" i="2" l="1"/>
  <c r="DD33" i="2"/>
  <c r="DF18" i="2" l="1"/>
  <c r="DE33" i="2"/>
  <c r="DG18" i="2" l="1"/>
  <c r="DF33" i="2"/>
  <c r="DH18" i="2" l="1"/>
  <c r="DG33" i="2"/>
  <c r="DH33" i="2" l="1"/>
  <c r="DI18" i="2"/>
  <c r="DI33" i="2" l="1"/>
  <c r="DJ18" i="2"/>
  <c r="DJ33" i="2" l="1"/>
  <c r="DK18" i="2"/>
  <c r="DK33" i="2" l="1"/>
  <c r="DL18" i="2"/>
  <c r="DM18" i="2" l="1"/>
  <c r="DL33" i="2"/>
  <c r="DN18" i="2" l="1"/>
  <c r="DN33" i="2" s="1"/>
  <c r="DM33" i="2"/>
  <c r="T23" i="2" l="1"/>
  <c r="T24" i="2" s="1"/>
  <c r="T25" i="2" s="1"/>
</calcChain>
</file>

<file path=xl/sharedStrings.xml><?xml version="1.0" encoding="utf-8"?>
<sst xmlns="http://schemas.openxmlformats.org/spreadsheetml/2006/main" count="50" uniqueCount="45">
  <si>
    <t>RBLX</t>
  </si>
  <si>
    <t>Price</t>
  </si>
  <si>
    <t>Shares</t>
  </si>
  <si>
    <t>MC</t>
  </si>
  <si>
    <t>Cash</t>
  </si>
  <si>
    <t>Debt</t>
  </si>
  <si>
    <t>EV</t>
  </si>
  <si>
    <t>Main</t>
  </si>
  <si>
    <t>Revenue</t>
  </si>
  <si>
    <t>COGS</t>
  </si>
  <si>
    <t>Gross Profit</t>
  </si>
  <si>
    <t>Developer Exchange Fees</t>
  </si>
  <si>
    <t>Infrastructure &amp; Trust and Safety</t>
  </si>
  <si>
    <t>R&amp;D</t>
  </si>
  <si>
    <t>G&amp;A</t>
  </si>
  <si>
    <t>S&amp;M</t>
  </si>
  <si>
    <t>Operating Expenses</t>
  </si>
  <si>
    <t>Operating Income</t>
  </si>
  <si>
    <t>Interest Income</t>
  </si>
  <si>
    <t>Interest Expense</t>
  </si>
  <si>
    <t>Pretax Income</t>
  </si>
  <si>
    <t>Tax</t>
  </si>
  <si>
    <t>Net Income</t>
  </si>
  <si>
    <t>EPS</t>
  </si>
  <si>
    <t>Revenue y/y</t>
  </si>
  <si>
    <t>Tax Rate</t>
  </si>
  <si>
    <t>Operating Margin</t>
  </si>
  <si>
    <t>OPEX Margin</t>
  </si>
  <si>
    <t>CFFO</t>
  </si>
  <si>
    <t>CX</t>
  </si>
  <si>
    <t>FCF</t>
  </si>
  <si>
    <t>Net Cash</t>
  </si>
  <si>
    <t>Q124</t>
  </si>
  <si>
    <t>Q225</t>
  </si>
  <si>
    <t>Q325</t>
  </si>
  <si>
    <t>Q425</t>
  </si>
  <si>
    <t>Q125</t>
  </si>
  <si>
    <t>DevEx % of R</t>
  </si>
  <si>
    <t>ROIC</t>
  </si>
  <si>
    <t>Maturity</t>
  </si>
  <si>
    <t>Discount</t>
  </si>
  <si>
    <t>NPV</t>
  </si>
  <si>
    <t>Diff</t>
  </si>
  <si>
    <t>COGS Gross Margin</t>
  </si>
  <si>
    <t>Gross Margin DEVEX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</si>
</sst>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4" fontId="0" fillId="0" borderId="0" xfId="0" applyNumberFormat="1"/>
    <xf numFmtId="10" fontId="0" fillId="0" borderId="0" xfId="0" applyNumberFormat="1"/>
    <xf numFmtId="3" fontId="0" fillId="0" borderId="0" xfId="0" applyNumberFormat="1" applyFont="1"/>
    <xf numFmtId="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0</xdr:row>
      <xdr:rowOff>19050</xdr:rowOff>
    </xdr:from>
    <xdr:to>
      <xdr:col>12</xdr:col>
      <xdr:colOff>19050</xdr:colOff>
      <xdr:row>47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F9F43BF-BB83-2418-0651-232DDADA80E4}"/>
            </a:ext>
          </a:extLst>
        </xdr:cNvPr>
        <xdr:cNvCxnSpPr/>
      </xdr:nvCxnSpPr>
      <xdr:spPr>
        <a:xfrm>
          <a:off x="9248775" y="19050"/>
          <a:ext cx="38100" cy="7981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38100</xdr:colOff>
      <xdr:row>47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8F7D69B-8DE2-4959-A572-5F0D1AC0B5F8}"/>
            </a:ext>
          </a:extLst>
        </xdr:cNvPr>
        <xdr:cNvCxnSpPr/>
      </xdr:nvCxnSpPr>
      <xdr:spPr>
        <a:xfrm>
          <a:off x="5838825" y="0"/>
          <a:ext cx="38100" cy="7981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537A-CAB1-4105-ABA0-9FB819746A55}">
  <dimension ref="A1:D7"/>
  <sheetViews>
    <sheetView zoomScale="235" zoomScaleNormal="235" workbookViewId="0">
      <selection activeCell="D6" sqref="D6"/>
    </sheetView>
  </sheetViews>
  <sheetFormatPr defaultRowHeight="14.25" x14ac:dyDescent="0.2"/>
  <sheetData>
    <row r="1" spans="1:4" ht="15" x14ac:dyDescent="0.25">
      <c r="A1" s="1" t="s">
        <v>0</v>
      </c>
    </row>
    <row r="2" spans="1:4" x14ac:dyDescent="0.2">
      <c r="C2" t="s">
        <v>1</v>
      </c>
      <c r="D2" s="2">
        <v>81</v>
      </c>
    </row>
    <row r="3" spans="1:4" x14ac:dyDescent="0.2">
      <c r="C3" t="s">
        <v>2</v>
      </c>
      <c r="D3" s="2">
        <f>629.99+48.293</f>
        <v>678.28300000000002</v>
      </c>
    </row>
    <row r="4" spans="1:4" x14ac:dyDescent="0.2">
      <c r="C4" t="s">
        <v>3</v>
      </c>
      <c r="D4" s="2">
        <f>D3*D2</f>
        <v>54940.923000000003</v>
      </c>
    </row>
    <row r="5" spans="1:4" x14ac:dyDescent="0.2">
      <c r="C5" t="s">
        <v>4</v>
      </c>
      <c r="D5" s="2">
        <f>1158.68+1585.85</f>
        <v>2744.5299999999997</v>
      </c>
    </row>
    <row r="6" spans="1:4" x14ac:dyDescent="0.2">
      <c r="C6" t="s">
        <v>5</v>
      </c>
      <c r="D6" s="2">
        <f>1006.7+56.15+667+1606.2</f>
        <v>3336.05</v>
      </c>
    </row>
    <row r="7" spans="1:4" x14ac:dyDescent="0.2">
      <c r="C7" t="s">
        <v>6</v>
      </c>
      <c r="D7" s="2">
        <f>D4+D6-D5</f>
        <v>55532.443000000007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609E-4374-4BEC-B6D4-612C377C6303}">
  <dimension ref="A1:DP37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M11" sqref="M11"/>
    </sheetView>
  </sheetViews>
  <sheetFormatPr defaultRowHeight="14.25" x14ac:dyDescent="0.2"/>
  <cols>
    <col min="1" max="1" width="4.625" style="2" customWidth="1"/>
    <col min="2" max="2" width="27" style="2" customWidth="1"/>
    <col min="3" max="16384" width="9" style="2"/>
  </cols>
  <sheetData>
    <row r="1" spans="1:17" x14ac:dyDescent="0.2">
      <c r="A1" s="3" t="s">
        <v>7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33</v>
      </c>
      <c r="J1" s="5">
        <v>2022</v>
      </c>
      <c r="K1" s="5">
        <f>J1+1</f>
        <v>2023</v>
      </c>
      <c r="L1" s="5">
        <f t="shared" ref="L1:Q1" si="0">K1+1</f>
        <v>2024</v>
      </c>
      <c r="M1" s="5">
        <f t="shared" si="0"/>
        <v>2025</v>
      </c>
      <c r="N1" s="5">
        <f t="shared" si="0"/>
        <v>2026</v>
      </c>
      <c r="O1" s="5">
        <f t="shared" si="0"/>
        <v>2027</v>
      </c>
      <c r="P1" s="5">
        <f>O1+1</f>
        <v>2028</v>
      </c>
      <c r="Q1" s="5">
        <f t="shared" si="0"/>
        <v>2029</v>
      </c>
    </row>
    <row r="2" spans="1:17" x14ac:dyDescent="0.2">
      <c r="A2" s="3"/>
      <c r="B2" s="2" t="s">
        <v>37</v>
      </c>
      <c r="J2" s="7">
        <f>J6/J4</f>
        <v>0.28035955056179773</v>
      </c>
      <c r="K2" s="7">
        <f>K6/K4</f>
        <v>0.26462917976564737</v>
      </c>
      <c r="L2" s="7">
        <f>L6/L4</f>
        <v>0.25619100499722375</v>
      </c>
      <c r="M2" s="7">
        <v>0.26</v>
      </c>
      <c r="N2" s="7">
        <v>0.26</v>
      </c>
      <c r="O2" s="7">
        <v>0.26</v>
      </c>
      <c r="P2" s="7">
        <v>0.26</v>
      </c>
      <c r="Q2" s="7">
        <v>0.26</v>
      </c>
    </row>
    <row r="3" spans="1:17" x14ac:dyDescent="0.2">
      <c r="A3" s="3"/>
      <c r="J3" s="7"/>
      <c r="K3" s="7"/>
      <c r="L3" s="7"/>
      <c r="M3" s="5"/>
      <c r="N3" s="5"/>
      <c r="O3" s="5"/>
      <c r="P3" s="5"/>
      <c r="Q3" s="5"/>
    </row>
    <row r="4" spans="1:17" s="4" customFormat="1" ht="15" x14ac:dyDescent="0.25">
      <c r="A4" s="2"/>
      <c r="B4" s="4" t="s">
        <v>8</v>
      </c>
      <c r="J4" s="4">
        <v>2225</v>
      </c>
      <c r="K4" s="4">
        <v>2799.2</v>
      </c>
      <c r="L4" s="4">
        <v>3602</v>
      </c>
      <c r="M4" s="4">
        <f>L4*1.3</f>
        <v>4682.6000000000004</v>
      </c>
      <c r="N4" s="4">
        <f t="shared" ref="N4:Q4" si="1">M4*1.3</f>
        <v>6087.380000000001</v>
      </c>
      <c r="O4" s="4">
        <f t="shared" si="1"/>
        <v>7913.5940000000019</v>
      </c>
      <c r="P4" s="4">
        <f>O4*1.3</f>
        <v>10287.672200000003</v>
      </c>
      <c r="Q4" s="4">
        <f t="shared" si="1"/>
        <v>13373.973860000004</v>
      </c>
    </row>
    <row r="5" spans="1:17" x14ac:dyDescent="0.2">
      <c r="B5" s="2" t="s">
        <v>9</v>
      </c>
      <c r="J5" s="2">
        <v>547.65</v>
      </c>
      <c r="K5" s="2">
        <v>649.1</v>
      </c>
      <c r="L5" s="2">
        <v>801.16</v>
      </c>
      <c r="M5" s="2">
        <f>M4*(1-M26)</f>
        <v>1005.0970799999999</v>
      </c>
      <c r="N5" s="2">
        <f>N4*(1-N26)</f>
        <v>1258.8186660400002</v>
      </c>
      <c r="O5" s="2">
        <f>O4*(1-O26)</f>
        <v>1573.6929685105206</v>
      </c>
      <c r="P5" s="2">
        <f>P4*(1-P26)</f>
        <v>1963.3821456543128</v>
      </c>
      <c r="Q5" s="2">
        <f>Q4*(1-Q26)</f>
        <v>2444.181018644113</v>
      </c>
    </row>
    <row r="6" spans="1:17" x14ac:dyDescent="0.2">
      <c r="B6" s="2" t="s">
        <v>11</v>
      </c>
      <c r="J6" s="2">
        <v>623.79999999999995</v>
      </c>
      <c r="K6" s="2">
        <v>740.75</v>
      </c>
      <c r="L6" s="2">
        <v>922.8</v>
      </c>
      <c r="M6" s="2">
        <f>M4*M2</f>
        <v>1217.4760000000001</v>
      </c>
      <c r="N6" s="2">
        <f>N4*N2</f>
        <v>1582.7188000000003</v>
      </c>
      <c r="O6" s="2">
        <f>O4*O2</f>
        <v>2057.5344400000004</v>
      </c>
      <c r="P6" s="2">
        <f>P4*P2</f>
        <v>2674.7947720000006</v>
      </c>
      <c r="Q6" s="2">
        <f>Q4*Q2</f>
        <v>3477.2332036000012</v>
      </c>
    </row>
    <row r="7" spans="1:17" x14ac:dyDescent="0.2">
      <c r="B7" s="2" t="s">
        <v>10</v>
      </c>
      <c r="J7" s="2">
        <f>J4-SUM(J5:J6)</f>
        <v>1053.5500000000002</v>
      </c>
      <c r="K7" s="2">
        <f t="shared" ref="K7:Q7" si="2">K4-SUM(K5:K6)</f>
        <v>1409.35</v>
      </c>
      <c r="L7" s="2">
        <f t="shared" si="2"/>
        <v>1878.04</v>
      </c>
      <c r="M7" s="2">
        <f t="shared" si="2"/>
        <v>2460.0269200000002</v>
      </c>
      <c r="N7" s="2">
        <f t="shared" si="2"/>
        <v>3245.8425339600008</v>
      </c>
      <c r="O7" s="2">
        <f t="shared" si="2"/>
        <v>4282.3665914894809</v>
      </c>
      <c r="P7" s="2">
        <f t="shared" si="2"/>
        <v>5649.4952823456897</v>
      </c>
      <c r="Q7" s="2">
        <f t="shared" si="2"/>
        <v>7452.5596377558895</v>
      </c>
    </row>
    <row r="8" spans="1:17" x14ac:dyDescent="0.2">
      <c r="B8" s="2" t="s">
        <v>12</v>
      </c>
      <c r="J8" s="2">
        <v>689.1</v>
      </c>
      <c r="K8" s="2">
        <v>878.4</v>
      </c>
      <c r="L8" s="2">
        <v>915.4</v>
      </c>
      <c r="M8" s="2">
        <f>L8*1.05</f>
        <v>961.17000000000007</v>
      </c>
      <c r="N8" s="2">
        <f t="shared" ref="N8:Q8" si="3">M8*1.05</f>
        <v>1009.2285000000002</v>
      </c>
      <c r="O8" s="2">
        <f t="shared" si="3"/>
        <v>1059.6899250000001</v>
      </c>
      <c r="P8" s="2">
        <f t="shared" si="3"/>
        <v>1112.6744212500003</v>
      </c>
      <c r="Q8" s="2">
        <f t="shared" si="3"/>
        <v>1168.3081423125004</v>
      </c>
    </row>
    <row r="9" spans="1:17" x14ac:dyDescent="0.2">
      <c r="B9" s="2" t="s">
        <v>13</v>
      </c>
      <c r="J9" s="2">
        <v>873.5</v>
      </c>
      <c r="K9" s="2">
        <v>1253.5999999999999</v>
      </c>
      <c r="L9" s="2">
        <v>1444.2</v>
      </c>
      <c r="M9" s="2">
        <f>L9*1.1</f>
        <v>1588.6200000000001</v>
      </c>
      <c r="N9" s="2">
        <f t="shared" ref="N9:Q9" si="4">M9*1.1</f>
        <v>1747.4820000000002</v>
      </c>
      <c r="O9" s="2">
        <f t="shared" si="4"/>
        <v>1922.2302000000004</v>
      </c>
      <c r="P9" s="2">
        <f t="shared" si="4"/>
        <v>2114.4532200000008</v>
      </c>
      <c r="Q9" s="2">
        <f t="shared" si="4"/>
        <v>2325.8985420000013</v>
      </c>
    </row>
    <row r="10" spans="1:17" x14ac:dyDescent="0.2">
      <c r="B10" s="2" t="s">
        <v>14</v>
      </c>
      <c r="I10" s="7"/>
      <c r="J10" s="2">
        <v>297.3</v>
      </c>
      <c r="K10" s="2">
        <v>390.1</v>
      </c>
      <c r="L10" s="2">
        <v>407.5</v>
      </c>
      <c r="M10" s="2">
        <f>L10*1.03</f>
        <v>419.72500000000002</v>
      </c>
      <c r="N10" s="2">
        <f t="shared" ref="N10:Q10" si="5">M10*1.03</f>
        <v>432.31675000000001</v>
      </c>
      <c r="O10" s="2">
        <f t="shared" si="5"/>
        <v>445.28625250000005</v>
      </c>
      <c r="P10" s="2">
        <f t="shared" si="5"/>
        <v>458.64484007500005</v>
      </c>
      <c r="Q10" s="2">
        <f t="shared" si="5"/>
        <v>472.40418527725006</v>
      </c>
    </row>
    <row r="11" spans="1:17" x14ac:dyDescent="0.2">
      <c r="B11" s="2" t="s">
        <v>15</v>
      </c>
      <c r="J11" s="2">
        <v>117.5</v>
      </c>
      <c r="K11" s="2">
        <v>146.5</v>
      </c>
      <c r="L11" s="2">
        <v>174.2</v>
      </c>
      <c r="M11" s="2">
        <f>L11*1.08</f>
        <v>188.136</v>
      </c>
      <c r="N11" s="2">
        <f t="shared" ref="N11:Q11" si="6">M11*1.08</f>
        <v>203.18688</v>
      </c>
      <c r="O11" s="2">
        <f t="shared" si="6"/>
        <v>219.44183040000001</v>
      </c>
      <c r="P11" s="2">
        <f t="shared" si="6"/>
        <v>236.99717683200004</v>
      </c>
      <c r="Q11" s="2">
        <f t="shared" si="6"/>
        <v>255.95695097856006</v>
      </c>
    </row>
    <row r="12" spans="1:17" x14ac:dyDescent="0.2">
      <c r="B12" s="2" t="s">
        <v>16</v>
      </c>
      <c r="J12" s="2">
        <f>SUM(J8:J11)</f>
        <v>1977.3999999999999</v>
      </c>
      <c r="K12" s="2">
        <f t="shared" ref="K12:Q12" si="7">SUM(K8:K11)</f>
        <v>2668.6</v>
      </c>
      <c r="L12" s="2">
        <f t="shared" si="7"/>
        <v>2941.2999999999997</v>
      </c>
      <c r="M12" s="2">
        <f t="shared" si="7"/>
        <v>3157.6509999999998</v>
      </c>
      <c r="N12" s="2">
        <f t="shared" si="7"/>
        <v>3392.2141300000003</v>
      </c>
      <c r="O12" s="2">
        <f t="shared" si="7"/>
        <v>3646.6482079000007</v>
      </c>
      <c r="P12" s="2">
        <f t="shared" si="7"/>
        <v>3922.7696581570012</v>
      </c>
      <c r="Q12" s="2">
        <f t="shared" si="7"/>
        <v>4222.5678205683116</v>
      </c>
    </row>
    <row r="13" spans="1:17" x14ac:dyDescent="0.2">
      <c r="B13" s="2" t="s">
        <v>17</v>
      </c>
      <c r="J13" s="2">
        <f>J7-J12</f>
        <v>-923.84999999999968</v>
      </c>
      <c r="K13" s="2">
        <f t="shared" ref="K13:Q13" si="8">K7-K12</f>
        <v>-1259.25</v>
      </c>
      <c r="L13" s="2">
        <f t="shared" si="8"/>
        <v>-1063.2599999999998</v>
      </c>
      <c r="M13" s="2">
        <f t="shared" si="8"/>
        <v>-697.62407999999959</v>
      </c>
      <c r="N13" s="2">
        <f t="shared" si="8"/>
        <v>-146.37159603999953</v>
      </c>
      <c r="O13" s="2">
        <f t="shared" si="8"/>
        <v>635.71838358948025</v>
      </c>
      <c r="P13" s="2">
        <f t="shared" si="8"/>
        <v>1726.7256241886885</v>
      </c>
      <c r="Q13" s="2">
        <f t="shared" si="8"/>
        <v>3229.9918171875779</v>
      </c>
    </row>
    <row r="14" spans="1:17" x14ac:dyDescent="0.2">
      <c r="B14" s="2" t="s">
        <v>18</v>
      </c>
      <c r="J14" s="2">
        <v>38.799999999999997</v>
      </c>
      <c r="K14" s="2">
        <v>141.80000000000001</v>
      </c>
      <c r="L14" s="2">
        <v>179.5</v>
      </c>
      <c r="M14" s="2">
        <f>L35*$T$20</f>
        <v>-35.491200000000028</v>
      </c>
      <c r="N14" s="2">
        <f>M35*$T$20</f>
        <v>-79.478116799999995</v>
      </c>
      <c r="O14" s="2">
        <f>N35*$T$20</f>
        <v>-93.029099570399964</v>
      </c>
      <c r="P14" s="2">
        <f>O35*$T$20</f>
        <v>-63.723878233369618</v>
      </c>
      <c r="Q14" s="2">
        <f>P35*$T$20</f>
        <v>26.078216048217598</v>
      </c>
    </row>
    <row r="15" spans="1:17" x14ac:dyDescent="0.2">
      <c r="B15" s="2" t="s">
        <v>19</v>
      </c>
      <c r="J15" s="2">
        <v>-39.9</v>
      </c>
      <c r="K15" s="2">
        <v>-41</v>
      </c>
      <c r="L15" s="2">
        <v>-41.2</v>
      </c>
      <c r="M15" s="7"/>
    </row>
    <row r="16" spans="1:17" x14ac:dyDescent="0.2">
      <c r="B16" s="2" t="s">
        <v>20</v>
      </c>
      <c r="J16" s="2">
        <f>SUM(J13:J15)</f>
        <v>-924.9499999999997</v>
      </c>
      <c r="K16" s="2">
        <f t="shared" ref="K16:L16" si="9">SUM(K13:K15)</f>
        <v>-1158.45</v>
      </c>
      <c r="L16" s="2">
        <f t="shared" si="9"/>
        <v>-924.95999999999981</v>
      </c>
      <c r="M16" s="2">
        <f t="shared" ref="M16" si="10">SUM(M13:M15)</f>
        <v>-733.11527999999964</v>
      </c>
      <c r="N16" s="2">
        <f t="shared" ref="N16" si="11">SUM(N13:N15)</f>
        <v>-225.84971283999954</v>
      </c>
      <c r="O16" s="2">
        <f t="shared" ref="O16" si="12">SUM(O13:O15)</f>
        <v>542.68928401908033</v>
      </c>
      <c r="P16" s="2">
        <f t="shared" ref="P16" si="13">SUM(P13:P15)</f>
        <v>1663.0017459553189</v>
      </c>
      <c r="Q16" s="2">
        <f t="shared" ref="Q16" si="14">SUM(Q13:Q15)</f>
        <v>3256.0700332357956</v>
      </c>
    </row>
    <row r="17" spans="1:118" x14ac:dyDescent="0.2">
      <c r="B17" s="2" t="s">
        <v>21</v>
      </c>
      <c r="J17" s="2">
        <v>3.5</v>
      </c>
      <c r="K17" s="2">
        <v>0.4</v>
      </c>
      <c r="L17" s="2">
        <v>4.0999999999999996</v>
      </c>
      <c r="M17" s="2">
        <f>M16*M23</f>
        <v>0</v>
      </c>
      <c r="N17" s="2">
        <f t="shared" ref="N17:Q17" si="15">N16*N23</f>
        <v>0</v>
      </c>
      <c r="O17" s="2">
        <f t="shared" si="15"/>
        <v>54.268928401908035</v>
      </c>
      <c r="P17" s="2">
        <f t="shared" si="15"/>
        <v>166.3001745955319</v>
      </c>
      <c r="Q17" s="2">
        <f t="shared" si="15"/>
        <v>618.65330631480117</v>
      </c>
    </row>
    <row r="18" spans="1:118" s="4" customFormat="1" ht="15" x14ac:dyDescent="0.25">
      <c r="A18" s="2"/>
      <c r="B18" s="4" t="s">
        <v>22</v>
      </c>
      <c r="J18" s="4">
        <f>J16-J17</f>
        <v>-928.4499999999997</v>
      </c>
      <c r="K18" s="4">
        <f t="shared" ref="K18:L18" si="16">K16-K17</f>
        <v>-1158.8500000000001</v>
      </c>
      <c r="L18" s="4">
        <f t="shared" si="16"/>
        <v>-929.05999999999983</v>
      </c>
      <c r="M18" s="4">
        <f t="shared" ref="M18" si="17">M16-M17</f>
        <v>-733.11527999999964</v>
      </c>
      <c r="N18" s="4">
        <f t="shared" ref="N18" si="18">N16-N17</f>
        <v>-225.84971283999954</v>
      </c>
      <c r="O18" s="4">
        <f t="shared" ref="O18" si="19">O16-O17</f>
        <v>488.42035561717228</v>
      </c>
      <c r="P18" s="4">
        <f t="shared" ref="P18" si="20">P16-P17</f>
        <v>1496.7015713597871</v>
      </c>
      <c r="Q18" s="4">
        <f t="shared" ref="Q18" si="21">Q16-Q17</f>
        <v>2637.4167269209943</v>
      </c>
      <c r="R18" s="4">
        <f>Q18*(1+$T$21)</f>
        <v>2663.7908941902042</v>
      </c>
      <c r="S18" s="4">
        <f>R18*(1+$T$21)</f>
        <v>2690.4288031321062</v>
      </c>
      <c r="T18" s="4">
        <f>S18*(1+$T$21)</f>
        <v>2717.3330911634271</v>
      </c>
      <c r="U18" s="4">
        <f>T18*(1+$T$21)</f>
        <v>2744.5064220750614</v>
      </c>
      <c r="V18" s="4">
        <f>U18*(1+$T$21)</f>
        <v>2771.9514862958122</v>
      </c>
      <c r="W18" s="4">
        <f>V18*(1+$T$21)</f>
        <v>2799.6710011587702</v>
      </c>
      <c r="X18" s="4">
        <f>W18*(1+$T$21)</f>
        <v>2827.667711170358</v>
      </c>
      <c r="Y18" s="4">
        <f>X18*(1+$T$21)</f>
        <v>2855.9443882820615</v>
      </c>
      <c r="Z18" s="4">
        <f>Y18*(1+$T$21)</f>
        <v>2884.5038321648822</v>
      </c>
      <c r="AA18" s="4">
        <f>Z18*(1+$T$21)</f>
        <v>2913.3488704865308</v>
      </c>
      <c r="AB18" s="4">
        <f>AA18*(1+$T$21)</f>
        <v>2942.482359191396</v>
      </c>
      <c r="AC18" s="4">
        <f>AB18*(1+$T$21)</f>
        <v>2971.90718278331</v>
      </c>
      <c r="AD18" s="4">
        <f>AC18*(1+$T$21)</f>
        <v>3001.6262546111429</v>
      </c>
      <c r="AE18" s="4">
        <f>AD18*(1+$T$21)</f>
        <v>3031.6425171572546</v>
      </c>
      <c r="AF18" s="4">
        <f>AE18*(1+$T$21)</f>
        <v>3061.9589423288271</v>
      </c>
      <c r="AG18" s="4">
        <f>AF18*(1+$T$21)</f>
        <v>3092.5785317521154</v>
      </c>
      <c r="AH18" s="4">
        <f>AG18*(1+$T$21)</f>
        <v>3123.5043170696367</v>
      </c>
      <c r="AI18" s="4">
        <f>AH18*(1+$T$21)</f>
        <v>3154.7393602403331</v>
      </c>
      <c r="AJ18" s="4">
        <f>AI18*(1+$T$21)</f>
        <v>3186.2867538427363</v>
      </c>
      <c r="AK18" s="4">
        <f>AJ18*(1+$T$21)</f>
        <v>3218.1496213811638</v>
      </c>
      <c r="AL18" s="4">
        <f>AK18*(1+$T$21)</f>
        <v>3250.3311175949752</v>
      </c>
      <c r="AM18" s="4">
        <f>AL18*(1+$T$21)</f>
        <v>3282.8344287709251</v>
      </c>
      <c r="AN18" s="4">
        <f>AM18*(1+$T$21)</f>
        <v>3315.6627730586342</v>
      </c>
      <c r="AO18" s="4">
        <f>AN18*(1+$T$21)</f>
        <v>3348.8194007892207</v>
      </c>
      <c r="AP18" s="4">
        <f>AO18*(1+$T$21)</f>
        <v>3382.3075947971129</v>
      </c>
      <c r="AQ18" s="4">
        <f>AP18*(1+$T$21)</f>
        <v>3416.130670745084</v>
      </c>
      <c r="AR18" s="4">
        <f>AQ18*(1+$T$21)</f>
        <v>3450.2919774525349</v>
      </c>
      <c r="AS18" s="4">
        <f>AR18*(1+$T$21)</f>
        <v>3484.7948972270601</v>
      </c>
      <c r="AT18" s="4">
        <f>AS18*(1+$T$21)</f>
        <v>3519.642846199331</v>
      </c>
      <c r="AU18" s="4">
        <f>AT18*(1+$T$21)</f>
        <v>3554.8392746613245</v>
      </c>
      <c r="AV18" s="4">
        <f>AU18*(1+$T$21)</f>
        <v>3590.3876674079379</v>
      </c>
      <c r="AW18" s="4">
        <f>AV18*(1+$T$21)</f>
        <v>3626.2915440820175</v>
      </c>
      <c r="AX18" s="4">
        <f>AW18*(1+$T$21)</f>
        <v>3662.5544595228375</v>
      </c>
      <c r="AY18" s="4">
        <f>AX18*(1+$T$21)</f>
        <v>3699.1800041180659</v>
      </c>
      <c r="AZ18" s="4">
        <f>AY18*(1+$T$21)</f>
        <v>3736.1718041592467</v>
      </c>
      <c r="BA18" s="4">
        <f>AZ18*(1+$T$21)</f>
        <v>3773.5335222008393</v>
      </c>
      <c r="BB18" s="4">
        <f>BA18*(1+$T$21)</f>
        <v>3811.2688574228478</v>
      </c>
      <c r="BC18" s="4">
        <f>BB18*(1+$T$21)</f>
        <v>3849.381545997076</v>
      </c>
      <c r="BD18" s="4">
        <f>BC18*(1+$T$21)</f>
        <v>3887.8753614570469</v>
      </c>
      <c r="BE18" s="4">
        <f>BD18*(1+$T$21)</f>
        <v>3926.7541150716174</v>
      </c>
      <c r="BF18" s="4">
        <f>BE18*(1+$T$21)</f>
        <v>3966.0216562223336</v>
      </c>
      <c r="BG18" s="4">
        <f>BF18*(1+$T$21)</f>
        <v>4005.6818727845571</v>
      </c>
      <c r="BH18" s="4">
        <f>BG18*(1+$T$21)</f>
        <v>4045.7386915124025</v>
      </c>
      <c r="BI18" s="4">
        <f>BH18*(1+$T$21)</f>
        <v>4086.1960784275266</v>
      </c>
      <c r="BJ18" s="4">
        <f>BI18*(1+$T$21)</f>
        <v>4127.0580392118018</v>
      </c>
      <c r="BK18" s="4">
        <f>BJ18*(1+$T$21)</f>
        <v>4168.3286196039198</v>
      </c>
      <c r="BL18" s="4">
        <f>BK18*(1+$T$21)</f>
        <v>4210.0119057999591</v>
      </c>
      <c r="BM18" s="4">
        <f>BL18*(1+$T$21)</f>
        <v>4252.1120248579591</v>
      </c>
      <c r="BN18" s="4">
        <f>BM18*(1+$T$21)</f>
        <v>4294.6331451065389</v>
      </c>
      <c r="BO18" s="4">
        <f>BN18*(1+$T$21)</f>
        <v>4337.5794765576047</v>
      </c>
      <c r="BP18" s="4">
        <f>BO18*(1+$T$21)</f>
        <v>4380.9552713231806</v>
      </c>
      <c r="BQ18" s="4">
        <f>BP18*(1+$T$21)</f>
        <v>4424.7648240364124</v>
      </c>
      <c r="BR18" s="4">
        <f>BQ18*(1+$T$21)</f>
        <v>4469.0124722767769</v>
      </c>
      <c r="BS18" s="4">
        <f>BR18*(1+$T$21)</f>
        <v>4513.7025969995448</v>
      </c>
      <c r="BT18" s="4">
        <f>BS18*(1+$T$21)</f>
        <v>4558.83962296954</v>
      </c>
      <c r="BU18" s="4">
        <f>BT18*(1+$T$21)</f>
        <v>4604.4280191992357</v>
      </c>
      <c r="BV18" s="4">
        <f>BU18*(1+$T$21)</f>
        <v>4650.4722993912283</v>
      </c>
      <c r="BW18" s="4">
        <f>BV18*(1+$T$21)</f>
        <v>4696.977022385141</v>
      </c>
      <c r="BX18" s="4">
        <f>BW18*(1+$T$21)</f>
        <v>4743.9467926089928</v>
      </c>
      <c r="BY18" s="4">
        <f>BX18*(1+$T$21)</f>
        <v>4791.3862605350832</v>
      </c>
      <c r="BZ18" s="4">
        <f>BY18*(1+$T$21)</f>
        <v>4839.3001231404342</v>
      </c>
      <c r="CA18" s="4">
        <f>BZ18*(1+$T$21)</f>
        <v>4887.6931243718382</v>
      </c>
      <c r="CB18" s="4">
        <f>CA18*(1+$T$21)</f>
        <v>4936.5700556155562</v>
      </c>
      <c r="CC18" s="4">
        <f>CB18*(1+$T$21)</f>
        <v>4985.9357561717115</v>
      </c>
      <c r="CD18" s="4">
        <f>CC18*(1+$T$21)</f>
        <v>5035.7951137334285</v>
      </c>
      <c r="CE18" s="4">
        <f>CD18*(1+$T$21)</f>
        <v>5086.153064870763</v>
      </c>
      <c r="CF18" s="4">
        <f>CE18*(1+$T$21)</f>
        <v>5137.0145955194703</v>
      </c>
      <c r="CG18" s="4">
        <f>CF18*(1+$T$21)</f>
        <v>5188.3847414746651</v>
      </c>
      <c r="CH18" s="4">
        <f>CG18*(1+$T$21)</f>
        <v>5240.2685888894121</v>
      </c>
      <c r="CI18" s="4">
        <f>CH18*(1+$T$21)</f>
        <v>5292.6712747783058</v>
      </c>
      <c r="CJ18" s="4">
        <f>CI18*(1+$T$21)</f>
        <v>5345.5979875260891</v>
      </c>
      <c r="CK18" s="4">
        <f>CJ18*(1+$T$21)</f>
        <v>5399.0539674013498</v>
      </c>
      <c r="CL18" s="4">
        <f>CK18*(1+$T$21)</f>
        <v>5453.0445070753631</v>
      </c>
      <c r="CM18" s="4">
        <f>CL18*(1+$T$21)</f>
        <v>5507.5749521461166</v>
      </c>
      <c r="CN18" s="4">
        <f>CM18*(1+$T$21)</f>
        <v>5562.6507016675778</v>
      </c>
      <c r="CO18" s="4">
        <f>CN18*(1+$T$21)</f>
        <v>5618.2772086842533</v>
      </c>
      <c r="CP18" s="4">
        <f>CO18*(1+$T$21)</f>
        <v>5674.4599807710956</v>
      </c>
      <c r="CQ18" s="4">
        <f>CP18*(1+$T$21)</f>
        <v>5731.2045805788066</v>
      </c>
      <c r="CR18" s="4">
        <f>CQ18*(1+$T$21)</f>
        <v>5788.5166263845949</v>
      </c>
      <c r="CS18" s="4">
        <f>CR18*(1+$T$21)</f>
        <v>5846.4017926484412</v>
      </c>
      <c r="CT18" s="4">
        <f>CS18*(1+$T$21)</f>
        <v>5904.8658105749255</v>
      </c>
      <c r="CU18" s="4">
        <f>CT18*(1+$T$21)</f>
        <v>5963.9144686806749</v>
      </c>
      <c r="CV18" s="4">
        <f>CU18*(1+$T$21)</f>
        <v>6023.5536133674814</v>
      </c>
      <c r="CW18" s="4">
        <f>CV18*(1+$T$21)</f>
        <v>6083.7891495011563</v>
      </c>
      <c r="CX18" s="4">
        <f>CW18*(1+$T$21)</f>
        <v>6144.627040996168</v>
      </c>
      <c r="CY18" s="4">
        <f>CX18*(1+$T$21)</f>
        <v>6206.0733114061295</v>
      </c>
      <c r="CZ18" s="4">
        <f>CY18*(1+$T$21)</f>
        <v>6268.1340445201913</v>
      </c>
      <c r="DA18" s="4">
        <f>CZ18*(1+$T$21)</f>
        <v>6330.8153849653936</v>
      </c>
      <c r="DB18" s="4">
        <f>DA18*(1+$T$21)</f>
        <v>6394.1235388150481</v>
      </c>
      <c r="DC18" s="4">
        <f>DB18*(1+$T$21)</f>
        <v>6458.0647742031988</v>
      </c>
      <c r="DD18" s="4">
        <f>DC18*(1+$T$21)</f>
        <v>6522.6454219452307</v>
      </c>
      <c r="DE18" s="4">
        <f>DD18*(1+$T$21)</f>
        <v>6587.8718761646833</v>
      </c>
      <c r="DF18" s="4">
        <f>DE18*(1+$T$21)</f>
        <v>6653.7505949263305</v>
      </c>
      <c r="DG18" s="4">
        <f>DF18*(1+$T$21)</f>
        <v>6720.288100875594</v>
      </c>
      <c r="DH18" s="4">
        <f>DG18*(1+$T$21)</f>
        <v>6787.4909818843498</v>
      </c>
      <c r="DI18" s="4">
        <f>DH18*(1+$T$21)</f>
        <v>6855.3658917031935</v>
      </c>
      <c r="DJ18" s="4">
        <f>DI18*(1+$T$21)</f>
        <v>6923.9195506202259</v>
      </c>
      <c r="DK18" s="4">
        <f>DJ18*(1+$T$21)</f>
        <v>6993.158746126428</v>
      </c>
      <c r="DL18" s="4">
        <f>DK18*(1+$T$21)</f>
        <v>7063.0903335876919</v>
      </c>
      <c r="DM18" s="4">
        <f>DL18*(1+$T$21)</f>
        <v>7133.7212369235685</v>
      </c>
      <c r="DN18" s="4">
        <f>DM18*(1+$T$21)</f>
        <v>7205.0584492928047</v>
      </c>
    </row>
    <row r="19" spans="1:118" x14ac:dyDescent="0.2">
      <c r="B19" s="2" t="s">
        <v>23</v>
      </c>
      <c r="J19" s="8">
        <f>J18/J20</f>
        <v>-1.5591099916036939</v>
      </c>
      <c r="K19" s="8">
        <f t="shared" ref="K19:L19" si="22">K18/K20</f>
        <v>-1.8797242497972426</v>
      </c>
      <c r="L19" s="8">
        <f t="shared" si="22"/>
        <v>-1.4348416988416985</v>
      </c>
      <c r="M19" s="8">
        <f t="shared" ref="M19" si="23">M18/M20</f>
        <v>-1.0783089244346382</v>
      </c>
      <c r="N19" s="8">
        <f t="shared" ref="N19" si="24">N18/N20</f>
        <v>-0.31637428146280328</v>
      </c>
      <c r="O19" s="8">
        <f t="shared" ref="O19" si="25">O18/O20</f>
        <v>0.65160751671077621</v>
      </c>
      <c r="P19" s="8">
        <f t="shared" ref="P19" si="26">P18/P20</f>
        <v>1.9016835317105718</v>
      </c>
      <c r="Q19" s="8">
        <f t="shared" ref="Q19" si="27">Q18/Q20</f>
        <v>3.1914826523925823</v>
      </c>
    </row>
    <row r="20" spans="1:118" x14ac:dyDescent="0.2">
      <c r="B20" s="2" t="s">
        <v>2</v>
      </c>
      <c r="J20" s="2">
        <v>595.5</v>
      </c>
      <c r="K20" s="2">
        <v>616.5</v>
      </c>
      <c r="L20" s="2">
        <v>647.5</v>
      </c>
      <c r="M20" s="2">
        <f>L20*1.05</f>
        <v>679.875</v>
      </c>
      <c r="N20" s="2">
        <f t="shared" ref="N20:Q20" si="28">M20*1.05</f>
        <v>713.86874999999998</v>
      </c>
      <c r="O20" s="2">
        <f t="shared" si="28"/>
        <v>749.56218750000005</v>
      </c>
      <c r="P20" s="2">
        <f>O20*1.05</f>
        <v>787.04029687500008</v>
      </c>
      <c r="Q20" s="2">
        <f t="shared" si="28"/>
        <v>826.39231171875008</v>
      </c>
      <c r="S20" s="2" t="s">
        <v>38</v>
      </c>
      <c r="T20" s="9">
        <v>0.06</v>
      </c>
    </row>
    <row r="21" spans="1:118" x14ac:dyDescent="0.2">
      <c r="K21" s="8"/>
      <c r="S21" s="2" t="s">
        <v>39</v>
      </c>
      <c r="T21" s="9">
        <v>0.01</v>
      </c>
    </row>
    <row r="22" spans="1:118" s="4" customFormat="1" ht="15" x14ac:dyDescent="0.25">
      <c r="A22" s="2"/>
      <c r="B22" s="4" t="s">
        <v>24</v>
      </c>
      <c r="K22" s="6">
        <f>K4/J4-1</f>
        <v>0.25806741573033709</v>
      </c>
      <c r="L22" s="6">
        <f>L4/K4-1</f>
        <v>0.28679622749356959</v>
      </c>
      <c r="M22" s="6">
        <f>M4/L4-1</f>
        <v>0.30000000000000004</v>
      </c>
      <c r="N22" s="6">
        <f>N4/M4-1</f>
        <v>0.30000000000000004</v>
      </c>
      <c r="O22" s="6">
        <f>O4/N4-1</f>
        <v>0.30000000000000004</v>
      </c>
      <c r="P22" s="6">
        <f>P4/O4-1</f>
        <v>0.30000000000000004</v>
      </c>
      <c r="Q22" s="6">
        <f>Q4/P4-1</f>
        <v>0.30000000000000004</v>
      </c>
      <c r="S22" s="2" t="s">
        <v>40</v>
      </c>
      <c r="T22" s="9">
        <v>0.08</v>
      </c>
    </row>
    <row r="23" spans="1:118" ht="15" x14ac:dyDescent="0.25">
      <c r="B23" s="2" t="s">
        <v>25</v>
      </c>
      <c r="J23" s="7">
        <f>J17/J16</f>
        <v>-3.7839883236931737E-3</v>
      </c>
      <c r="K23" s="7">
        <f t="shared" ref="K23:L23" si="29">K17/K16</f>
        <v>-3.4528896370149769E-4</v>
      </c>
      <c r="L23" s="7">
        <f t="shared" si="29"/>
        <v>-4.4326241134751776E-3</v>
      </c>
      <c r="M23" s="7">
        <v>0</v>
      </c>
      <c r="N23" s="7">
        <v>0</v>
      </c>
      <c r="O23" s="7">
        <v>0.1</v>
      </c>
      <c r="P23" s="7">
        <v>0.1</v>
      </c>
      <c r="Q23" s="7">
        <v>0.19</v>
      </c>
      <c r="S23" s="4" t="s">
        <v>41</v>
      </c>
      <c r="T23" s="4">
        <f>NPV(T22,M33:XFD33)+main!D5-main!D6</f>
        <v>34484.24451130275</v>
      </c>
    </row>
    <row r="24" spans="1:118" x14ac:dyDescent="0.2">
      <c r="J24" s="7"/>
      <c r="K24" s="7"/>
      <c r="L24" s="7"/>
      <c r="M24" s="7"/>
      <c r="N24" s="7"/>
      <c r="O24" s="7"/>
      <c r="P24" s="7"/>
      <c r="Q24" s="7"/>
      <c r="S24" s="2" t="s">
        <v>1</v>
      </c>
      <c r="T24" s="2">
        <f>T23/main!D3</f>
        <v>50.840496535078643</v>
      </c>
    </row>
    <row r="25" spans="1:118" x14ac:dyDescent="0.2">
      <c r="S25" s="2" t="s">
        <v>42</v>
      </c>
      <c r="T25" s="7">
        <f>T24/main!D2-1</f>
        <v>-0.37233954894964638</v>
      </c>
    </row>
    <row r="26" spans="1:118" s="4" customFormat="1" ht="15" x14ac:dyDescent="0.25">
      <c r="A26" s="2"/>
      <c r="B26" s="10" t="s">
        <v>43</v>
      </c>
      <c r="C26" s="10"/>
      <c r="D26" s="10"/>
      <c r="E26" s="10"/>
      <c r="F26" s="10"/>
      <c r="G26" s="10"/>
      <c r="H26" s="10"/>
      <c r="I26" s="10"/>
      <c r="J26" s="11">
        <f>(J4-J5)/J4</f>
        <v>0.75386516853932584</v>
      </c>
      <c r="K26" s="11">
        <f t="shared" ref="K26:L26" si="30">(K4-K5)/K4</f>
        <v>0.76811231780508715</v>
      </c>
      <c r="L26" s="11">
        <f t="shared" si="30"/>
        <v>0.77757912270960583</v>
      </c>
      <c r="M26" s="11">
        <f>L26*1.01</f>
        <v>0.78535491393670187</v>
      </c>
      <c r="N26" s="11">
        <f t="shared" ref="N26:Q26" si="31">M26*1.01</f>
        <v>0.79320846307606885</v>
      </c>
      <c r="O26" s="11">
        <f t="shared" si="31"/>
        <v>0.80114054770682952</v>
      </c>
      <c r="P26" s="11">
        <f>O26*1.01</f>
        <v>0.80915195318389788</v>
      </c>
      <c r="Q26" s="11">
        <f t="shared" si="31"/>
        <v>0.81724347271573683</v>
      </c>
    </row>
    <row r="27" spans="1:118" s="4" customFormat="1" ht="15" x14ac:dyDescent="0.25">
      <c r="A27" s="2"/>
      <c r="B27" s="4" t="s">
        <v>44</v>
      </c>
      <c r="J27" s="6">
        <f>J7/J4</f>
        <v>0.47350561797752816</v>
      </c>
      <c r="K27" s="6">
        <f t="shared" ref="K27:Q27" si="32">K7/K4</f>
        <v>0.50348313803943989</v>
      </c>
      <c r="L27" s="6">
        <f t="shared" si="32"/>
        <v>0.52138811771238203</v>
      </c>
      <c r="M27" s="6">
        <f t="shared" si="32"/>
        <v>0.52535491393670186</v>
      </c>
      <c r="N27" s="6">
        <f t="shared" si="32"/>
        <v>0.53320846307606884</v>
      </c>
      <c r="O27" s="6">
        <f t="shared" si="32"/>
        <v>0.54114054770682951</v>
      </c>
      <c r="P27" s="6">
        <f t="shared" si="32"/>
        <v>0.54915195318389798</v>
      </c>
      <c r="Q27" s="6">
        <f t="shared" si="32"/>
        <v>0.55724347271573682</v>
      </c>
    </row>
    <row r="28" spans="1:118" x14ac:dyDescent="0.2">
      <c r="B28" s="2" t="s">
        <v>26</v>
      </c>
      <c r="J28" s="7">
        <f>J13/J4</f>
        <v>-0.41521348314606726</v>
      </c>
      <c r="K28" s="7">
        <f>K13/K4</f>
        <v>-0.44986067447842243</v>
      </c>
      <c r="L28" s="7">
        <f>L13/L4</f>
        <v>-0.2951860077734591</v>
      </c>
      <c r="M28" s="7">
        <f>M13/M4</f>
        <v>-0.14898220646649288</v>
      </c>
      <c r="N28" s="7">
        <f>N13/N4</f>
        <v>-2.4045089355354769E-2</v>
      </c>
      <c r="O28" s="7">
        <f>O13/O4</f>
        <v>8.0332448643369886E-2</v>
      </c>
      <c r="P28" s="7">
        <f>P13/P4</f>
        <v>0.16784415275096809</v>
      </c>
      <c r="Q28" s="7">
        <f>Q13/Q4</f>
        <v>0.2415132443804236</v>
      </c>
    </row>
    <row r="29" spans="1:118" x14ac:dyDescent="0.2">
      <c r="B29" s="2" t="s">
        <v>27</v>
      </c>
      <c r="J29" s="7">
        <f>J12/J4</f>
        <v>0.88871910112359542</v>
      </c>
      <c r="K29" s="7">
        <f>K12/K4</f>
        <v>0.95334381251786227</v>
      </c>
      <c r="L29" s="7">
        <f>L12/L4</f>
        <v>0.81657412548584107</v>
      </c>
      <c r="M29" s="7">
        <f>M12/M4</f>
        <v>0.67433712040319471</v>
      </c>
      <c r="N29" s="7">
        <f>N12/N4</f>
        <v>0.5572535524314236</v>
      </c>
      <c r="O29" s="7">
        <f>O12/O4</f>
        <v>0.46080809906345965</v>
      </c>
      <c r="P29" s="7">
        <f>P12/P4</f>
        <v>0.38130780043292983</v>
      </c>
      <c r="Q29" s="7">
        <f>Q12/Q4</f>
        <v>0.31573022833531322</v>
      </c>
    </row>
    <row r="31" spans="1:118" x14ac:dyDescent="0.2">
      <c r="B31" s="2" t="s">
        <v>28</v>
      </c>
    </row>
    <row r="32" spans="1:118" x14ac:dyDescent="0.2">
      <c r="B32" s="2" t="s">
        <v>29</v>
      </c>
    </row>
    <row r="33" spans="1:120" s="4" customFormat="1" ht="15" x14ac:dyDescent="0.25">
      <c r="A33" s="2"/>
      <c r="B33" s="4" t="s">
        <v>30</v>
      </c>
      <c r="M33" s="4">
        <v>1000</v>
      </c>
      <c r="N33" s="4">
        <v>1200</v>
      </c>
      <c r="O33" s="4">
        <v>1500</v>
      </c>
      <c r="P33" s="4">
        <f>P18*1.2</f>
        <v>1796.0418856317444</v>
      </c>
      <c r="Q33" s="4">
        <f>Q18*1.2</f>
        <v>3164.9000723051931</v>
      </c>
      <c r="R33" s="4">
        <f t="shared" ref="R33:CC33" si="33">R18*1.1</f>
        <v>2930.1699836092248</v>
      </c>
      <c r="S33" s="4">
        <f t="shared" si="33"/>
        <v>2959.471683445317</v>
      </c>
      <c r="T33" s="4">
        <f t="shared" si="33"/>
        <v>2989.0664002797698</v>
      </c>
      <c r="U33" s="4">
        <f t="shared" si="33"/>
        <v>3018.9570642825679</v>
      </c>
      <c r="V33" s="4">
        <f t="shared" si="33"/>
        <v>3049.1466349253938</v>
      </c>
      <c r="W33" s="4">
        <f t="shared" si="33"/>
        <v>3079.6381012746474</v>
      </c>
      <c r="X33" s="4">
        <f t="shared" si="33"/>
        <v>3110.4344822873941</v>
      </c>
      <c r="Y33" s="4">
        <f t="shared" si="33"/>
        <v>3141.5388271102679</v>
      </c>
      <c r="Z33" s="4">
        <f t="shared" si="33"/>
        <v>3172.9542153813704</v>
      </c>
      <c r="AA33" s="4">
        <f t="shared" si="33"/>
        <v>3204.6837575351842</v>
      </c>
      <c r="AB33" s="4">
        <f t="shared" si="33"/>
        <v>3236.7305951105359</v>
      </c>
      <c r="AC33" s="4">
        <f t="shared" si="33"/>
        <v>3269.0979010616411</v>
      </c>
      <c r="AD33" s="4">
        <f t="shared" si="33"/>
        <v>3301.7888800722576</v>
      </c>
      <c r="AE33" s="4">
        <f t="shared" si="33"/>
        <v>3334.8067688729802</v>
      </c>
      <c r="AF33" s="4">
        <f t="shared" si="33"/>
        <v>3368.15483656171</v>
      </c>
      <c r="AG33" s="4">
        <f t="shared" si="33"/>
        <v>3401.8363849273273</v>
      </c>
      <c r="AH33" s="4">
        <f t="shared" si="33"/>
        <v>3435.8547487766009</v>
      </c>
      <c r="AI33" s="4">
        <f t="shared" si="33"/>
        <v>3470.2132962643668</v>
      </c>
      <c r="AJ33" s="4">
        <f t="shared" si="33"/>
        <v>3504.91542922701</v>
      </c>
      <c r="AK33" s="4">
        <f t="shared" si="33"/>
        <v>3539.9645835192805</v>
      </c>
      <c r="AL33" s="4">
        <f t="shared" si="33"/>
        <v>3575.3642293544731</v>
      </c>
      <c r="AM33" s="4">
        <f t="shared" si="33"/>
        <v>3611.1178716480181</v>
      </c>
      <c r="AN33" s="4">
        <f t="shared" si="33"/>
        <v>3647.2290503644981</v>
      </c>
      <c r="AO33" s="4">
        <f t="shared" si="33"/>
        <v>3683.7013408681432</v>
      </c>
      <c r="AP33" s="4">
        <f t="shared" si="33"/>
        <v>3720.5383542768245</v>
      </c>
      <c r="AQ33" s="4">
        <f t="shared" si="33"/>
        <v>3757.7437378195928</v>
      </c>
      <c r="AR33" s="4">
        <f t="shared" si="33"/>
        <v>3795.3211751977888</v>
      </c>
      <c r="AS33" s="4">
        <f t="shared" si="33"/>
        <v>3833.2743869497663</v>
      </c>
      <c r="AT33" s="4">
        <f t="shared" si="33"/>
        <v>3871.6071308192645</v>
      </c>
      <c r="AU33" s="4">
        <f t="shared" si="33"/>
        <v>3910.3232021274571</v>
      </c>
      <c r="AV33" s="4">
        <f t="shared" si="33"/>
        <v>3949.4264341487319</v>
      </c>
      <c r="AW33" s="4">
        <f t="shared" si="33"/>
        <v>3988.9206984902194</v>
      </c>
      <c r="AX33" s="4">
        <f t="shared" si="33"/>
        <v>4028.8099054751215</v>
      </c>
      <c r="AY33" s="4">
        <f t="shared" si="33"/>
        <v>4069.0980045298729</v>
      </c>
      <c r="AZ33" s="4">
        <f t="shared" si="33"/>
        <v>4109.7889845751715</v>
      </c>
      <c r="BA33" s="4">
        <f t="shared" si="33"/>
        <v>4150.886874420924</v>
      </c>
      <c r="BB33" s="4">
        <f t="shared" si="33"/>
        <v>4192.3957431651324</v>
      </c>
      <c r="BC33" s="4">
        <f t="shared" si="33"/>
        <v>4234.3197005967841</v>
      </c>
      <c r="BD33" s="4">
        <f t="shared" si="33"/>
        <v>4276.6628976027523</v>
      </c>
      <c r="BE33" s="4">
        <f t="shared" si="33"/>
        <v>4319.4295265787796</v>
      </c>
      <c r="BF33" s="4">
        <f t="shared" si="33"/>
        <v>4362.6238218445669</v>
      </c>
      <c r="BG33" s="4">
        <f t="shared" si="33"/>
        <v>4406.2500600630128</v>
      </c>
      <c r="BH33" s="4">
        <f t="shared" si="33"/>
        <v>4450.3125606636431</v>
      </c>
      <c r="BI33" s="4">
        <f t="shared" si="33"/>
        <v>4494.8156862702799</v>
      </c>
      <c r="BJ33" s="4">
        <f t="shared" si="33"/>
        <v>4539.7638431329824</v>
      </c>
      <c r="BK33" s="4">
        <f t="shared" si="33"/>
        <v>4585.1614815643125</v>
      </c>
      <c r="BL33" s="4">
        <f t="shared" si="33"/>
        <v>4631.0130963799556</v>
      </c>
      <c r="BM33" s="4">
        <f t="shared" si="33"/>
        <v>4677.3232273437552</v>
      </c>
      <c r="BN33" s="4">
        <f t="shared" si="33"/>
        <v>4724.0964596171934</v>
      </c>
      <c r="BO33" s="4">
        <f t="shared" si="33"/>
        <v>4771.3374242133659</v>
      </c>
      <c r="BP33" s="4">
        <f t="shared" si="33"/>
        <v>4819.0507984554988</v>
      </c>
      <c r="BQ33" s="4">
        <f t="shared" si="33"/>
        <v>4867.2413064400544</v>
      </c>
      <c r="BR33" s="4">
        <f t="shared" si="33"/>
        <v>4915.913719504455</v>
      </c>
      <c r="BS33" s="4">
        <f t="shared" si="33"/>
        <v>4965.0728566994994</v>
      </c>
      <c r="BT33" s="4">
        <f t="shared" si="33"/>
        <v>5014.7235852664944</v>
      </c>
      <c r="BU33" s="4">
        <f t="shared" si="33"/>
        <v>5064.8708211191597</v>
      </c>
      <c r="BV33" s="4">
        <f t="shared" si="33"/>
        <v>5115.5195293303514</v>
      </c>
      <c r="BW33" s="4">
        <f t="shared" si="33"/>
        <v>5166.6747246236555</v>
      </c>
      <c r="BX33" s="4">
        <f t="shared" si="33"/>
        <v>5218.3414718698923</v>
      </c>
      <c r="BY33" s="4">
        <f t="shared" si="33"/>
        <v>5270.5248865885924</v>
      </c>
      <c r="BZ33" s="4">
        <f t="shared" si="33"/>
        <v>5323.2301354544779</v>
      </c>
      <c r="CA33" s="4">
        <f t="shared" si="33"/>
        <v>5376.4624368090226</v>
      </c>
      <c r="CB33" s="4">
        <f t="shared" si="33"/>
        <v>5430.2270611771119</v>
      </c>
      <c r="CC33" s="4">
        <f t="shared" si="33"/>
        <v>5484.5293317888827</v>
      </c>
      <c r="CD33" s="4">
        <f t="shared" ref="CD33:DP33" si="34">CD18*1.1</f>
        <v>5539.3746251067714</v>
      </c>
      <c r="CE33" s="4">
        <f t="shared" si="34"/>
        <v>5594.7683713578399</v>
      </c>
      <c r="CF33" s="4">
        <f t="shared" si="34"/>
        <v>5650.7160550714179</v>
      </c>
      <c r="CG33" s="4">
        <f t="shared" si="34"/>
        <v>5707.2232156221326</v>
      </c>
      <c r="CH33" s="4">
        <f t="shared" si="34"/>
        <v>5764.2954477783542</v>
      </c>
      <c r="CI33" s="4">
        <f t="shared" si="34"/>
        <v>5821.9384022561371</v>
      </c>
      <c r="CJ33" s="4">
        <f t="shared" si="34"/>
        <v>5880.1577862786989</v>
      </c>
      <c r="CK33" s="4">
        <f t="shared" si="34"/>
        <v>5938.9593641414849</v>
      </c>
      <c r="CL33" s="4">
        <f t="shared" si="34"/>
        <v>5998.3489577828996</v>
      </c>
      <c r="CM33" s="4">
        <f t="shared" si="34"/>
        <v>6058.332447360729</v>
      </c>
      <c r="CN33" s="4">
        <f t="shared" si="34"/>
        <v>6118.9157718343358</v>
      </c>
      <c r="CO33" s="4">
        <f t="shared" si="34"/>
        <v>6180.1049295526791</v>
      </c>
      <c r="CP33" s="4">
        <f t="shared" si="34"/>
        <v>6241.9059788482055</v>
      </c>
      <c r="CQ33" s="4">
        <f t="shared" si="34"/>
        <v>6304.3250386366881</v>
      </c>
      <c r="CR33" s="4">
        <f t="shared" si="34"/>
        <v>6367.3682890230548</v>
      </c>
      <c r="CS33" s="4">
        <f t="shared" si="34"/>
        <v>6431.041971913286</v>
      </c>
      <c r="CT33" s="4">
        <f t="shared" si="34"/>
        <v>6495.3523916324184</v>
      </c>
      <c r="CU33" s="4">
        <f t="shared" si="34"/>
        <v>6560.3059155487426</v>
      </c>
      <c r="CV33" s="4">
        <f t="shared" si="34"/>
        <v>6625.9089747042299</v>
      </c>
      <c r="CW33" s="4">
        <f t="shared" si="34"/>
        <v>6692.1680644512726</v>
      </c>
      <c r="CX33" s="4">
        <f t="shared" si="34"/>
        <v>6759.0897450957855</v>
      </c>
      <c r="CY33" s="4">
        <f t="shared" si="34"/>
        <v>6826.680642546743</v>
      </c>
      <c r="CZ33" s="4">
        <f t="shared" si="34"/>
        <v>6894.9474489722106</v>
      </c>
      <c r="DA33" s="4">
        <f t="shared" si="34"/>
        <v>6963.8969234619335</v>
      </c>
      <c r="DB33" s="4">
        <f t="shared" si="34"/>
        <v>7033.5358926965537</v>
      </c>
      <c r="DC33" s="4">
        <f t="shared" si="34"/>
        <v>7103.8712516235191</v>
      </c>
      <c r="DD33" s="4">
        <f t="shared" si="34"/>
        <v>7174.9099641397543</v>
      </c>
      <c r="DE33" s="4">
        <f t="shared" si="34"/>
        <v>7246.6590637811523</v>
      </c>
      <c r="DF33" s="4">
        <f t="shared" si="34"/>
        <v>7319.1256544189637</v>
      </c>
      <c r="DG33" s="4">
        <f t="shared" si="34"/>
        <v>7392.3169109631535</v>
      </c>
      <c r="DH33" s="4">
        <f t="shared" si="34"/>
        <v>7466.2400800727855</v>
      </c>
      <c r="DI33" s="4">
        <f t="shared" si="34"/>
        <v>7540.902480873513</v>
      </c>
      <c r="DJ33" s="4">
        <f t="shared" si="34"/>
        <v>7616.3115056822489</v>
      </c>
      <c r="DK33" s="4">
        <f t="shared" si="34"/>
        <v>7692.4746207390717</v>
      </c>
      <c r="DL33" s="4">
        <f t="shared" si="34"/>
        <v>7769.3993669464617</v>
      </c>
      <c r="DM33" s="4">
        <f t="shared" si="34"/>
        <v>7847.093360615926</v>
      </c>
      <c r="DN33" s="4">
        <f t="shared" si="34"/>
        <v>7925.5642942220857</v>
      </c>
      <c r="DO33" s="4">
        <f t="shared" si="34"/>
        <v>0</v>
      </c>
      <c r="DP33" s="4">
        <f t="shared" si="34"/>
        <v>0</v>
      </c>
    </row>
    <row r="35" spans="1:120" x14ac:dyDescent="0.2">
      <c r="B35" s="2" t="s">
        <v>31</v>
      </c>
      <c r="L35" s="2">
        <f>L36-L37</f>
        <v>-591.52000000000044</v>
      </c>
      <c r="M35" s="2">
        <f>L35+M18</f>
        <v>-1324.63528</v>
      </c>
      <c r="N35" s="2">
        <f t="shared" ref="N35:Q35" si="35">M35+N18</f>
        <v>-1550.4849928399994</v>
      </c>
      <c r="O35" s="2">
        <f t="shared" si="35"/>
        <v>-1062.0646372228271</v>
      </c>
      <c r="P35" s="2">
        <f>O35+P18</f>
        <v>434.63693413696001</v>
      </c>
      <c r="Q35" s="2">
        <f t="shared" si="35"/>
        <v>3072.0536610579543</v>
      </c>
    </row>
    <row r="36" spans="1:120" x14ac:dyDescent="0.2">
      <c r="B36" s="2" t="s">
        <v>4</v>
      </c>
      <c r="L36" s="2">
        <f>1158.68+1585.85</f>
        <v>2744.5299999999997</v>
      </c>
    </row>
    <row r="37" spans="1:120" x14ac:dyDescent="0.2">
      <c r="B37" s="2" t="s">
        <v>5</v>
      </c>
      <c r="L37" s="2">
        <f>1006.7+56.15+667+1606.2</f>
        <v>3336.05</v>
      </c>
    </row>
  </sheetData>
  <hyperlinks>
    <hyperlink ref="A1" location="main!A1" display="Main" xr:uid="{58F05B1B-B3B2-434D-80FF-A7F44006E65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2025-05-17T07:32:31Z</dcterms:created>
  <dcterms:modified xsi:type="dcterms:W3CDTF">2025-05-28T08:11:39Z</dcterms:modified>
</cp:coreProperties>
</file>