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102A6D1-BAA9-460A-8333-F3EE4D0B68FB}" xr6:coauthVersionLast="47" xr6:coauthVersionMax="47" xr10:uidLastSave="{00000000-0000-0000-0000-000000000000}"/>
  <bookViews>
    <workbookView xWindow="810" yWindow="525" windowWidth="17745" windowHeight="14640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" i="2" l="1"/>
  <c r="U71" i="2" s="1"/>
  <c r="V71" i="2" s="1"/>
  <c r="W71" i="2" s="1"/>
  <c r="X71" i="2" s="1"/>
  <c r="Y71" i="2" s="1"/>
  <c r="V42" i="2"/>
  <c r="W42" i="2"/>
  <c r="X42" i="2"/>
  <c r="Y42" i="2" s="1"/>
  <c r="U42" i="2"/>
  <c r="W23" i="2"/>
  <c r="X23" i="2" s="1"/>
  <c r="Y23" i="2" s="1"/>
  <c r="V23" i="2"/>
  <c r="W22" i="2"/>
  <c r="X22" i="2"/>
  <c r="Y22" i="2"/>
  <c r="V22" i="2"/>
  <c r="S42" i="2"/>
  <c r="T42" i="2" s="1"/>
  <c r="R42" i="2"/>
  <c r="W67" i="2"/>
  <c r="X67" i="2" s="1"/>
  <c r="Y67" i="2" s="1"/>
  <c r="V67" i="2"/>
  <c r="U67" i="2"/>
  <c r="W66" i="2"/>
  <c r="X66" i="2"/>
  <c r="Y66" i="2"/>
  <c r="V66" i="2"/>
  <c r="U66" i="2"/>
  <c r="V122" i="2"/>
  <c r="W122" i="2"/>
  <c r="X122" i="2"/>
  <c r="Y122" i="2"/>
  <c r="U122" i="2"/>
  <c r="V3" i="2"/>
  <c r="V7" i="2" s="1"/>
  <c r="W3" i="2"/>
  <c r="X3" i="2" s="1"/>
  <c r="V4" i="2"/>
  <c r="W4" i="2"/>
  <c r="X4" i="2"/>
  <c r="Y4" i="2"/>
  <c r="Y8" i="2" s="1"/>
  <c r="V8" i="2"/>
  <c r="W8" i="2"/>
  <c r="X8" i="2"/>
  <c r="W7" i="2"/>
  <c r="V35" i="2"/>
  <c r="W35" i="2"/>
  <c r="V36" i="2"/>
  <c r="W36" i="2"/>
  <c r="X36" i="2"/>
  <c r="V43" i="2"/>
  <c r="W43" i="2"/>
  <c r="W55" i="2" s="1"/>
  <c r="V44" i="2"/>
  <c r="V56" i="2" s="1"/>
  <c r="W44" i="2"/>
  <c r="W56" i="2" s="1"/>
  <c r="X44" i="2"/>
  <c r="X56" i="2" s="1"/>
  <c r="Y44" i="2"/>
  <c r="Y56" i="2" s="1"/>
  <c r="V45" i="2"/>
  <c r="W45" i="2"/>
  <c r="X45" i="2"/>
  <c r="Y45" i="2"/>
  <c r="V47" i="2"/>
  <c r="W47" i="2"/>
  <c r="X47" i="2" s="1"/>
  <c r="Y47" i="2" s="1"/>
  <c r="V48" i="2"/>
  <c r="W48" i="2"/>
  <c r="X48" i="2"/>
  <c r="Y48" i="2"/>
  <c r="V49" i="2"/>
  <c r="W49" i="2"/>
  <c r="X49" i="2"/>
  <c r="Y49" i="2"/>
  <c r="V50" i="2"/>
  <c r="W50" i="2" s="1"/>
  <c r="X50" i="2" s="1"/>
  <c r="Y50" i="2" s="1"/>
  <c r="V52" i="2"/>
  <c r="W52" i="2"/>
  <c r="X52" i="2"/>
  <c r="Y52" i="2"/>
  <c r="V70" i="2"/>
  <c r="W70" i="2"/>
  <c r="X70" i="2" s="1"/>
  <c r="V72" i="2"/>
  <c r="W72" i="2"/>
  <c r="X72" i="2"/>
  <c r="Y72" i="2"/>
  <c r="V76" i="2"/>
  <c r="W76" i="2"/>
  <c r="V78" i="2"/>
  <c r="W78" i="2"/>
  <c r="V80" i="2"/>
  <c r="V86" i="2" s="1"/>
  <c r="W80" i="2"/>
  <c r="W86" i="2" s="1"/>
  <c r="X80" i="2"/>
  <c r="X86" i="2" s="1"/>
  <c r="Y80" i="2"/>
  <c r="Y86" i="2" s="1"/>
  <c r="V81" i="2"/>
  <c r="W81" i="2" s="1"/>
  <c r="X81" i="2" s="1"/>
  <c r="Y81" i="2" s="1"/>
  <c r="V82" i="2"/>
  <c r="W82" i="2"/>
  <c r="X82" i="2" s="1"/>
  <c r="Y82" i="2" s="1"/>
  <c r="V1" i="2"/>
  <c r="W1" i="2"/>
  <c r="X1" i="2" s="1"/>
  <c r="Y1" i="2" s="1"/>
  <c r="Q123" i="2"/>
  <c r="Q124" i="2"/>
  <c r="Q125" i="2"/>
  <c r="Q126" i="2"/>
  <c r="Q128" i="2"/>
  <c r="Q129" i="2"/>
  <c r="Q130" i="2"/>
  <c r="Q131" i="2"/>
  <c r="Q132" i="2"/>
  <c r="Q133" i="2"/>
  <c r="P133" i="2"/>
  <c r="P132" i="2"/>
  <c r="P131" i="2"/>
  <c r="P130" i="2"/>
  <c r="P129" i="2"/>
  <c r="P128" i="2"/>
  <c r="P126" i="2"/>
  <c r="P125" i="2"/>
  <c r="P124" i="2"/>
  <c r="P123" i="2"/>
  <c r="Q122" i="2"/>
  <c r="R122" i="2"/>
  <c r="S122" i="2"/>
  <c r="T122" i="2"/>
  <c r="P122" i="2"/>
  <c r="N138" i="2"/>
  <c r="O138" i="2"/>
  <c r="M134" i="2"/>
  <c r="M144" i="2" s="1"/>
  <c r="N134" i="2"/>
  <c r="N144" i="2" s="1"/>
  <c r="O134" i="2"/>
  <c r="O144" i="2" s="1"/>
  <c r="M140" i="2"/>
  <c r="M143" i="2" s="1"/>
  <c r="N140" i="2"/>
  <c r="N143" i="2" s="1"/>
  <c r="O140" i="2"/>
  <c r="O143" i="2" s="1"/>
  <c r="L134" i="2"/>
  <c r="L141" i="2" s="1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I5" i="2"/>
  <c r="J5" i="2"/>
  <c r="H9" i="2"/>
  <c r="I9" i="2"/>
  <c r="J9" i="2"/>
  <c r="H10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F6" i="1"/>
  <c r="F5" i="1"/>
  <c r="P42" i="2"/>
  <c r="Q42" i="2" s="1"/>
  <c r="R70" i="2"/>
  <c r="S70" i="2" s="1"/>
  <c r="T70" i="2" s="1"/>
  <c r="U70" i="2" s="1"/>
  <c r="Q44" i="2"/>
  <c r="R44" i="2" s="1"/>
  <c r="S44" i="2" s="1"/>
  <c r="T44" i="2" s="1"/>
  <c r="U44" i="2" s="1"/>
  <c r="Q43" i="2"/>
  <c r="R43" i="2" s="1"/>
  <c r="S43" i="2" s="1"/>
  <c r="T43" i="2" s="1"/>
  <c r="U43" i="2" s="1"/>
  <c r="P3" i="2"/>
  <c r="Q3" i="2" s="1"/>
  <c r="R3" i="2" s="1"/>
  <c r="S3" i="2" s="1"/>
  <c r="T3" i="2" s="1"/>
  <c r="U3" i="2" s="1"/>
  <c r="P4" i="2"/>
  <c r="Q4" i="2" s="1"/>
  <c r="R4" i="2" s="1"/>
  <c r="S4" i="2" s="1"/>
  <c r="T4" i="2" s="1"/>
  <c r="U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P82" i="2"/>
  <c r="Q82" i="2" s="1"/>
  <c r="R82" i="2" s="1"/>
  <c r="S82" i="2" s="1"/>
  <c r="T82" i="2" s="1"/>
  <c r="U82" i="2" s="1"/>
  <c r="Q67" i="2"/>
  <c r="R67" i="2" s="1"/>
  <c r="S67" i="2" s="1"/>
  <c r="T67" i="2" s="1"/>
  <c r="Q50" i="2"/>
  <c r="R50" i="2" s="1"/>
  <c r="S50" i="2" s="1"/>
  <c r="T50" i="2" s="1"/>
  <c r="U50" i="2" s="1"/>
  <c r="Q49" i="2"/>
  <c r="R49" i="2" s="1"/>
  <c r="S49" i="2" s="1"/>
  <c r="T49" i="2" s="1"/>
  <c r="U49" i="2" s="1"/>
  <c r="Q48" i="2"/>
  <c r="R48" i="2" s="1"/>
  <c r="S48" i="2" s="1"/>
  <c r="T48" i="2" s="1"/>
  <c r="U48" i="2" s="1"/>
  <c r="Q72" i="2"/>
  <c r="Q75" i="2" s="1"/>
  <c r="P73" i="2"/>
  <c r="Q66" i="2"/>
  <c r="R66" i="2" s="1"/>
  <c r="S66" i="2" s="1"/>
  <c r="T66" i="2" s="1"/>
  <c r="O80" i="2"/>
  <c r="O83" i="2" s="1"/>
  <c r="F10" i="1"/>
  <c r="F11" i="1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N9" i="2"/>
  <c r="M9" i="2"/>
  <c r="M5" i="2"/>
  <c r="N5" i="2"/>
  <c r="O5" i="2"/>
  <c r="F4" i="1"/>
  <c r="F7" i="1" s="1"/>
  <c r="C46" i="2"/>
  <c r="N1" i="2"/>
  <c r="O1" i="2" s="1"/>
  <c r="P1" i="2" s="1"/>
  <c r="Q1" i="2" s="1"/>
  <c r="R1" i="2" s="1"/>
  <c r="S1" i="2" s="1"/>
  <c r="T1" i="2" s="1"/>
  <c r="U1" i="2" s="1"/>
  <c r="V73" i="2" l="1"/>
  <c r="V75" i="2"/>
  <c r="V46" i="2"/>
  <c r="V2" i="2" s="1"/>
  <c r="V6" i="2" s="1"/>
  <c r="V9" i="2" s="1"/>
  <c r="V61" i="2"/>
  <c r="V54" i="2"/>
  <c r="W51" i="2"/>
  <c r="W62" i="2" s="1"/>
  <c r="V51" i="2"/>
  <c r="V62" i="2" s="1"/>
  <c r="V63" i="2" s="1"/>
  <c r="V64" i="2" s="1"/>
  <c r="W75" i="2"/>
  <c r="W46" i="2"/>
  <c r="W2" i="2" s="1"/>
  <c r="W54" i="2"/>
  <c r="W61" i="2"/>
  <c r="X76" i="2"/>
  <c r="Y70" i="2"/>
  <c r="X78" i="2"/>
  <c r="Y78" i="2" s="1"/>
  <c r="Y57" i="2"/>
  <c r="X7" i="2"/>
  <c r="X35" i="2"/>
  <c r="Y3" i="2"/>
  <c r="X57" i="2"/>
  <c r="W83" i="2"/>
  <c r="X83" i="2"/>
  <c r="V83" i="2"/>
  <c r="V85" i="2" s="1"/>
  <c r="V57" i="2"/>
  <c r="W57" i="2"/>
  <c r="Y83" i="2"/>
  <c r="X43" i="2"/>
  <c r="Y36" i="2"/>
  <c r="V55" i="2"/>
  <c r="E28" i="2"/>
  <c r="F31" i="2"/>
  <c r="I10" i="2"/>
  <c r="H14" i="2"/>
  <c r="I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I16" i="2"/>
  <c r="I27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G11" i="1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W73" i="2" l="1"/>
  <c r="V5" i="2"/>
  <c r="W63" i="2"/>
  <c r="W64" i="2" s="1"/>
  <c r="W85" i="2"/>
  <c r="Y76" i="2"/>
  <c r="V10" i="2"/>
  <c r="V26" i="2"/>
  <c r="V140" i="2"/>
  <c r="V143" i="2" s="1"/>
  <c r="X46" i="2"/>
  <c r="X2" i="2" s="1"/>
  <c r="X54" i="2"/>
  <c r="W6" i="2"/>
  <c r="W9" i="2" s="1"/>
  <c r="W34" i="2"/>
  <c r="W5" i="2"/>
  <c r="X55" i="2"/>
  <c r="Y43" i="2"/>
  <c r="X51" i="2"/>
  <c r="X62" i="2" s="1"/>
  <c r="Y7" i="2"/>
  <c r="Y35" i="2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73" i="2" l="1"/>
  <c r="X75" i="2"/>
  <c r="X85" i="2"/>
  <c r="Y46" i="2"/>
  <c r="Y54" i="2"/>
  <c r="Y61" i="2"/>
  <c r="Y55" i="2"/>
  <c r="Y51" i="2"/>
  <c r="Y62" i="2" s="1"/>
  <c r="X6" i="2"/>
  <c r="X9" i="2" s="1"/>
  <c r="X34" i="2"/>
  <c r="X5" i="2"/>
  <c r="X63" i="2"/>
  <c r="X64" i="2" s="1"/>
  <c r="W140" i="2"/>
  <c r="W143" i="2" s="1"/>
  <c r="W10" i="2"/>
  <c r="W26" i="2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S75" i="2"/>
  <c r="P54" i="2"/>
  <c r="Q47" i="2"/>
  <c r="R47" i="2" s="1"/>
  <c r="S47" i="2" s="1"/>
  <c r="T47" i="2" s="1"/>
  <c r="U47" i="2" s="1"/>
  <c r="T73" i="2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75" i="2" l="1"/>
  <c r="Y73" i="2"/>
  <c r="X30" i="2"/>
  <c r="X10" i="2"/>
  <c r="X26" i="2"/>
  <c r="X140" i="2"/>
  <c r="X143" i="2" s="1"/>
  <c r="Y63" i="2"/>
  <c r="Y64" i="2" s="1"/>
  <c r="Y2" i="2"/>
  <c r="Y85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U73" i="2" s="1"/>
  <c r="T75" i="2"/>
  <c r="P5" i="2"/>
  <c r="U76" i="2"/>
  <c r="U78" i="2"/>
  <c r="T80" i="2"/>
  <c r="S83" i="2"/>
  <c r="S85" i="2" s="1"/>
  <c r="S63" i="2"/>
  <c r="S64" i="2" s="1"/>
  <c r="Q54" i="2"/>
  <c r="T8" i="2"/>
  <c r="T7" i="2"/>
  <c r="Y6" i="2" l="1"/>
  <c r="Y9" i="2" s="1"/>
  <c r="Y34" i="2"/>
  <c r="Y5" i="2"/>
  <c r="P30" i="2"/>
  <c r="P140" i="2"/>
  <c r="P143" i="2" s="1"/>
  <c r="Z73" i="2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AB129" i="2" s="1"/>
  <c r="P12" i="2"/>
  <c r="P11" i="2"/>
  <c r="U75" i="2"/>
  <c r="U80" i="2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O9" i="2"/>
  <c r="Y10" i="2" l="1"/>
  <c r="Y26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R30" i="2" l="1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R123" i="2" l="1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P59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S131" i="2" l="1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T130" i="2" l="1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F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<sst xmlns="http://schemas.openxmlformats.org/spreadsheetml/2006/main" count="167" uniqueCount="138">
  <si>
    <t>TSLA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</si>
  <si>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</si>
  <si>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</si>
  <si>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</si>
  <si>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</si>
  <si>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</si>
  <si>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</si>
  <si>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</si>
  <si>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</si>
  <si>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</si>
  <si>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</si>
  <si>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</si>
  <si>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</si>
  <si>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</si>
  <si>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</si>
  <si>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</si>
  <si>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</si>
  <si>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</si>
  <si>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</si>
  <si>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</si>
  <si>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</si>
  <si>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</si>
  <si>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</si>
  <si>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</si>
  <si>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</si>
  <si>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</si>
  <si>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</si>
  <si>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</si>
  <si>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</si>
  <si>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</si>
  <si>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</si>
  <si>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</si>
  <si>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</si>
  <si>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</si>
  <si>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</si>
  <si>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</si>
  <si>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</si>
  <si>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</si>
  <si>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</si>
  <si>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</si>
  <si>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</si>
  <si>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</si>
  <si>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</si>
  <si>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</si>
  <si>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</si>
  <si>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</si>
  <si>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</si>
  <si>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</si>
  <si>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</si>
  <si>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</si>
  <si>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</si>
  <si>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</si>
  <si>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</si>
  <si>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</si>
  <si>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</si>
  <si>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</si>
  <si>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</si>
  <si>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</si>
  <si>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</si>
  <si>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</si>
  <si>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</si>
  <si>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NTM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</si>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</sst>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3" fontId="1" fillId="0" borderId="0" xfId="0" applyNumberFormat="1" applyFont="1"/>
    <xf numFmtId="0" fontId="1" fillId="0" borderId="0" xfId="0" applyFont="1"/>
    <xf numFmtId="3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G11"/>
  <sheetViews>
    <sheetView topLeftCell="C1" zoomScale="280" zoomScaleNormal="280" workbookViewId="0">
      <selection activeCell="F2" sqref="F2"/>
    </sheetView>
  </sheetViews>
  <sheetFormatPr defaultRowHeight="14.25" x14ac:dyDescent="0.2"/>
  <cols>
    <col min="1" max="5" width="9.140625" style="9"/>
    <col min="6" max="6" width="10.5703125" style="9" customWidth="1"/>
    <col min="7" max="16384" width="9.140625" style="9"/>
  </cols>
  <sheetData>
    <row r="1" spans="1:7" ht="15" x14ac:dyDescent="0.25">
      <c r="A1" s="8" t="s">
        <v>0</v>
      </c>
    </row>
    <row r="2" spans="1:7" x14ac:dyDescent="0.2">
      <c r="B2" s="9" t="s">
        <v>41</v>
      </c>
      <c r="E2" s="9" t="s">
        <v>1</v>
      </c>
      <c r="F2" s="1">
        <v>365</v>
      </c>
    </row>
    <row r="3" spans="1:7" x14ac:dyDescent="0.2">
      <c r="B3" s="9" t="s">
        <v>42</v>
      </c>
      <c r="E3" s="9" t="s">
        <v>2</v>
      </c>
      <c r="F3" s="1">
        <v>3220.9560000000001</v>
      </c>
      <c r="G3" s="12" t="s">
        <v>11</v>
      </c>
    </row>
    <row r="4" spans="1:7" x14ac:dyDescent="0.2">
      <c r="B4" s="9" t="s">
        <v>43</v>
      </c>
      <c r="E4" s="9" t="s">
        <v>3</v>
      </c>
      <c r="F4" s="1">
        <f>F3*F2</f>
        <v>1175648.94</v>
      </c>
    </row>
    <row r="5" spans="1:7" x14ac:dyDescent="0.2">
      <c r="B5" s="9" t="s">
        <v>44</v>
      </c>
      <c r="E5" s="9" t="s">
        <v>4</v>
      </c>
      <c r="F5" s="1">
        <f>16352+20644</f>
        <v>36996</v>
      </c>
      <c r="G5" s="12" t="s">
        <v>11</v>
      </c>
    </row>
    <row r="6" spans="1:7" x14ac:dyDescent="0.2">
      <c r="B6" s="9" t="s">
        <v>46</v>
      </c>
      <c r="E6" s="9" t="s">
        <v>5</v>
      </c>
      <c r="F6" s="1">
        <f>5292+3610+11038</f>
        <v>19940</v>
      </c>
      <c r="G6" s="12" t="s">
        <v>11</v>
      </c>
    </row>
    <row r="7" spans="1:7" x14ac:dyDescent="0.2">
      <c r="E7" s="9" t="s">
        <v>6</v>
      </c>
      <c r="F7" s="1">
        <f>F4+F6-F5</f>
        <v>1158592.94</v>
      </c>
    </row>
    <row r="8" spans="1:7" x14ac:dyDescent="0.2">
      <c r="F8" s="10">
        <f>F2/model!P19</f>
        <v>79.106308893993699</v>
      </c>
    </row>
    <row r="10" spans="1:7" x14ac:dyDescent="0.2">
      <c r="E10" s="9" t="s">
        <v>60</v>
      </c>
      <c r="F10" s="1" t="e">
        <f>model!#REF!</f>
        <v>#REF!</v>
      </c>
    </row>
    <row r="11" spans="1:7" x14ac:dyDescent="0.2">
      <c r="E11" s="9" t="s">
        <v>61</v>
      </c>
      <c r="F11" s="1" t="e">
        <f>F10*1.4*4</f>
        <v>#REF!</v>
      </c>
      <c r="G11" s="9" t="e">
        <f>F7/F11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tabSelected="1" workbookViewId="0">
      <pane xSplit="2" ySplit="1" topLeftCell="S106" activePane="bottomRight" state="frozen"/>
      <selection pane="topRight" activeCell="B1" sqref="B1"/>
      <selection pane="bottomLeft" activeCell="A2" sqref="A2"/>
      <selection pane="bottomRight" activeCell="AC135" sqref="AC135"/>
    </sheetView>
  </sheetViews>
  <sheetFormatPr defaultRowHeight="14.25" x14ac:dyDescent="0.2"/>
  <cols>
    <col min="1" max="1" width="5" style="1" customWidth="1"/>
    <col min="2" max="2" width="22.140625" style="1" customWidth="1"/>
    <col min="3" max="6" width="9.28515625" style="1" bestFit="1" customWidth="1"/>
    <col min="7" max="10" width="9.7109375" style="1" customWidth="1"/>
    <col min="11" max="11" width="9.140625" style="1"/>
    <col min="12" max="12" width="9.28515625" style="1" bestFit="1" customWidth="1"/>
    <col min="13" max="15" width="10.140625" style="1" bestFit="1" customWidth="1"/>
    <col min="16" max="16" width="10.140625" style="1" customWidth="1"/>
    <col min="17" max="17" width="10.28515625" style="1" customWidth="1"/>
    <col min="18" max="18" width="10" style="1" customWidth="1"/>
    <col min="19" max="19" width="10.42578125" style="1" customWidth="1"/>
    <col min="20" max="20" width="10" style="1" customWidth="1"/>
    <col min="21" max="21" width="10.140625" style="1" bestFit="1" customWidth="1"/>
    <col min="22" max="23" width="10.140625" style="1" customWidth="1"/>
    <col min="24" max="24" width="11.42578125" style="1" customWidth="1"/>
    <col min="25" max="25" width="11.28515625" style="1" customWidth="1"/>
    <col min="26" max="26" width="9.28515625" style="1" bestFit="1" customWidth="1"/>
    <col min="27" max="27" width="10" style="1" customWidth="1"/>
    <col min="28" max="28" width="10.140625" style="1" customWidth="1"/>
    <col min="29" max="172" width="9.28515625" style="1" bestFit="1" customWidth="1"/>
    <col min="173" max="16384" width="9.140625" style="1"/>
  </cols>
  <sheetData>
    <row r="1" spans="1:25" ht="15" x14ac:dyDescent="0.25">
      <c r="A1" s="13" t="s">
        <v>107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1" t="s">
        <v>112</v>
      </c>
      <c r="I1" s="11" t="s">
        <v>113</v>
      </c>
      <c r="J1" s="11" t="s">
        <v>114</v>
      </c>
      <c r="L1" s="2">
        <v>2021</v>
      </c>
      <c r="M1" s="2">
        <v>2022</v>
      </c>
      <c r="N1" s="2">
        <f>M1+1</f>
        <v>2023</v>
      </c>
      <c r="O1" s="2">
        <f t="shared" ref="O1:T1" si="0">N1+1</f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ref="U1" si="1">T1+1</f>
        <v>2030</v>
      </c>
      <c r="V1" s="2">
        <f t="shared" ref="V1" si="2">U1+1</f>
        <v>2031</v>
      </c>
      <c r="W1" s="2">
        <f t="shared" ref="W1" si="3">V1+1</f>
        <v>2032</v>
      </c>
      <c r="X1" s="2">
        <f t="shared" ref="X1" si="4">W1+1</f>
        <v>2033</v>
      </c>
      <c r="Y1" s="2">
        <f t="shared" ref="Y1" si="5">X1+1</f>
        <v>2034</v>
      </c>
    </row>
    <row r="2" spans="1:25" x14ac:dyDescent="0.2">
      <c r="B2" s="1" t="s">
        <v>21</v>
      </c>
      <c r="C2" s="1">
        <f>16460+442+476</f>
        <v>17378</v>
      </c>
      <c r="F2" s="1">
        <v>19798</v>
      </c>
      <c r="G2" s="1">
        <v>13967</v>
      </c>
      <c r="L2" s="1">
        <v>47232</v>
      </c>
      <c r="M2" s="1">
        <v>71462</v>
      </c>
      <c r="N2" s="1">
        <v>82419</v>
      </c>
      <c r="O2" s="1">
        <v>77070</v>
      </c>
      <c r="P2" s="1">
        <f>(P46*P52)/1000000</f>
        <v>96241.468721603393</v>
      </c>
      <c r="Q2" s="1">
        <f>(Q46*Q52)/1000000</f>
        <v>131545.16512661538</v>
      </c>
      <c r="R2" s="1">
        <f t="shared" ref="R2:U2" si="6">(R46*R52)/1000000</f>
        <v>165523.51790236833</v>
      </c>
      <c r="S2" s="1">
        <f t="shared" si="6"/>
        <v>206464.65723739116</v>
      </c>
      <c r="T2" s="1">
        <f t="shared" si="6"/>
        <v>258594.48870810229</v>
      </c>
      <c r="U2" s="1">
        <f t="shared" si="6"/>
        <v>291550.75898349611</v>
      </c>
      <c r="V2" s="1">
        <f t="shared" ref="V2:Y2" si="7">(V46*V52)/1000000</f>
        <v>333344.97335248115</v>
      </c>
      <c r="W2" s="1">
        <f t="shared" si="7"/>
        <v>388007.30453001201</v>
      </c>
      <c r="X2" s="1">
        <f t="shared" si="7"/>
        <v>461694.55482659745</v>
      </c>
      <c r="Y2" s="1">
        <f t="shared" si="7"/>
        <v>563842.71940094559</v>
      </c>
    </row>
    <row r="3" spans="1:25" x14ac:dyDescent="0.2">
      <c r="B3" s="1" t="s">
        <v>22</v>
      </c>
      <c r="C3" s="1">
        <v>1635</v>
      </c>
      <c r="G3" s="1">
        <v>2730</v>
      </c>
      <c r="L3" s="1">
        <v>2789</v>
      </c>
      <c r="M3" s="1">
        <v>3909</v>
      </c>
      <c r="N3" s="1">
        <v>6035</v>
      </c>
      <c r="O3" s="1">
        <v>10086</v>
      </c>
      <c r="P3" s="1">
        <f>O3*1.5</f>
        <v>15129</v>
      </c>
      <c r="Q3" s="1">
        <f>P3*1.24</f>
        <v>18759.96</v>
      </c>
      <c r="R3" s="1">
        <f t="shared" ref="R3:U3" si="8">Q3*1.24</f>
        <v>23262.350399999999</v>
      </c>
      <c r="S3" s="1">
        <f t="shared" si="8"/>
        <v>28845.314495999999</v>
      </c>
      <c r="T3" s="1">
        <f t="shared" si="8"/>
        <v>35768.189975039997</v>
      </c>
      <c r="U3" s="1">
        <f t="shared" si="8"/>
        <v>44352.555569049597</v>
      </c>
      <c r="V3" s="1">
        <f t="shared" ref="V3" si="9">U3*1.24</f>
        <v>54997.168905621496</v>
      </c>
      <c r="W3" s="1">
        <f t="shared" ref="W3" si="10">V3*1.24</f>
        <v>68196.489442970662</v>
      </c>
      <c r="X3" s="1">
        <f t="shared" ref="X3" si="11">W3*1.24</f>
        <v>84563.64690928362</v>
      </c>
      <c r="Y3" s="1">
        <f t="shared" ref="Y3" si="12">X3*1.24</f>
        <v>104858.92216751169</v>
      </c>
    </row>
    <row r="4" spans="1:25" x14ac:dyDescent="0.2">
      <c r="B4" s="1" t="s">
        <v>23</v>
      </c>
      <c r="C4" s="1">
        <v>2288</v>
      </c>
      <c r="G4" s="1">
        <v>2638</v>
      </c>
      <c r="L4" s="1">
        <v>3802</v>
      </c>
      <c r="M4" s="1">
        <v>6091</v>
      </c>
      <c r="N4" s="1">
        <v>8319</v>
      </c>
      <c r="O4" s="1">
        <v>10534</v>
      </c>
      <c r="P4" s="1">
        <f>O4*1.3</f>
        <v>13694.2</v>
      </c>
      <c r="Q4" s="1">
        <f>P4*1.3</f>
        <v>17802.460000000003</v>
      </c>
      <c r="R4" s="1">
        <f t="shared" ref="R4:U4" si="13">Q4*1.3</f>
        <v>23143.198000000004</v>
      </c>
      <c r="S4" s="1">
        <f t="shared" si="13"/>
        <v>30086.157400000007</v>
      </c>
      <c r="T4" s="1">
        <f t="shared" si="13"/>
        <v>39112.004620000014</v>
      </c>
      <c r="U4" s="1">
        <f t="shared" si="13"/>
        <v>50845.606006000024</v>
      </c>
      <c r="V4" s="1">
        <f t="shared" ref="V4" si="14">U4*1.3</f>
        <v>66099.287807800036</v>
      </c>
      <c r="W4" s="1">
        <f t="shared" ref="W4" si="15">V4*1.3</f>
        <v>85929.074150140048</v>
      </c>
      <c r="X4" s="1">
        <f t="shared" ref="X4" si="16">W4*1.3</f>
        <v>111707.79639518207</v>
      </c>
      <c r="Y4" s="1">
        <f t="shared" ref="Y4" si="17">X4*1.3</f>
        <v>145220.13531373671</v>
      </c>
    </row>
    <row r="5" spans="1:25" s="3" customFormat="1" ht="15" x14ac:dyDescent="0.25">
      <c r="B5" s="3" t="s">
        <v>12</v>
      </c>
      <c r="C5" s="3">
        <f>SUM(C2:C4)</f>
        <v>21301</v>
      </c>
      <c r="D5" s="3">
        <f t="shared" ref="D5:G5" si="18">SUM(D2:D4)</f>
        <v>0</v>
      </c>
      <c r="E5" s="3">
        <f t="shared" si="18"/>
        <v>0</v>
      </c>
      <c r="F5" s="3">
        <f t="shared" si="18"/>
        <v>19798</v>
      </c>
      <c r="G5" s="3">
        <f t="shared" si="18"/>
        <v>19335</v>
      </c>
      <c r="H5" s="3">
        <f t="shared" ref="H5" si="19">SUM(H2:H4)</f>
        <v>0</v>
      </c>
      <c r="I5" s="3">
        <f t="shared" ref="I5" si="20">SUM(I2:I4)</f>
        <v>0</v>
      </c>
      <c r="J5" s="3">
        <f t="shared" ref="J5" si="21">SUM(J2:J4)</f>
        <v>0</v>
      </c>
      <c r="L5" s="3">
        <f t="shared" ref="L5:T5" si="22">SUM(L2:L4)</f>
        <v>53823</v>
      </c>
      <c r="M5" s="3">
        <f t="shared" si="22"/>
        <v>81462</v>
      </c>
      <c r="N5" s="3">
        <f t="shared" si="22"/>
        <v>96773</v>
      </c>
      <c r="O5" s="3">
        <f t="shared" si="22"/>
        <v>97690</v>
      </c>
      <c r="P5" s="3">
        <f t="shared" si="22"/>
        <v>125064.66872160339</v>
      </c>
      <c r="Q5" s="3">
        <f t="shared" si="22"/>
        <v>168107.58512661536</v>
      </c>
      <c r="R5" s="3">
        <f t="shared" si="22"/>
        <v>211929.06630236833</v>
      </c>
      <c r="S5" s="3">
        <f t="shared" si="22"/>
        <v>265396.12913339119</v>
      </c>
      <c r="T5" s="3">
        <f t="shared" si="22"/>
        <v>333474.68330314232</v>
      </c>
      <c r="U5" s="3">
        <f t="shared" ref="U5:Y5" si="23">SUM(U2:U4)</f>
        <v>386748.92055854574</v>
      </c>
      <c r="V5" s="3">
        <f t="shared" si="23"/>
        <v>454441.43006590271</v>
      </c>
      <c r="W5" s="3">
        <f t="shared" si="23"/>
        <v>542132.86812312272</v>
      </c>
      <c r="X5" s="3">
        <f t="shared" si="23"/>
        <v>657965.99813106307</v>
      </c>
      <c r="Y5" s="3">
        <f t="shared" si="23"/>
        <v>813921.77688219398</v>
      </c>
    </row>
    <row r="6" spans="1:25" x14ac:dyDescent="0.2">
      <c r="B6" s="1" t="s">
        <v>24</v>
      </c>
      <c r="C6" s="1">
        <v>14166</v>
      </c>
      <c r="G6" s="1">
        <v>11700</v>
      </c>
      <c r="L6" s="1">
        <f>32415+978</f>
        <v>33393</v>
      </c>
      <c r="M6" s="1">
        <v>51108</v>
      </c>
      <c r="N6" s="1">
        <v>66389</v>
      </c>
      <c r="O6" s="1">
        <v>62873</v>
      </c>
      <c r="P6" s="1">
        <f t="shared" ref="P6:U8" si="24">P2*(1-P22)</f>
        <v>72336.546981195526</v>
      </c>
      <c r="Q6" s="1">
        <f t="shared" si="24"/>
        <v>95603.957958894811</v>
      </c>
      <c r="R6" s="1">
        <f t="shared" si="24"/>
        <v>115776.14370913184</v>
      </c>
      <c r="S6" s="1">
        <f t="shared" si="24"/>
        <v>138207.39590938119</v>
      </c>
      <c r="T6" s="1">
        <f t="shared" si="24"/>
        <v>164553.95405726915</v>
      </c>
      <c r="U6" s="1">
        <f t="shared" si="24"/>
        <v>174922.797078345</v>
      </c>
      <c r="V6" s="1">
        <f t="shared" ref="V6:Y6" si="25">V2*(1-V22)</f>
        <v>198664.76041507014</v>
      </c>
      <c r="W6" s="1">
        <f t="shared" si="25"/>
        <v>229674.40714590397</v>
      </c>
      <c r="X6" s="1">
        <f t="shared" si="25"/>
        <v>271408.31517109676</v>
      </c>
      <c r="Y6" s="1">
        <f t="shared" si="25"/>
        <v>329132.50935535325</v>
      </c>
    </row>
    <row r="7" spans="1:25" x14ac:dyDescent="0.2">
      <c r="B7" s="1" t="s">
        <v>25</v>
      </c>
      <c r="C7" s="1">
        <v>1232</v>
      </c>
      <c r="G7" s="1">
        <v>1945</v>
      </c>
      <c r="L7" s="1">
        <v>2918</v>
      </c>
      <c r="M7" s="1">
        <v>3621</v>
      </c>
      <c r="N7" s="1">
        <v>4894</v>
      </c>
      <c r="O7" s="1">
        <v>7446</v>
      </c>
      <c r="P7" s="1">
        <f t="shared" si="24"/>
        <v>9657.6904109589032</v>
      </c>
      <c r="Q7" s="1">
        <f t="shared" si="24"/>
        <v>11839.84763178082</v>
      </c>
      <c r="R7" s="1">
        <f t="shared" si="24"/>
        <v>14509.792276676384</v>
      </c>
      <c r="S7" s="1">
        <f t="shared" si="24"/>
        <v>17775.078981620289</v>
      </c>
      <c r="T7" s="1">
        <f t="shared" si="24"/>
        <v>21766.556096452536</v>
      </c>
      <c r="U7" s="1">
        <f t="shared" si="24"/>
        <v>26643.289039412179</v>
      </c>
      <c r="V7" s="1">
        <f t="shared" ref="V7:Y7" si="26">V3*(1-V23)</f>
        <v>32818.083503903596</v>
      </c>
      <c r="W7" s="1">
        <f t="shared" si="26"/>
        <v>40419.402885859163</v>
      </c>
      <c r="X7" s="1">
        <f t="shared" si="26"/>
        <v>49775.623705157166</v>
      </c>
      <c r="Y7" s="1">
        <f t="shared" si="26"/>
        <v>61290.401906663727</v>
      </c>
    </row>
    <row r="8" spans="1:25" x14ac:dyDescent="0.2">
      <c r="B8" s="1" t="s">
        <v>26</v>
      </c>
      <c r="C8" s="1">
        <v>2207</v>
      </c>
      <c r="G8" s="1">
        <v>2537</v>
      </c>
      <c r="L8" s="1">
        <v>3906</v>
      </c>
      <c r="M8" s="1">
        <v>5880</v>
      </c>
      <c r="N8" s="1">
        <v>7830</v>
      </c>
      <c r="O8" s="1">
        <v>9921</v>
      </c>
      <c r="P8" s="1">
        <f t="shared" si="24"/>
        <v>12872.548000000001</v>
      </c>
      <c r="Q8" s="1">
        <f t="shared" si="24"/>
        <v>16734.312400000003</v>
      </c>
      <c r="R8" s="1">
        <f t="shared" si="24"/>
        <v>21754.606120000004</v>
      </c>
      <c r="S8" s="1">
        <f t="shared" si="24"/>
        <v>28280.987956000004</v>
      </c>
      <c r="T8" s="1">
        <f t="shared" si="24"/>
        <v>36765.284342800012</v>
      </c>
      <c r="U8" s="1">
        <f t="shared" si="24"/>
        <v>47794.869645640021</v>
      </c>
      <c r="V8" s="1">
        <f t="shared" ref="V8:Y8" si="27">V4*(1-V24)</f>
        <v>62133.330539332033</v>
      </c>
      <c r="W8" s="1">
        <f t="shared" si="27"/>
        <v>80773.329701131646</v>
      </c>
      <c r="X8" s="1">
        <f t="shared" si="27"/>
        <v>105005.32861147114</v>
      </c>
      <c r="Y8" s="1">
        <f t="shared" si="27"/>
        <v>136506.92719491251</v>
      </c>
    </row>
    <row r="9" spans="1:25" x14ac:dyDescent="0.2">
      <c r="B9" s="1" t="s">
        <v>27</v>
      </c>
      <c r="C9" s="1">
        <f>SUM(C6:C8)</f>
        <v>17605</v>
      </c>
      <c r="D9" s="1">
        <f t="shared" ref="D9:G9" si="28">SUM(D6:D8)</f>
        <v>0</v>
      </c>
      <c r="E9" s="1">
        <f t="shared" si="28"/>
        <v>0</v>
      </c>
      <c r="F9" s="1">
        <f t="shared" si="28"/>
        <v>0</v>
      </c>
      <c r="G9" s="1">
        <f t="shared" si="28"/>
        <v>16182</v>
      </c>
      <c r="H9" s="1">
        <f t="shared" ref="H9" si="29">SUM(H6:H8)</f>
        <v>0</v>
      </c>
      <c r="I9" s="1">
        <f t="shared" ref="I9" si="30">SUM(I6:I8)</f>
        <v>0</v>
      </c>
      <c r="J9" s="1">
        <f t="shared" ref="J9" si="31">SUM(J6:J8)</f>
        <v>0</v>
      </c>
      <c r="L9" s="1">
        <f>SUM(L6:L8)</f>
        <v>40217</v>
      </c>
      <c r="M9" s="1">
        <f>SUM(M6:M8)</f>
        <v>60609</v>
      </c>
      <c r="N9" s="1">
        <f t="shared" ref="N9:T9" si="32">SUM(N6:N8)</f>
        <v>79113</v>
      </c>
      <c r="O9" s="1">
        <f t="shared" si="32"/>
        <v>80240</v>
      </c>
      <c r="P9" s="1">
        <f t="shared" si="32"/>
        <v>94866.78539215443</v>
      </c>
      <c r="Q9" s="1">
        <f t="shared" si="32"/>
        <v>124178.11799067564</v>
      </c>
      <c r="R9" s="1">
        <f t="shared" si="32"/>
        <v>152040.54210580821</v>
      </c>
      <c r="S9" s="1">
        <f t="shared" si="32"/>
        <v>184263.46284700147</v>
      </c>
      <c r="T9" s="1">
        <f t="shared" si="32"/>
        <v>223085.79449652167</v>
      </c>
      <c r="U9" s="1">
        <f t="shared" ref="U9:Y9" si="33">SUM(U6:U8)</f>
        <v>249360.95576339721</v>
      </c>
      <c r="V9" s="1">
        <f t="shared" si="33"/>
        <v>293616.17445830576</v>
      </c>
      <c r="W9" s="1">
        <f t="shared" si="33"/>
        <v>350867.13973289484</v>
      </c>
      <c r="X9" s="1">
        <f t="shared" si="33"/>
        <v>426189.26748772501</v>
      </c>
      <c r="Y9" s="1">
        <f t="shared" si="33"/>
        <v>526929.83845692943</v>
      </c>
    </row>
    <row r="10" spans="1:25" s="3" customFormat="1" ht="15" x14ac:dyDescent="0.25">
      <c r="B10" s="3" t="s">
        <v>32</v>
      </c>
      <c r="C10" s="3">
        <f>C5-C9</f>
        <v>3696</v>
      </c>
      <c r="D10" s="3">
        <f t="shared" ref="D10:G10" si="34">D5-D9</f>
        <v>0</v>
      </c>
      <c r="E10" s="3">
        <f t="shared" si="34"/>
        <v>0</v>
      </c>
      <c r="F10" s="3">
        <f t="shared" si="34"/>
        <v>19798</v>
      </c>
      <c r="G10" s="3">
        <f t="shared" si="34"/>
        <v>3153</v>
      </c>
      <c r="H10" s="3">
        <f t="shared" ref="H10" si="35">H5-H9</f>
        <v>0</v>
      </c>
      <c r="I10" s="3">
        <f t="shared" ref="I10" si="36">I5-I9</f>
        <v>0</v>
      </c>
      <c r="J10" s="3">
        <f t="shared" ref="J10" si="37">J5-J9</f>
        <v>0</v>
      </c>
      <c r="L10" s="3">
        <f>L5-L9</f>
        <v>13606</v>
      </c>
      <c r="M10" s="3">
        <f>M5-M9</f>
        <v>20853</v>
      </c>
      <c r="N10" s="3">
        <f t="shared" ref="N10:T10" si="38">N5-N9</f>
        <v>17660</v>
      </c>
      <c r="O10" s="3">
        <f t="shared" si="38"/>
        <v>17450</v>
      </c>
      <c r="P10" s="3">
        <f t="shared" si="38"/>
        <v>30197.88332944896</v>
      </c>
      <c r="Q10" s="3">
        <f t="shared" si="38"/>
        <v>43929.467135939718</v>
      </c>
      <c r="R10" s="3">
        <f t="shared" si="38"/>
        <v>59888.524196560116</v>
      </c>
      <c r="S10" s="3">
        <f t="shared" si="38"/>
        <v>81132.666286389722</v>
      </c>
      <c r="T10" s="3">
        <f t="shared" si="38"/>
        <v>110388.88880662064</v>
      </c>
      <c r="U10" s="3">
        <f t="shared" ref="U10:Y10" si="39">U5-U9</f>
        <v>137387.96479514852</v>
      </c>
      <c r="V10" s="3">
        <f t="shared" si="39"/>
        <v>160825.25560759695</v>
      </c>
      <c r="W10" s="3">
        <f t="shared" si="39"/>
        <v>191265.72839022789</v>
      </c>
      <c r="X10" s="3">
        <f t="shared" si="39"/>
        <v>231776.73064333806</v>
      </c>
      <c r="Y10" s="3">
        <f t="shared" si="39"/>
        <v>286991.93842526455</v>
      </c>
    </row>
    <row r="11" spans="1:25" x14ac:dyDescent="0.2">
      <c r="B11" s="1" t="s">
        <v>33</v>
      </c>
      <c r="C11" s="1">
        <v>1151</v>
      </c>
      <c r="G11" s="1">
        <v>1409</v>
      </c>
      <c r="L11" s="1">
        <v>2593</v>
      </c>
      <c r="M11" s="1">
        <v>3075</v>
      </c>
      <c r="N11" s="1">
        <v>3969</v>
      </c>
      <c r="O11" s="1">
        <v>4540</v>
      </c>
      <c r="P11" s="1">
        <f t="shared" ref="P11:U11" si="40">O11*(1+P30)</f>
        <v>5812.1977274652409</v>
      </c>
      <c r="Q11" s="1">
        <f t="shared" si="40"/>
        <v>7812.5543707117795</v>
      </c>
      <c r="R11" s="1">
        <f t="shared" si="40"/>
        <v>9849.0936739968492</v>
      </c>
      <c r="S11" s="1">
        <f t="shared" si="40"/>
        <v>12333.89729005626</v>
      </c>
      <c r="T11" s="1">
        <f t="shared" si="40"/>
        <v>15497.748614968432</v>
      </c>
      <c r="U11" s="1">
        <f t="shared" si="40"/>
        <v>17973.590944168263</v>
      </c>
      <c r="V11" s="1">
        <f t="shared" ref="V11:Y11" si="41">U11*(1+V30)</f>
        <v>21119.501407505355</v>
      </c>
      <c r="W11" s="1">
        <f t="shared" si="41"/>
        <v>25194.832851663192</v>
      </c>
      <c r="X11" s="1">
        <f t="shared" si="41"/>
        <v>30578.008307042954</v>
      </c>
      <c r="Y11" s="1">
        <f t="shared" si="41"/>
        <v>37825.825233341799</v>
      </c>
    </row>
    <row r="12" spans="1:25" x14ac:dyDescent="0.2">
      <c r="B12" s="1" t="s">
        <v>34</v>
      </c>
      <c r="C12" s="1">
        <v>1374</v>
      </c>
      <c r="G12" s="1">
        <v>1251</v>
      </c>
      <c r="L12" s="1">
        <v>4517</v>
      </c>
      <c r="M12" s="1">
        <v>3946</v>
      </c>
      <c r="N12" s="1">
        <v>4800</v>
      </c>
      <c r="O12" s="1">
        <v>5150</v>
      </c>
      <c r="P12" s="1">
        <f t="shared" ref="P12:U12" si="42">O12*(1+P30)</f>
        <v>6593.1317833581479</v>
      </c>
      <c r="Q12" s="1">
        <f t="shared" si="42"/>
        <v>8862.2588125915554</v>
      </c>
      <c r="R12" s="1">
        <f t="shared" si="42"/>
        <v>11172.430048696866</v>
      </c>
      <c r="S12" s="1">
        <f t="shared" si="42"/>
        <v>13991.09494356602</v>
      </c>
      <c r="T12" s="1">
        <f t="shared" si="42"/>
        <v>17580.045235041282</v>
      </c>
      <c r="U12" s="1">
        <f t="shared" si="42"/>
        <v>20388.544793494835</v>
      </c>
      <c r="V12" s="1">
        <f t="shared" ref="V12:Y12" si="43">U12*(1+V30)</f>
        <v>23957.14366710409</v>
      </c>
      <c r="W12" s="1">
        <f t="shared" si="43"/>
        <v>28580.041670939521</v>
      </c>
      <c r="X12" s="1">
        <f t="shared" si="43"/>
        <v>34686.507220544314</v>
      </c>
      <c r="Y12" s="1">
        <f t="shared" si="43"/>
        <v>42908.149769099167</v>
      </c>
    </row>
    <row r="13" spans="1:25" x14ac:dyDescent="0.2">
      <c r="B13" s="11" t="s">
        <v>111</v>
      </c>
      <c r="C13" s="1">
        <f>SUM(C11:C12)</f>
        <v>2525</v>
      </c>
      <c r="D13" s="1">
        <f t="shared" ref="D13:G13" si="44">SUM(D11:D12)</f>
        <v>0</v>
      </c>
      <c r="E13" s="1">
        <f t="shared" si="44"/>
        <v>0</v>
      </c>
      <c r="F13" s="1">
        <f t="shared" si="44"/>
        <v>0</v>
      </c>
      <c r="G13" s="1">
        <f t="shared" si="44"/>
        <v>2660</v>
      </c>
      <c r="H13" s="1">
        <f t="shared" ref="H13" si="45">SUM(H11:H12)</f>
        <v>0</v>
      </c>
      <c r="I13" s="1">
        <f t="shared" ref="I13" si="46">SUM(I11:I12)</f>
        <v>0</v>
      </c>
      <c r="J13" s="1">
        <f t="shared" ref="J13" si="47">SUM(J11:J12)</f>
        <v>0</v>
      </c>
      <c r="L13" s="1">
        <f>SUM(L11:L12)</f>
        <v>7110</v>
      </c>
      <c r="M13" s="1">
        <f>SUM(M11:M12)</f>
        <v>7021</v>
      </c>
      <c r="N13" s="1">
        <f t="shared" ref="N13:P13" si="48">SUM(N11:N12)</f>
        <v>8769</v>
      </c>
      <c r="O13" s="1">
        <f t="shared" si="48"/>
        <v>9690</v>
      </c>
      <c r="P13" s="1">
        <f t="shared" si="48"/>
        <v>12405.329510823389</v>
      </c>
      <c r="Q13" s="1">
        <f t="shared" ref="Q13" si="49">SUM(Q11:Q12)</f>
        <v>16674.813183303333</v>
      </c>
      <c r="R13" s="1">
        <f t="shared" ref="R13" si="50">SUM(R11:R12)</f>
        <v>21021.523722693717</v>
      </c>
      <c r="S13" s="1">
        <f t="shared" ref="S13" si="51">SUM(S11:S12)</f>
        <v>26324.992233622281</v>
      </c>
      <c r="T13" s="1">
        <f t="shared" ref="T13:U13" si="52">SUM(T11:T12)</f>
        <v>33077.793850009715</v>
      </c>
      <c r="U13" s="1">
        <f t="shared" si="52"/>
        <v>38362.135737663099</v>
      </c>
      <c r="V13" s="1">
        <f t="shared" ref="V13:Y13" si="53">SUM(V11:V12)</f>
        <v>45076.645074609449</v>
      </c>
      <c r="W13" s="1">
        <f t="shared" si="53"/>
        <v>53774.874522602709</v>
      </c>
      <c r="X13" s="1">
        <f t="shared" si="53"/>
        <v>65264.515527587268</v>
      </c>
      <c r="Y13" s="1">
        <f t="shared" si="53"/>
        <v>80733.975002440973</v>
      </c>
    </row>
    <row r="14" spans="1:25" x14ac:dyDescent="0.2">
      <c r="B14" s="11" t="s">
        <v>110</v>
      </c>
      <c r="C14" s="1">
        <f>C10-C13</f>
        <v>1171</v>
      </c>
      <c r="D14" s="1">
        <f t="shared" ref="D14:G14" si="54">D10-D13</f>
        <v>0</v>
      </c>
      <c r="E14" s="1">
        <f t="shared" si="54"/>
        <v>0</v>
      </c>
      <c r="F14" s="1">
        <f t="shared" si="54"/>
        <v>19798</v>
      </c>
      <c r="G14" s="1">
        <f t="shared" si="54"/>
        <v>493</v>
      </c>
      <c r="H14" s="1">
        <f t="shared" ref="H14" si="55">H10-H13</f>
        <v>0</v>
      </c>
      <c r="I14" s="1">
        <f t="shared" ref="I14" si="56">I10-I13</f>
        <v>0</v>
      </c>
      <c r="J14" s="1">
        <f t="shared" ref="J14" si="57">J10-J13</f>
        <v>0</v>
      </c>
      <c r="L14" s="1">
        <f>L10-L13</f>
        <v>6496</v>
      </c>
      <c r="M14" s="1">
        <f>M10-M13</f>
        <v>13832</v>
      </c>
      <c r="N14" s="1">
        <f t="shared" ref="N14:T14" si="58">N10-N13</f>
        <v>8891</v>
      </c>
      <c r="O14" s="1">
        <f t="shared" si="58"/>
        <v>7760</v>
      </c>
      <c r="P14" s="1">
        <f t="shared" si="58"/>
        <v>17792.553818625573</v>
      </c>
      <c r="Q14" s="1">
        <f t="shared" si="58"/>
        <v>27254.653952636385</v>
      </c>
      <c r="R14" s="1">
        <f t="shared" si="58"/>
        <v>38867.000473866399</v>
      </c>
      <c r="S14" s="1">
        <f t="shared" si="58"/>
        <v>54807.674052767441</v>
      </c>
      <c r="T14" s="1">
        <f t="shared" si="58"/>
        <v>77311.094956610934</v>
      </c>
      <c r="U14" s="1">
        <f t="shared" ref="U14:Y14" si="59">U10-U13</f>
        <v>99025.829057485418</v>
      </c>
      <c r="V14" s="1">
        <f t="shared" si="59"/>
        <v>115748.6105329875</v>
      </c>
      <c r="W14" s="1">
        <f t="shared" si="59"/>
        <v>137490.85386762518</v>
      </c>
      <c r="X14" s="1">
        <f t="shared" si="59"/>
        <v>166512.21511575079</v>
      </c>
      <c r="Y14" s="1">
        <f t="shared" si="59"/>
        <v>206257.96342282358</v>
      </c>
    </row>
    <row r="15" spans="1:25" ht="15" x14ac:dyDescent="0.25">
      <c r="B15" s="1" t="s">
        <v>37</v>
      </c>
      <c r="C15" s="11">
        <f>350-76</f>
        <v>274</v>
      </c>
      <c r="D15" s="3"/>
      <c r="E15" s="3"/>
      <c r="F15" s="3"/>
      <c r="G15" s="11">
        <f>400-91</f>
        <v>309</v>
      </c>
      <c r="H15" s="3"/>
      <c r="I15" s="3"/>
      <c r="J15" s="3"/>
      <c r="K15" s="3"/>
      <c r="L15" s="1">
        <v>56</v>
      </c>
      <c r="M15" s="1">
        <f>296-191</f>
        <v>105</v>
      </c>
      <c r="N15" s="1">
        <f>1066-156</f>
        <v>910</v>
      </c>
      <c r="O15" s="1">
        <f>1569-350</f>
        <v>1219</v>
      </c>
      <c r="P15" s="1">
        <f t="shared" ref="P15:Y15" si="60">O88*$AB$131</f>
        <v>1019.64</v>
      </c>
      <c r="Q15" s="1">
        <f t="shared" si="60"/>
        <v>1911.3379870028521</v>
      </c>
      <c r="R15" s="1">
        <f t="shared" si="60"/>
        <v>3293.8060049417513</v>
      </c>
      <c r="S15" s="1">
        <f t="shared" si="60"/>
        <v>5292.2282320372587</v>
      </c>
      <c r="T15" s="1">
        <f t="shared" si="60"/>
        <v>8140.9636003370024</v>
      </c>
      <c r="U15" s="1">
        <f t="shared" si="60"/>
        <v>12191.391175936335</v>
      </c>
      <c r="V15" s="1">
        <f t="shared" si="60"/>
        <v>17463.087415000526</v>
      </c>
      <c r="W15" s="1">
        <f t="shared" si="60"/>
        <v>23777.321897735157</v>
      </c>
      <c r="X15" s="1">
        <f t="shared" si="60"/>
        <v>31421.433429013236</v>
      </c>
      <c r="Y15" s="1">
        <f t="shared" si="60"/>
        <v>40803.488370035055</v>
      </c>
    </row>
    <row r="16" spans="1:25" x14ac:dyDescent="0.2">
      <c r="B16" s="1" t="s">
        <v>35</v>
      </c>
      <c r="C16" s="1">
        <f>C14+C15</f>
        <v>1445</v>
      </c>
      <c r="D16" s="1">
        <f t="shared" ref="D16:G16" si="61">D14+D15</f>
        <v>0</v>
      </c>
      <c r="E16" s="1">
        <f t="shared" si="61"/>
        <v>0</v>
      </c>
      <c r="F16" s="1">
        <f t="shared" si="61"/>
        <v>19798</v>
      </c>
      <c r="G16" s="1">
        <f t="shared" si="61"/>
        <v>802</v>
      </c>
      <c r="H16" s="1">
        <f t="shared" ref="H16" si="62">H14+H15</f>
        <v>0</v>
      </c>
      <c r="I16" s="1">
        <f t="shared" ref="I16" si="63">I14+I15</f>
        <v>0</v>
      </c>
      <c r="J16" s="1">
        <f t="shared" ref="J16" si="64">J14+J15</f>
        <v>0</v>
      </c>
      <c r="L16" s="1">
        <f>L14+L15</f>
        <v>6552</v>
      </c>
      <c r="M16" s="1">
        <f>M14+M15</f>
        <v>13937</v>
      </c>
      <c r="N16" s="1">
        <f t="shared" ref="N16:T16" si="65">N14+N15</f>
        <v>9801</v>
      </c>
      <c r="O16" s="1">
        <f t="shared" si="65"/>
        <v>8979</v>
      </c>
      <c r="P16" s="1">
        <f t="shared" si="65"/>
        <v>18812.193818625572</v>
      </c>
      <c r="Q16" s="1">
        <f t="shared" si="65"/>
        <v>29165.991939639236</v>
      </c>
      <c r="R16" s="1">
        <f t="shared" si="65"/>
        <v>42160.806478808154</v>
      </c>
      <c r="S16" s="1">
        <f t="shared" si="65"/>
        <v>60099.902284804703</v>
      </c>
      <c r="T16" s="1">
        <f t="shared" si="65"/>
        <v>85452.05855694793</v>
      </c>
      <c r="U16" s="1">
        <f t="shared" ref="U16:Y16" si="66">U14+U15</f>
        <v>111217.22023342176</v>
      </c>
      <c r="V16" s="1">
        <f t="shared" si="66"/>
        <v>133211.69794798802</v>
      </c>
      <c r="W16" s="1">
        <f t="shared" si="66"/>
        <v>161268.17576536033</v>
      </c>
      <c r="X16" s="1">
        <f t="shared" si="66"/>
        <v>197933.64854476403</v>
      </c>
      <c r="Y16" s="1">
        <f t="shared" si="66"/>
        <v>247061.45179285863</v>
      </c>
    </row>
    <row r="17" spans="2:172" x14ac:dyDescent="0.2">
      <c r="B17" s="1" t="s">
        <v>36</v>
      </c>
      <c r="C17" s="1">
        <v>483</v>
      </c>
      <c r="G17" s="1">
        <v>169</v>
      </c>
      <c r="L17" s="1">
        <v>699</v>
      </c>
      <c r="M17" s="1">
        <v>1132</v>
      </c>
      <c r="N17" s="1">
        <v>-5001</v>
      </c>
      <c r="O17" s="1">
        <v>1837</v>
      </c>
      <c r="P17" s="1">
        <f t="shared" ref="P17:U17" si="67">P16*P32</f>
        <v>3950.56070191137</v>
      </c>
      <c r="Q17" s="1">
        <f t="shared" si="67"/>
        <v>6124.8583073242389</v>
      </c>
      <c r="R17" s="1">
        <f t="shared" si="67"/>
        <v>8853.7693605497116</v>
      </c>
      <c r="S17" s="1">
        <f t="shared" si="67"/>
        <v>12620.979479808988</v>
      </c>
      <c r="T17" s="1">
        <f t="shared" si="67"/>
        <v>17944.932296959065</v>
      </c>
      <c r="U17" s="1">
        <f t="shared" si="67"/>
        <v>23355.616249018567</v>
      </c>
      <c r="V17" s="1">
        <f t="shared" ref="V17:Y17" si="68">V16*V32</f>
        <v>27974.456569077483</v>
      </c>
      <c r="W17" s="1">
        <f t="shared" si="68"/>
        <v>33866.316910725669</v>
      </c>
      <c r="X17" s="1">
        <f t="shared" si="68"/>
        <v>41566.066194400446</v>
      </c>
      <c r="Y17" s="1">
        <f t="shared" si="68"/>
        <v>51882.90487650031</v>
      </c>
    </row>
    <row r="18" spans="2:172" ht="15" x14ac:dyDescent="0.25">
      <c r="B18" s="3" t="s">
        <v>20</v>
      </c>
      <c r="C18" s="3">
        <f>C16-C17</f>
        <v>962</v>
      </c>
      <c r="D18" s="3">
        <f t="shared" ref="D18:G18" si="69">D16-D17</f>
        <v>0</v>
      </c>
      <c r="E18" s="3">
        <f t="shared" si="69"/>
        <v>0</v>
      </c>
      <c r="F18" s="3">
        <f t="shared" si="69"/>
        <v>19798</v>
      </c>
      <c r="G18" s="3">
        <f t="shared" si="69"/>
        <v>633</v>
      </c>
      <c r="H18" s="3">
        <f t="shared" ref="H18" si="70">H16-H17</f>
        <v>0</v>
      </c>
      <c r="I18" s="3">
        <f t="shared" ref="I18" si="71">I16-I17</f>
        <v>0</v>
      </c>
      <c r="J18" s="3">
        <f t="shared" ref="J18" si="72">J16-J17</f>
        <v>0</v>
      </c>
      <c r="K18" s="3"/>
      <c r="L18" s="3">
        <f>L16-L17</f>
        <v>5853</v>
      </c>
      <c r="M18" s="3">
        <f>M16-M17</f>
        <v>12805</v>
      </c>
      <c r="N18" s="3">
        <f t="shared" ref="N18:O18" si="73">N16-N17</f>
        <v>14802</v>
      </c>
      <c r="O18" s="3">
        <f t="shared" si="73"/>
        <v>7142</v>
      </c>
      <c r="P18" s="3">
        <f t="shared" ref="P18" si="74">P16-P17</f>
        <v>14861.633116714202</v>
      </c>
      <c r="Q18" s="3">
        <f t="shared" ref="Q18" si="75">Q16-Q17</f>
        <v>23041.133632314995</v>
      </c>
      <c r="R18" s="3">
        <f t="shared" ref="R18" si="76">R16-R17</f>
        <v>33307.037118258442</v>
      </c>
      <c r="S18" s="3">
        <f t="shared" ref="S18" si="77">S16-S17</f>
        <v>47478.922804995716</v>
      </c>
      <c r="T18" s="3">
        <f t="shared" ref="T18:U18" si="78">T16-T17</f>
        <v>67507.126259988872</v>
      </c>
      <c r="U18" s="3">
        <f t="shared" si="78"/>
        <v>87861.603984403191</v>
      </c>
      <c r="V18" s="3">
        <f t="shared" ref="V18:Y18" si="79">V16-V17</f>
        <v>105237.24137891055</v>
      </c>
      <c r="W18" s="3">
        <f t="shared" si="79"/>
        <v>127401.85885463466</v>
      </c>
      <c r="X18" s="3">
        <f t="shared" si="79"/>
        <v>156367.58235036358</v>
      </c>
      <c r="Y18" s="3">
        <f t="shared" si="79"/>
        <v>195178.54691635832</v>
      </c>
      <c r="Z18" s="3">
        <f t="shared" ref="Z18:BE18" si="80">Y18*(1+$AB$132)</f>
        <v>197130.33238552191</v>
      </c>
      <c r="AA18" s="3">
        <f t="shared" si="80"/>
        <v>199101.63570937712</v>
      </c>
      <c r="AB18" s="3">
        <f t="shared" si="80"/>
        <v>201092.65206647091</v>
      </c>
      <c r="AC18" s="3">
        <f t="shared" si="80"/>
        <v>203103.57858713562</v>
      </c>
      <c r="AD18" s="3">
        <f t="shared" si="80"/>
        <v>205134.61437300697</v>
      </c>
      <c r="AE18" s="3">
        <f t="shared" si="80"/>
        <v>207185.96051673705</v>
      </c>
      <c r="AF18" s="3">
        <f t="shared" si="80"/>
        <v>209257.82012190443</v>
      </c>
      <c r="AG18" s="3">
        <f t="shared" si="80"/>
        <v>211350.39832312346</v>
      </c>
      <c r="AH18" s="3">
        <f t="shared" si="80"/>
        <v>213463.90230635469</v>
      </c>
      <c r="AI18" s="3">
        <f t="shared" si="80"/>
        <v>215598.54132941825</v>
      </c>
      <c r="AJ18" s="3">
        <f t="shared" si="80"/>
        <v>217754.52674271245</v>
      </c>
      <c r="AK18" s="3">
        <f t="shared" si="80"/>
        <v>219932.07201013959</v>
      </c>
      <c r="AL18" s="3">
        <f t="shared" si="80"/>
        <v>222131.39273024097</v>
      </c>
      <c r="AM18" s="3">
        <f t="shared" si="80"/>
        <v>224352.70665754337</v>
      </c>
      <c r="AN18" s="3">
        <f t="shared" si="80"/>
        <v>226596.23372411879</v>
      </c>
      <c r="AO18" s="3">
        <f t="shared" si="80"/>
        <v>228862.19606135998</v>
      </c>
      <c r="AP18" s="3">
        <f t="shared" si="80"/>
        <v>231150.8180219736</v>
      </c>
      <c r="AQ18" s="3">
        <f t="shared" si="80"/>
        <v>233462.32620219333</v>
      </c>
      <c r="AR18" s="3">
        <f t="shared" si="80"/>
        <v>235796.94946421526</v>
      </c>
      <c r="AS18" s="3">
        <f t="shared" si="80"/>
        <v>238154.91895885742</v>
      </c>
      <c r="AT18" s="3">
        <f t="shared" si="80"/>
        <v>240536.468148446</v>
      </c>
      <c r="AU18" s="3">
        <f t="shared" si="80"/>
        <v>242941.83282993047</v>
      </c>
      <c r="AV18" s="3">
        <f t="shared" si="80"/>
        <v>245371.25115822977</v>
      </c>
      <c r="AW18" s="3">
        <f t="shared" si="80"/>
        <v>247824.96366981207</v>
      </c>
      <c r="AX18" s="3">
        <f t="shared" si="80"/>
        <v>250303.21330651021</v>
      </c>
      <c r="AY18" s="3">
        <f t="shared" si="80"/>
        <v>252806.24543957532</v>
      </c>
      <c r="AZ18" s="3">
        <f t="shared" si="80"/>
        <v>255334.30789397107</v>
      </c>
      <c r="BA18" s="3">
        <f t="shared" si="80"/>
        <v>257887.65097291078</v>
      </c>
      <c r="BB18" s="3">
        <f t="shared" si="80"/>
        <v>260466.52748263988</v>
      </c>
      <c r="BC18" s="3">
        <f t="shared" si="80"/>
        <v>263071.19275746628</v>
      </c>
      <c r="BD18" s="3">
        <f t="shared" si="80"/>
        <v>265701.90468504094</v>
      </c>
      <c r="BE18" s="3">
        <f t="shared" si="80"/>
        <v>268358.92373189132</v>
      </c>
      <c r="BF18" s="3">
        <f t="shared" ref="BF18:CK18" si="81">BE18*(1+$AB$132)</f>
        <v>271042.51296921022</v>
      </c>
      <c r="BG18" s="3">
        <f t="shared" si="81"/>
        <v>273752.93809890235</v>
      </c>
      <c r="BH18" s="3">
        <f t="shared" si="81"/>
        <v>276490.46747989138</v>
      </c>
      <c r="BI18" s="3">
        <f t="shared" si="81"/>
        <v>279255.37215469027</v>
      </c>
      <c r="BJ18" s="3">
        <f t="shared" si="81"/>
        <v>282047.92587623716</v>
      </c>
      <c r="BK18" s="3">
        <f t="shared" si="81"/>
        <v>284868.40513499954</v>
      </c>
      <c r="BL18" s="3">
        <f t="shared" si="81"/>
        <v>287717.08918634953</v>
      </c>
      <c r="BM18" s="3">
        <f t="shared" si="81"/>
        <v>290594.26007821306</v>
      </c>
      <c r="BN18" s="3">
        <f t="shared" si="81"/>
        <v>293500.20267899521</v>
      </c>
      <c r="BO18" s="3">
        <f t="shared" si="81"/>
        <v>296435.20470578515</v>
      </c>
      <c r="BP18" s="3">
        <f t="shared" si="81"/>
        <v>299399.55675284303</v>
      </c>
      <c r="BQ18" s="3">
        <f t="shared" si="81"/>
        <v>302393.55232037144</v>
      </c>
      <c r="BR18" s="3">
        <f t="shared" si="81"/>
        <v>305417.48784357513</v>
      </c>
      <c r="BS18" s="3">
        <f t="shared" si="81"/>
        <v>308471.66272201086</v>
      </c>
      <c r="BT18" s="3">
        <f t="shared" si="81"/>
        <v>311556.37934923096</v>
      </c>
      <c r="BU18" s="3">
        <f t="shared" si="81"/>
        <v>314671.94314272329</v>
      </c>
      <c r="BV18" s="3">
        <f t="shared" si="81"/>
        <v>317818.66257415054</v>
      </c>
      <c r="BW18" s="3">
        <f t="shared" si="81"/>
        <v>320996.84919989202</v>
      </c>
      <c r="BX18" s="3">
        <f t="shared" si="81"/>
        <v>324206.81769189093</v>
      </c>
      <c r="BY18" s="3">
        <f t="shared" si="81"/>
        <v>327448.88586880983</v>
      </c>
      <c r="BZ18" s="3">
        <f t="shared" si="81"/>
        <v>330723.37472749793</v>
      </c>
      <c r="CA18" s="3">
        <f t="shared" si="81"/>
        <v>334030.60847477289</v>
      </c>
      <c r="CB18" s="3">
        <f t="shared" si="81"/>
        <v>337370.91455952061</v>
      </c>
      <c r="CC18" s="3">
        <f t="shared" si="81"/>
        <v>340744.62370511581</v>
      </c>
      <c r="CD18" s="3">
        <f t="shared" si="81"/>
        <v>344152.06994216697</v>
      </c>
      <c r="CE18" s="3">
        <f t="shared" si="81"/>
        <v>347593.59064158867</v>
      </c>
      <c r="CF18" s="3">
        <f t="shared" si="81"/>
        <v>351069.52654800453</v>
      </c>
      <c r="CG18" s="3">
        <f t="shared" si="81"/>
        <v>354580.22181348456</v>
      </c>
      <c r="CH18" s="3">
        <f t="shared" si="81"/>
        <v>358126.02403161942</v>
      </c>
      <c r="CI18" s="3">
        <f t="shared" si="81"/>
        <v>361707.28427193564</v>
      </c>
      <c r="CJ18" s="3">
        <f t="shared" si="81"/>
        <v>365324.35711465502</v>
      </c>
      <c r="CK18" s="3">
        <f t="shared" si="81"/>
        <v>368977.60068580159</v>
      </c>
      <c r="CL18" s="3">
        <f t="shared" ref="CL18:DQ18" si="82">CK18*(1+$AB$132)</f>
        <v>372667.37669265963</v>
      </c>
      <c r="CM18" s="3">
        <f t="shared" si="82"/>
        <v>376394.0504595862</v>
      </c>
      <c r="CN18" s="3">
        <f t="shared" si="82"/>
        <v>380157.99096418207</v>
      </c>
      <c r="CO18" s="3">
        <f t="shared" si="82"/>
        <v>383959.57087382389</v>
      </c>
      <c r="CP18" s="3">
        <f t="shared" si="82"/>
        <v>387799.16658256215</v>
      </c>
      <c r="CQ18" s="3">
        <f t="shared" si="82"/>
        <v>391677.15824838774</v>
      </c>
      <c r="CR18" s="3">
        <f t="shared" si="82"/>
        <v>395593.92983087164</v>
      </c>
      <c r="CS18" s="3">
        <f t="shared" si="82"/>
        <v>399549.86912918038</v>
      </c>
      <c r="CT18" s="3">
        <f t="shared" si="82"/>
        <v>403545.36782047217</v>
      </c>
      <c r="CU18" s="3">
        <f t="shared" si="82"/>
        <v>407580.8214986769</v>
      </c>
      <c r="CV18" s="3">
        <f t="shared" si="82"/>
        <v>411656.62971366366</v>
      </c>
      <c r="CW18" s="3">
        <f t="shared" si="82"/>
        <v>415773.19601080031</v>
      </c>
      <c r="CX18" s="3">
        <f t="shared" si="82"/>
        <v>419930.92797090829</v>
      </c>
      <c r="CY18" s="3">
        <f t="shared" si="82"/>
        <v>424130.23725061736</v>
      </c>
      <c r="CZ18" s="3">
        <f t="shared" si="82"/>
        <v>428371.53962312354</v>
      </c>
      <c r="DA18" s="3">
        <f t="shared" si="82"/>
        <v>432655.25501935475</v>
      </c>
      <c r="DB18" s="3">
        <f t="shared" si="82"/>
        <v>436981.80756954831</v>
      </c>
      <c r="DC18" s="3">
        <f t="shared" si="82"/>
        <v>441351.6256452438</v>
      </c>
      <c r="DD18" s="3">
        <f t="shared" si="82"/>
        <v>445765.14190169622</v>
      </c>
      <c r="DE18" s="3">
        <f t="shared" si="82"/>
        <v>450222.79332071316</v>
      </c>
      <c r="DF18" s="3">
        <f t="shared" si="82"/>
        <v>454725.02125392028</v>
      </c>
      <c r="DG18" s="3">
        <f t="shared" si="82"/>
        <v>459272.2714664595</v>
      </c>
      <c r="DH18" s="3">
        <f t="shared" si="82"/>
        <v>463864.99418112409</v>
      </c>
      <c r="DI18" s="3">
        <f t="shared" si="82"/>
        <v>468503.64412293531</v>
      </c>
      <c r="DJ18" s="3">
        <f t="shared" si="82"/>
        <v>473188.68056416465</v>
      </c>
      <c r="DK18" s="3">
        <f t="shared" si="82"/>
        <v>477920.56736980629</v>
      </c>
      <c r="DL18" s="3">
        <f t="shared" si="82"/>
        <v>482699.77304350433</v>
      </c>
      <c r="DM18" s="3">
        <f t="shared" si="82"/>
        <v>487526.77077393938</v>
      </c>
      <c r="DN18" s="3">
        <f t="shared" si="82"/>
        <v>492402.03848167876</v>
      </c>
      <c r="DO18" s="3">
        <f t="shared" si="82"/>
        <v>497326.05886649556</v>
      </c>
      <c r="DP18" s="3">
        <f t="shared" si="82"/>
        <v>502299.31945516053</v>
      </c>
      <c r="DQ18" s="3">
        <f t="shared" si="82"/>
        <v>507322.31264971214</v>
      </c>
      <c r="DR18" s="3">
        <f t="shared" ref="DR18:EW18" si="83">DQ18*(1+$AB$132)</f>
        <v>512395.53577620926</v>
      </c>
      <c r="DS18" s="3">
        <f t="shared" si="83"/>
        <v>517519.49113397137</v>
      </c>
      <c r="DT18" s="3">
        <f t="shared" si="83"/>
        <v>522694.6860453111</v>
      </c>
      <c r="DU18" s="3">
        <f t="shared" si="83"/>
        <v>527921.63290576427</v>
      </c>
      <c r="DV18" s="3">
        <f t="shared" si="83"/>
        <v>533200.84923482197</v>
      </c>
      <c r="DW18" s="3">
        <f t="shared" si="83"/>
        <v>538532.85772717022</v>
      </c>
      <c r="DX18" s="3">
        <f t="shared" si="83"/>
        <v>543918.18630444189</v>
      </c>
      <c r="DY18" s="3">
        <f t="shared" si="83"/>
        <v>549357.36816748627</v>
      </c>
      <c r="DZ18" s="3">
        <f t="shared" si="83"/>
        <v>554850.94184916117</v>
      </c>
      <c r="EA18" s="3">
        <f t="shared" si="83"/>
        <v>560399.4512676528</v>
      </c>
      <c r="EB18" s="3">
        <f t="shared" si="83"/>
        <v>566003.44578032929</v>
      </c>
      <c r="EC18" s="3">
        <f t="shared" si="83"/>
        <v>571663.48023813264</v>
      </c>
      <c r="ED18" s="3">
        <f t="shared" si="83"/>
        <v>577380.11504051392</v>
      </c>
      <c r="EE18" s="3">
        <f t="shared" si="83"/>
        <v>583153.91619091912</v>
      </c>
      <c r="EF18" s="3">
        <f t="shared" si="83"/>
        <v>588985.45535282826</v>
      </c>
      <c r="EG18" s="3">
        <f t="shared" si="83"/>
        <v>594875.3099063565</v>
      </c>
      <c r="EH18" s="3">
        <f t="shared" si="83"/>
        <v>600824.06300542003</v>
      </c>
      <c r="EI18" s="3">
        <f t="shared" si="83"/>
        <v>606832.30363547418</v>
      </c>
      <c r="EJ18" s="3">
        <f t="shared" si="83"/>
        <v>612900.62667182891</v>
      </c>
      <c r="EK18" s="3">
        <f t="shared" si="83"/>
        <v>619029.63293854718</v>
      </c>
      <c r="EL18" s="3">
        <f t="shared" si="83"/>
        <v>625219.92926793266</v>
      </c>
      <c r="EM18" s="3">
        <f t="shared" si="83"/>
        <v>631472.12856061198</v>
      </c>
      <c r="EN18" s="3">
        <f t="shared" si="83"/>
        <v>637786.84984621813</v>
      </c>
      <c r="EO18" s="3">
        <f t="shared" si="83"/>
        <v>644164.71834468027</v>
      </c>
      <c r="EP18" s="3">
        <f t="shared" si="83"/>
        <v>650606.36552812706</v>
      </c>
      <c r="EQ18" s="3">
        <f t="shared" si="83"/>
        <v>657112.42918340839</v>
      </c>
      <c r="ER18" s="3">
        <f t="shared" si="83"/>
        <v>663683.55347524246</v>
      </c>
      <c r="ES18" s="3">
        <f t="shared" si="83"/>
        <v>670320.38900999492</v>
      </c>
      <c r="ET18" s="3">
        <f t="shared" si="83"/>
        <v>677023.59290009493</v>
      </c>
      <c r="EU18" s="3">
        <f t="shared" si="83"/>
        <v>683793.82882909593</v>
      </c>
      <c r="EV18" s="3">
        <f t="shared" si="83"/>
        <v>690631.76711738692</v>
      </c>
      <c r="EW18" s="3">
        <f t="shared" si="83"/>
        <v>697538.08478856075</v>
      </c>
      <c r="EX18" s="3">
        <f t="shared" ref="EX18:FP18" si="84">EW18*(1+$AB$132)</f>
        <v>704513.46563644637</v>
      </c>
      <c r="EY18" s="3">
        <f t="shared" si="84"/>
        <v>711558.60029281082</v>
      </c>
      <c r="EZ18" s="3">
        <f t="shared" si="84"/>
        <v>718674.18629573891</v>
      </c>
      <c r="FA18" s="3">
        <f t="shared" si="84"/>
        <v>725860.92815869628</v>
      </c>
      <c r="FB18" s="3">
        <f t="shared" si="84"/>
        <v>733119.53744028322</v>
      </c>
      <c r="FC18" s="3">
        <f t="shared" si="84"/>
        <v>740450.73281468602</v>
      </c>
      <c r="FD18" s="3">
        <f t="shared" si="84"/>
        <v>747855.24014283286</v>
      </c>
      <c r="FE18" s="3">
        <f t="shared" si="84"/>
        <v>755333.7925442612</v>
      </c>
      <c r="FF18" s="3">
        <f t="shared" si="84"/>
        <v>762887.13046970381</v>
      </c>
      <c r="FG18" s="3">
        <f t="shared" si="84"/>
        <v>770516.00177440082</v>
      </c>
      <c r="FH18" s="3">
        <f t="shared" si="84"/>
        <v>778221.16179214488</v>
      </c>
      <c r="FI18" s="3">
        <f t="shared" si="84"/>
        <v>786003.37341006636</v>
      </c>
      <c r="FJ18" s="3">
        <f t="shared" si="84"/>
        <v>793863.40714416699</v>
      </c>
      <c r="FK18" s="3">
        <f t="shared" si="84"/>
        <v>801802.04121560871</v>
      </c>
      <c r="FL18" s="3">
        <f t="shared" si="84"/>
        <v>809820.06162776484</v>
      </c>
      <c r="FM18" s="3">
        <f t="shared" si="84"/>
        <v>817918.26224404247</v>
      </c>
      <c r="FN18" s="3">
        <f t="shared" si="84"/>
        <v>826097.44486648287</v>
      </c>
      <c r="FO18" s="3">
        <f t="shared" si="84"/>
        <v>834358.41931514768</v>
      </c>
      <c r="FP18" s="3">
        <f t="shared" si="84"/>
        <v>842702.00350829912</v>
      </c>
    </row>
    <row r="19" spans="2:172" x14ac:dyDescent="0.2">
      <c r="B19" s="1" t="s">
        <v>39</v>
      </c>
      <c r="C19" s="4">
        <f>C18/C20</f>
        <v>0.30194601381042058</v>
      </c>
      <c r="D19" s="4" t="e">
        <f t="shared" ref="D19:J19" si="85">D18/D20</f>
        <v>#DIV/0!</v>
      </c>
      <c r="E19" s="4" t="e">
        <f t="shared" si="85"/>
        <v>#DIV/0!</v>
      </c>
      <c r="F19" s="4" t="e">
        <f t="shared" si="85"/>
        <v>#DIV/0!</v>
      </c>
      <c r="G19" s="4">
        <f t="shared" si="85"/>
        <v>0.19670602858918582</v>
      </c>
      <c r="H19" s="4" t="e">
        <f t="shared" si="85"/>
        <v>#DIV/0!</v>
      </c>
      <c r="I19" s="4" t="e">
        <f t="shared" si="85"/>
        <v>#DIV/0!</v>
      </c>
      <c r="J19" s="4" t="e">
        <f t="shared" si="85"/>
        <v>#DIV/0!</v>
      </c>
      <c r="L19" s="4">
        <f>L18/main!$F$3</f>
        <v>1.817162358007995</v>
      </c>
      <c r="M19" s="4">
        <f>M18/main!$F$3</f>
        <v>3.9755277625649028</v>
      </c>
      <c r="N19" s="4">
        <f>N18/main!$F$3</f>
        <v>4.5955300227634277</v>
      </c>
      <c r="O19" s="4">
        <f>O18/main!$F$3</f>
        <v>2.2173541023224161</v>
      </c>
      <c r="P19" s="4">
        <f>P18/main!$F$3</f>
        <v>4.6140441274932664</v>
      </c>
      <c r="Q19" s="4">
        <f>Q18/main!$F$3</f>
        <v>7.1535077263753353</v>
      </c>
      <c r="R19" s="4">
        <f>R18/main!$F$3</f>
        <v>10.340730242281621</v>
      </c>
      <c r="S19" s="4">
        <f>S18/main!$F$3</f>
        <v>14.740630671451493</v>
      </c>
      <c r="T19" s="4">
        <f>T18/main!$F$3</f>
        <v>20.958723515623582</v>
      </c>
      <c r="U19" s="4">
        <f>U18/main!$F$3</f>
        <v>27.278113698045917</v>
      </c>
      <c r="V19" s="4">
        <f>V18/main!$F$3</f>
        <v>32.672672765138842</v>
      </c>
      <c r="W19" s="4">
        <f>W18/main!$F$3</f>
        <v>39.554051298631414</v>
      </c>
      <c r="X19" s="4">
        <f>X18/main!$F$3</f>
        <v>48.546947660993681</v>
      </c>
      <c r="Y19" s="4">
        <f>Y18/main!$F$3</f>
        <v>60.596464812421623</v>
      </c>
    </row>
    <row r="20" spans="2:172" x14ac:dyDescent="0.2">
      <c r="B20" s="11" t="s">
        <v>2</v>
      </c>
      <c r="C20" s="1">
        <v>3186</v>
      </c>
      <c r="G20" s="1">
        <v>3218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172" x14ac:dyDescent="0.2">
      <c r="L21" s="5"/>
      <c r="M21" s="5"/>
      <c r="N21" s="5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172" x14ac:dyDescent="0.2">
      <c r="B22" s="1" t="s">
        <v>30</v>
      </c>
      <c r="C22" s="5">
        <f>C2/C6-1</f>
        <v>0.22674008188620642</v>
      </c>
      <c r="D22" s="5" t="e">
        <f t="shared" ref="D22:J22" si="86">D2/D6-1</f>
        <v>#DIV/0!</v>
      </c>
      <c r="E22" s="5" t="e">
        <f t="shared" si="86"/>
        <v>#DIV/0!</v>
      </c>
      <c r="F22" s="5" t="e">
        <f t="shared" si="86"/>
        <v>#DIV/0!</v>
      </c>
      <c r="G22" s="5">
        <f t="shared" si="86"/>
        <v>0.19376068376068378</v>
      </c>
      <c r="H22" s="5" t="e">
        <f t="shared" si="86"/>
        <v>#DIV/0!</v>
      </c>
      <c r="I22" s="5" t="e">
        <f t="shared" si="86"/>
        <v>#DIV/0!</v>
      </c>
      <c r="J22" s="5" t="e">
        <f t="shared" si="86"/>
        <v>#DIV/0!</v>
      </c>
      <c r="L22" s="5">
        <f t="shared" ref="L22:O24" si="87">L2/L6-1</f>
        <v>0.41442817356931094</v>
      </c>
      <c r="M22" s="5">
        <f t="shared" si="87"/>
        <v>0.39825467637160528</v>
      </c>
      <c r="N22" s="5">
        <f t="shared" si="87"/>
        <v>0.24145566283571074</v>
      </c>
      <c r="O22" s="5">
        <f t="shared" si="87"/>
        <v>0.22580439934471075</v>
      </c>
      <c r="P22" s="5">
        <f>O22*1.1</f>
        <v>0.24838483927918184</v>
      </c>
      <c r="Q22" s="5">
        <f t="shared" ref="Q22:U22" si="88">P22*1.1</f>
        <v>0.27322332320710002</v>
      </c>
      <c r="R22" s="5">
        <f t="shared" si="88"/>
        <v>0.30054565552781004</v>
      </c>
      <c r="S22" s="5">
        <f t="shared" si="88"/>
        <v>0.33060022108059106</v>
      </c>
      <c r="T22" s="5">
        <f t="shared" si="88"/>
        <v>0.3636602431886502</v>
      </c>
      <c r="U22" s="5">
        <f t="shared" si="88"/>
        <v>0.40002626750751524</v>
      </c>
      <c r="V22" s="5">
        <f>U22*1.01</f>
        <v>0.40402653018259038</v>
      </c>
      <c r="W22" s="5">
        <f t="shared" ref="W22:Y22" si="89">V22*1.01</f>
        <v>0.40806679548441627</v>
      </c>
      <c r="X22" s="5">
        <f t="shared" si="89"/>
        <v>0.41214746343926045</v>
      </c>
      <c r="Y22" s="5">
        <f t="shared" si="89"/>
        <v>0.41626893807365306</v>
      </c>
    </row>
    <row r="23" spans="2:172" x14ac:dyDescent="0.2">
      <c r="B23" s="1" t="s">
        <v>29</v>
      </c>
      <c r="C23" s="5">
        <f>C3/C7-1</f>
        <v>0.32711038961038952</v>
      </c>
      <c r="D23" s="5" t="e">
        <f t="shared" ref="D23:J23" si="90">D3/D7-1</f>
        <v>#DIV/0!</v>
      </c>
      <c r="E23" s="5" t="e">
        <f t="shared" si="90"/>
        <v>#DIV/0!</v>
      </c>
      <c r="F23" s="5" t="e">
        <f t="shared" si="90"/>
        <v>#DIV/0!</v>
      </c>
      <c r="G23" s="5">
        <f t="shared" si="90"/>
        <v>0.40359897172236514</v>
      </c>
      <c r="H23" s="5" t="e">
        <f t="shared" si="90"/>
        <v>#DIV/0!</v>
      </c>
      <c r="I23" s="5" t="e">
        <f t="shared" si="90"/>
        <v>#DIV/0!</v>
      </c>
      <c r="J23" s="5" t="e">
        <f t="shared" si="90"/>
        <v>#DIV/0!</v>
      </c>
      <c r="L23" s="5">
        <f t="shared" si="87"/>
        <v>-4.4208361891706627E-2</v>
      </c>
      <c r="M23" s="5">
        <f t="shared" si="87"/>
        <v>7.9536039768019817E-2</v>
      </c>
      <c r="N23" s="5">
        <f t="shared" si="87"/>
        <v>0.2331426236207601</v>
      </c>
      <c r="O23" s="5">
        <f t="shared" si="87"/>
        <v>0.35455278001611612</v>
      </c>
      <c r="P23" s="5">
        <f>O23*1.02</f>
        <v>0.36164383561643842</v>
      </c>
      <c r="Q23" s="5">
        <f t="shared" ref="Q23:U23" si="91">P23*1.02</f>
        <v>0.36887671232876718</v>
      </c>
      <c r="R23" s="5">
        <f t="shared" si="91"/>
        <v>0.37625424657534251</v>
      </c>
      <c r="S23" s="5">
        <f t="shared" si="91"/>
        <v>0.38377933150684934</v>
      </c>
      <c r="T23" s="5">
        <f t="shared" si="91"/>
        <v>0.39145491813698635</v>
      </c>
      <c r="U23" s="5">
        <f t="shared" si="91"/>
        <v>0.39928401649972611</v>
      </c>
      <c r="V23" s="5">
        <f>U23*1.01</f>
        <v>0.4032768566647234</v>
      </c>
      <c r="W23" s="5">
        <f t="shared" ref="W23:Y23" si="92">V23*1.01</f>
        <v>0.40730962523137065</v>
      </c>
      <c r="X23" s="5">
        <f t="shared" si="92"/>
        <v>0.41138272148368438</v>
      </c>
      <c r="Y23" s="5">
        <f t="shared" si="92"/>
        <v>0.41549654869852121</v>
      </c>
    </row>
    <row r="24" spans="2:172" x14ac:dyDescent="0.2">
      <c r="B24" s="1" t="s">
        <v>28</v>
      </c>
      <c r="C24" s="5">
        <f>C4/C8-1</f>
        <v>3.6701404621658273E-2</v>
      </c>
      <c r="D24" s="5" t="e">
        <f t="shared" ref="D24:J24" si="93">D4/D8-1</f>
        <v>#DIV/0!</v>
      </c>
      <c r="E24" s="5" t="e">
        <f t="shared" si="93"/>
        <v>#DIV/0!</v>
      </c>
      <c r="F24" s="5" t="e">
        <f t="shared" si="93"/>
        <v>#DIV/0!</v>
      </c>
      <c r="G24" s="5">
        <f t="shared" si="93"/>
        <v>3.9810800157666471E-2</v>
      </c>
      <c r="H24" s="5" t="e">
        <f t="shared" si="93"/>
        <v>#DIV/0!</v>
      </c>
      <c r="I24" s="5" t="e">
        <f t="shared" si="93"/>
        <v>#DIV/0!</v>
      </c>
      <c r="J24" s="5" t="e">
        <f t="shared" si="93"/>
        <v>#DIV/0!</v>
      </c>
      <c r="L24" s="5">
        <f t="shared" si="87"/>
        <v>-2.6625704045058929E-2</v>
      </c>
      <c r="M24" s="5">
        <f t="shared" si="87"/>
        <v>3.5884353741496566E-2</v>
      </c>
      <c r="N24" s="5">
        <f t="shared" si="87"/>
        <v>6.2452107279693525E-2</v>
      </c>
      <c r="O24" s="5">
        <f t="shared" si="87"/>
        <v>6.178812619695595E-2</v>
      </c>
      <c r="P24" s="5">
        <v>0.06</v>
      </c>
      <c r="Q24" s="5">
        <v>0.06</v>
      </c>
      <c r="R24" s="5">
        <v>0.06</v>
      </c>
      <c r="S24" s="5">
        <v>0.06</v>
      </c>
      <c r="T24" s="5">
        <v>0.06</v>
      </c>
      <c r="U24" s="5">
        <v>0.06</v>
      </c>
      <c r="V24" s="5">
        <v>0.06</v>
      </c>
      <c r="W24" s="5">
        <v>0.06</v>
      </c>
      <c r="X24" s="5">
        <v>0.06</v>
      </c>
      <c r="Y24" s="5">
        <v>0.06</v>
      </c>
      <c r="AE24" s="5"/>
    </row>
    <row r="26" spans="2:172" x14ac:dyDescent="0.2">
      <c r="B26" s="1" t="s">
        <v>31</v>
      </c>
      <c r="C26" s="5">
        <f>C5/C9-1</f>
        <v>0.20994035785288268</v>
      </c>
      <c r="D26" s="5" t="e">
        <f t="shared" ref="D26:J26" si="94">D5/D9-1</f>
        <v>#DIV/0!</v>
      </c>
      <c r="E26" s="5" t="e">
        <f t="shared" si="94"/>
        <v>#DIV/0!</v>
      </c>
      <c r="F26" s="5" t="e">
        <f t="shared" si="94"/>
        <v>#DIV/0!</v>
      </c>
      <c r="G26" s="5">
        <f t="shared" si="94"/>
        <v>0.19484612532443446</v>
      </c>
      <c r="H26" s="5" t="e">
        <f t="shared" si="94"/>
        <v>#DIV/0!</v>
      </c>
      <c r="I26" s="5" t="e">
        <f t="shared" si="94"/>
        <v>#DIV/0!</v>
      </c>
      <c r="J26" s="5" t="e">
        <f t="shared" si="94"/>
        <v>#DIV/0!</v>
      </c>
      <c r="L26" s="5">
        <f t="shared" ref="L26:U26" si="95">L5/L9-1</f>
        <v>0.33831464306139192</v>
      </c>
      <c r="M26" s="5">
        <f t="shared" si="95"/>
        <v>0.34405781319605988</v>
      </c>
      <c r="N26" s="5">
        <f t="shared" si="95"/>
        <v>0.22322500726808481</v>
      </c>
      <c r="O26" s="5">
        <f t="shared" si="95"/>
        <v>0.21747258225324018</v>
      </c>
      <c r="P26" s="5">
        <f t="shared" si="95"/>
        <v>0.31831882154137325</v>
      </c>
      <c r="Q26" s="5">
        <f t="shared" si="95"/>
        <v>0.3537617403674802</v>
      </c>
      <c r="R26" s="5">
        <f t="shared" si="95"/>
        <v>0.39389838635857033</v>
      </c>
      <c r="S26" s="5">
        <f t="shared" si="95"/>
        <v>0.4403079429466501</v>
      </c>
      <c r="T26" s="5">
        <f t="shared" si="95"/>
        <v>0.49482706442942881</v>
      </c>
      <c r="U26" s="5">
        <f t="shared" si="95"/>
        <v>0.55096021097026604</v>
      </c>
      <c r="V26" s="5">
        <f t="shared" ref="V26:Y26" si="96">V5/V9-1</f>
        <v>0.54773976911968303</v>
      </c>
      <c r="W26" s="5">
        <f t="shared" si="96"/>
        <v>0.54512294464461108</v>
      </c>
      <c r="X26" s="5">
        <f t="shared" si="96"/>
        <v>0.54383521201648666</v>
      </c>
      <c r="Y26" s="5">
        <f t="shared" si="96"/>
        <v>0.54464924450985119</v>
      </c>
    </row>
    <row r="27" spans="2:172" x14ac:dyDescent="0.2">
      <c r="B27" s="1" t="s">
        <v>73</v>
      </c>
      <c r="C27" s="5">
        <f>C14/C5</f>
        <v>5.4973944885216654E-2</v>
      </c>
      <c r="D27" s="5" t="e">
        <f t="shared" ref="D27:J27" si="97">D14/D5</f>
        <v>#DIV/0!</v>
      </c>
      <c r="E27" s="5" t="e">
        <f t="shared" si="97"/>
        <v>#DIV/0!</v>
      </c>
      <c r="F27" s="5">
        <f t="shared" si="97"/>
        <v>1</v>
      </c>
      <c r="G27" s="5">
        <f t="shared" si="97"/>
        <v>2.5497801913628135E-2</v>
      </c>
      <c r="H27" s="5" t="e">
        <f t="shared" si="97"/>
        <v>#DIV/0!</v>
      </c>
      <c r="I27" s="5" t="e">
        <f t="shared" si="97"/>
        <v>#DIV/0!</v>
      </c>
      <c r="J27" s="5" t="e">
        <f t="shared" si="97"/>
        <v>#DIV/0!</v>
      </c>
      <c r="L27" s="5">
        <f t="shared" ref="L27:U27" si="98">L14/L5</f>
        <v>0.12069189751593185</v>
      </c>
      <c r="M27" s="5">
        <f t="shared" si="98"/>
        <v>0.16979696054602145</v>
      </c>
      <c r="N27" s="5">
        <f t="shared" si="98"/>
        <v>9.1874799789197395E-2</v>
      </c>
      <c r="O27" s="5">
        <f t="shared" si="98"/>
        <v>7.9434947282219268E-2</v>
      </c>
      <c r="P27" s="5">
        <f t="shared" si="98"/>
        <v>0.1422668288374247</v>
      </c>
      <c r="Q27" s="5">
        <f t="shared" si="98"/>
        <v>0.16212625939578343</v>
      </c>
      <c r="R27" s="5">
        <f t="shared" si="98"/>
        <v>0.18339627098820496</v>
      </c>
      <c r="S27" s="5">
        <f t="shared" si="98"/>
        <v>0.20651271076082825</v>
      </c>
      <c r="T27" s="5">
        <f t="shared" si="98"/>
        <v>0.23183497526956776</v>
      </c>
      <c r="U27" s="5">
        <f t="shared" si="98"/>
        <v>0.25604681433750753</v>
      </c>
      <c r="V27" s="5">
        <f t="shared" ref="V27:Y27" si="99">V14/V5</f>
        <v>0.25470523344713913</v>
      </c>
      <c r="W27" s="5">
        <f t="shared" si="99"/>
        <v>0.25361099086949274</v>
      </c>
      <c r="X27" s="5">
        <f t="shared" si="99"/>
        <v>0.25307115502734917</v>
      </c>
      <c r="Y27" s="5">
        <f t="shared" si="99"/>
        <v>0.25341251368517825</v>
      </c>
    </row>
    <row r="28" spans="2:172" x14ac:dyDescent="0.2">
      <c r="B28" s="11" t="s">
        <v>120</v>
      </c>
      <c r="C28" s="5">
        <f>C13/C5</f>
        <v>0.11853903572602226</v>
      </c>
      <c r="D28" s="5" t="e">
        <f t="shared" ref="D28:U28" si="100">D13/D5</f>
        <v>#DIV/0!</v>
      </c>
      <c r="E28" s="5" t="e">
        <f t="shared" si="100"/>
        <v>#DIV/0!</v>
      </c>
      <c r="F28" s="5">
        <f t="shared" si="100"/>
        <v>0</v>
      </c>
      <c r="G28" s="5">
        <f t="shared" si="100"/>
        <v>0.13757434703904836</v>
      </c>
      <c r="H28" s="5" t="e">
        <f t="shared" si="100"/>
        <v>#DIV/0!</v>
      </c>
      <c r="I28" s="5" t="e">
        <f t="shared" si="100"/>
        <v>#DIV/0!</v>
      </c>
      <c r="J28" s="5" t="e">
        <f t="shared" si="100"/>
        <v>#DIV/0!</v>
      </c>
      <c r="L28" s="5">
        <f t="shared" si="100"/>
        <v>0.13209965999665571</v>
      </c>
      <c r="M28" s="5">
        <f t="shared" si="100"/>
        <v>8.6187424811568589E-2</v>
      </c>
      <c r="N28" s="5">
        <f t="shared" si="100"/>
        <v>9.0614117574116748E-2</v>
      </c>
      <c r="O28" s="5">
        <f t="shared" si="100"/>
        <v>9.9191319479987716E-2</v>
      </c>
      <c r="P28" s="5">
        <f t="shared" si="100"/>
        <v>9.9191319479987716E-2</v>
      </c>
      <c r="Q28" s="5">
        <f t="shared" si="100"/>
        <v>9.9191319479987702E-2</v>
      </c>
      <c r="R28" s="5">
        <f t="shared" si="100"/>
        <v>9.9191319479987716E-2</v>
      </c>
      <c r="S28" s="5">
        <f t="shared" si="100"/>
        <v>9.9191319479987716E-2</v>
      </c>
      <c r="T28" s="5">
        <f t="shared" si="100"/>
        <v>9.9191319479987716E-2</v>
      </c>
      <c r="U28" s="5">
        <f t="shared" si="100"/>
        <v>9.9191319479987716E-2</v>
      </c>
      <c r="V28" s="5">
        <f t="shared" ref="V28:Y28" si="101">V13/V5</f>
        <v>9.9191319479987716E-2</v>
      </c>
      <c r="W28" s="5">
        <f t="shared" si="101"/>
        <v>9.9191319479987702E-2</v>
      </c>
      <c r="X28" s="5">
        <f t="shared" si="101"/>
        <v>9.9191319479987702E-2</v>
      </c>
      <c r="Y28" s="5">
        <f t="shared" si="101"/>
        <v>9.9191319479987702E-2</v>
      </c>
    </row>
    <row r="29" spans="2:172" x14ac:dyDescent="0.2"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2:172" ht="15" x14ac:dyDescent="0.25">
      <c r="B30" s="3" t="s">
        <v>115</v>
      </c>
      <c r="C30" s="3"/>
      <c r="D30" s="3"/>
      <c r="E30" s="3"/>
      <c r="F30" s="3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3"/>
      <c r="L30" s="3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0.25228754018450261</v>
      </c>
      <c r="T30" s="7">
        <f t="shared" si="103"/>
        <v>0.25651675626185955</v>
      </c>
      <c r="U30" s="7">
        <f t="shared" si="103"/>
        <v>0.15975496768663233</v>
      </c>
      <c r="V30" s="7">
        <f t="shared" ref="V30:Y30" si="104">V5/U5-1</f>
        <v>0.1750296016588615</v>
      </c>
      <c r="W30" s="7">
        <f t="shared" si="104"/>
        <v>0.19296532458429927</v>
      </c>
      <c r="X30" s="7">
        <f t="shared" si="104"/>
        <v>0.21366188404875253</v>
      </c>
      <c r="Y30" s="7">
        <f t="shared" si="104"/>
        <v>0.23702710959855011</v>
      </c>
    </row>
    <row r="31" spans="2:172" ht="15" x14ac:dyDescent="0.25">
      <c r="B31" s="3" t="s">
        <v>116</v>
      </c>
      <c r="C31" s="3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3"/>
      <c r="L31" s="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1" t="s">
        <v>38</v>
      </c>
      <c r="C32" s="5">
        <f>C17/C16</f>
        <v>0.33425605536332181</v>
      </c>
      <c r="D32" s="5" t="e">
        <f t="shared" ref="D32:J32" si="106">D17/D16</f>
        <v>#DIV/0!</v>
      </c>
      <c r="E32" s="5" t="e">
        <f t="shared" si="106"/>
        <v>#DIV/0!</v>
      </c>
      <c r="F32" s="5">
        <f t="shared" si="106"/>
        <v>0</v>
      </c>
      <c r="G32" s="5">
        <f t="shared" si="106"/>
        <v>0.21072319201995013</v>
      </c>
      <c r="H32" s="5" t="e">
        <f t="shared" si="106"/>
        <v>#DIV/0!</v>
      </c>
      <c r="I32" s="5" t="e">
        <f t="shared" si="106"/>
        <v>#DIV/0!</v>
      </c>
      <c r="J32" s="5" t="e">
        <f t="shared" si="106"/>
        <v>#DIV/0!</v>
      </c>
      <c r="L32" s="5">
        <f>L17/L16</f>
        <v>0.10668498168498168</v>
      </c>
      <c r="M32" s="5">
        <f>M17/M16</f>
        <v>8.1222644758556367E-2</v>
      </c>
      <c r="N32" s="5">
        <f>N17/N16</f>
        <v>-0.51025405570860116</v>
      </c>
      <c r="O32" s="5">
        <f>O17/O16</f>
        <v>0.20458848424100678</v>
      </c>
      <c r="P32" s="5">
        <v>0.21</v>
      </c>
      <c r="Q32" s="5">
        <v>0.21</v>
      </c>
      <c r="R32" s="5">
        <v>0.21</v>
      </c>
      <c r="S32" s="5">
        <v>0.21</v>
      </c>
      <c r="T32" s="5">
        <v>0.21</v>
      </c>
      <c r="U32" s="5">
        <v>0.21</v>
      </c>
      <c r="V32" s="5">
        <v>0.21</v>
      </c>
      <c r="W32" s="5">
        <v>0.21</v>
      </c>
      <c r="X32" s="5">
        <v>0.21</v>
      </c>
      <c r="Y32" s="5">
        <v>0.21</v>
      </c>
    </row>
    <row r="34" spans="2:171" x14ac:dyDescent="0.2">
      <c r="B34" s="11" t="s">
        <v>117</v>
      </c>
      <c r="G34" s="5">
        <f>G2/C2-1</f>
        <v>-0.19628265623201746</v>
      </c>
      <c r="H34" s="5" t="e">
        <f t="shared" ref="H34:J34" si="107">H2/D2-1</f>
        <v>#DIV/0!</v>
      </c>
      <c r="I34" s="5" t="e">
        <f t="shared" si="107"/>
        <v>#DIV/0!</v>
      </c>
      <c r="J34" s="5">
        <f t="shared" si="107"/>
        <v>-1</v>
      </c>
      <c r="M34" s="5">
        <f t="shared" ref="M34:U34" si="108">M2/L2-1</f>
        <v>0.51299966124661256</v>
      </c>
      <c r="N34" s="5">
        <f t="shared" si="108"/>
        <v>0.15332624331812705</v>
      </c>
      <c r="O34" s="5">
        <f t="shared" si="108"/>
        <v>-6.4900083718560042E-2</v>
      </c>
      <c r="P34" s="5">
        <f t="shared" si="108"/>
        <v>0.24875397329185667</v>
      </c>
      <c r="Q34" s="5">
        <f t="shared" si="108"/>
        <v>0.36682416502946968</v>
      </c>
      <c r="R34" s="5">
        <f t="shared" si="108"/>
        <v>0.2583017988007994</v>
      </c>
      <c r="S34" s="5">
        <f t="shared" si="108"/>
        <v>0.2473433373931273</v>
      </c>
      <c r="T34" s="5">
        <f t="shared" si="108"/>
        <v>0.25248791811749527</v>
      </c>
      <c r="U34" s="5">
        <f t="shared" si="108"/>
        <v>0.12744382310712887</v>
      </c>
      <c r="V34" s="5">
        <f t="shared" ref="V34:V36" si="109">V2/U2-1</f>
        <v>0.14335141679857832</v>
      </c>
      <c r="W34" s="5">
        <f t="shared" ref="W34:W36" si="110">W2/V2-1</f>
        <v>0.16398126729731888</v>
      </c>
      <c r="X34" s="5">
        <f t="shared" ref="X34:X36" si="111">X2/W2-1</f>
        <v>0.18991201824368176</v>
      </c>
      <c r="Y34" s="5">
        <f t="shared" ref="Y34:Y36" si="112">Y2/X2-1</f>
        <v>0.22124619731049844</v>
      </c>
    </row>
    <row r="35" spans="2:171" x14ac:dyDescent="0.2">
      <c r="B35" s="11" t="s">
        <v>118</v>
      </c>
      <c r="G35" s="5">
        <f>G3/C3-1</f>
        <v>0.66972477064220182</v>
      </c>
      <c r="H35" s="5" t="e">
        <f t="shared" ref="H35:J35" si="113">H3/D3-1</f>
        <v>#DIV/0!</v>
      </c>
      <c r="I35" s="5" t="e">
        <f t="shared" si="113"/>
        <v>#DIV/0!</v>
      </c>
      <c r="J35" s="5" t="e">
        <f t="shared" si="113"/>
        <v>#DIV/0!</v>
      </c>
      <c r="M35" s="5">
        <f t="shared" ref="M35:U35" si="114">M3/L3-1</f>
        <v>0.40157762638938688</v>
      </c>
      <c r="N35" s="5">
        <f t="shared" si="114"/>
        <v>0.54387311332821686</v>
      </c>
      <c r="O35" s="5">
        <f t="shared" si="114"/>
        <v>0.67125103562551791</v>
      </c>
      <c r="P35" s="5">
        <f t="shared" si="114"/>
        <v>0.5</v>
      </c>
      <c r="Q35" s="5">
        <f t="shared" si="114"/>
        <v>0.24</v>
      </c>
      <c r="R35" s="5">
        <f t="shared" si="114"/>
        <v>0.24</v>
      </c>
      <c r="S35" s="5">
        <f t="shared" si="114"/>
        <v>0.24</v>
      </c>
      <c r="T35" s="5">
        <f t="shared" si="114"/>
        <v>0.24</v>
      </c>
      <c r="U35" s="5">
        <f t="shared" si="114"/>
        <v>0.24</v>
      </c>
      <c r="V35" s="5">
        <f t="shared" si="109"/>
        <v>0.24</v>
      </c>
      <c r="W35" s="5">
        <f t="shared" si="110"/>
        <v>0.24000000000000021</v>
      </c>
      <c r="X35" s="5">
        <f t="shared" si="111"/>
        <v>0.24</v>
      </c>
      <c r="Y35" s="5">
        <f t="shared" si="112"/>
        <v>0.24</v>
      </c>
      <c r="AC35" s="5"/>
    </row>
    <row r="36" spans="2:171" x14ac:dyDescent="0.2">
      <c r="B36" s="11" t="s">
        <v>119</v>
      </c>
      <c r="G36" s="5">
        <f>G4/C4-1</f>
        <v>0.15297202797202791</v>
      </c>
      <c r="H36" s="5" t="e">
        <f t="shared" ref="H36:J36" si="115">H4/D4-1</f>
        <v>#DIV/0!</v>
      </c>
      <c r="I36" s="5" t="e">
        <f t="shared" si="115"/>
        <v>#DIV/0!</v>
      </c>
      <c r="J36" s="5" t="e">
        <f t="shared" si="115"/>
        <v>#DIV/0!</v>
      </c>
      <c r="M36" s="5">
        <f t="shared" ref="M36:U36" si="116">M4/L4-1</f>
        <v>0.60205155181483438</v>
      </c>
      <c r="N36" s="5">
        <f t="shared" si="116"/>
        <v>0.36578558528977179</v>
      </c>
      <c r="O36" s="5">
        <f t="shared" si="116"/>
        <v>0.26625796369755972</v>
      </c>
      <c r="P36" s="5">
        <f t="shared" si="116"/>
        <v>0.30000000000000004</v>
      </c>
      <c r="Q36" s="5">
        <f t="shared" si="116"/>
        <v>0.30000000000000004</v>
      </c>
      <c r="R36" s="5">
        <f t="shared" si="116"/>
        <v>0.30000000000000004</v>
      </c>
      <c r="S36" s="5">
        <f t="shared" si="116"/>
        <v>0.30000000000000004</v>
      </c>
      <c r="T36" s="5">
        <f t="shared" si="116"/>
        <v>0.30000000000000027</v>
      </c>
      <c r="U36" s="5">
        <f t="shared" si="116"/>
        <v>0.30000000000000004</v>
      </c>
      <c r="V36" s="5">
        <f t="shared" si="109"/>
        <v>0.30000000000000004</v>
      </c>
      <c r="W36" s="5">
        <f t="shared" si="110"/>
        <v>0.30000000000000004</v>
      </c>
      <c r="X36" s="5">
        <f t="shared" si="111"/>
        <v>0.30000000000000004</v>
      </c>
      <c r="Y36" s="5">
        <f t="shared" si="112"/>
        <v>0.30000000000000027</v>
      </c>
      <c r="AC36" s="5"/>
    </row>
    <row r="37" spans="2:171" x14ac:dyDescent="0.2"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C37" s="5"/>
    </row>
    <row r="38" spans="2:171" x14ac:dyDescent="0.2">
      <c r="B38" s="1" t="s">
        <v>81</v>
      </c>
      <c r="M38" s="5"/>
      <c r="N38" s="5"/>
      <c r="O38" s="5"/>
      <c r="P38" s="1">
        <f t="shared" ref="P38:U38" si="117">P18*0.73</f>
        <v>10848.992175201367</v>
      </c>
      <c r="Q38" s="1">
        <f t="shared" si="117"/>
        <v>16820.027551589945</v>
      </c>
      <c r="R38" s="1">
        <f t="shared" si="117"/>
        <v>24314.137096328661</v>
      </c>
      <c r="S38" s="1">
        <f t="shared" si="117"/>
        <v>34659.613647646875</v>
      </c>
      <c r="T38" s="1">
        <f t="shared" si="117"/>
        <v>49280.202169791875</v>
      </c>
      <c r="U38" s="1">
        <f t="shared" si="117"/>
        <v>64138.970908614327</v>
      </c>
      <c r="V38" s="1">
        <f t="shared" ref="V38:Y38" si="118">V18*0.73</f>
        <v>76823.186206604703</v>
      </c>
      <c r="W38" s="1">
        <f t="shared" si="118"/>
        <v>93003.3569638833</v>
      </c>
      <c r="X38" s="1">
        <f t="shared" si="118"/>
        <v>114148.33511576541</v>
      </c>
      <c r="Y38" s="1">
        <f t="shared" si="118"/>
        <v>142480.33924894157</v>
      </c>
      <c r="Z38" s="11">
        <f t="shared" ref="Z38:BE38" si="119">Y38*(1+$AB$132)</f>
        <v>143905.14264143098</v>
      </c>
      <c r="AA38" s="11">
        <f t="shared" si="119"/>
        <v>145344.1940678453</v>
      </c>
      <c r="AB38" s="11">
        <f t="shared" si="119"/>
        <v>146797.63600852375</v>
      </c>
      <c r="AC38" s="11">
        <f t="shared" si="119"/>
        <v>148265.612368609</v>
      </c>
      <c r="AD38" s="11">
        <f t="shared" si="119"/>
        <v>149748.26849229509</v>
      </c>
      <c r="AE38" s="11">
        <f t="shared" si="119"/>
        <v>151245.75117721804</v>
      </c>
      <c r="AF38" s="11">
        <f t="shared" si="119"/>
        <v>152758.20868899021</v>
      </c>
      <c r="AG38" s="11">
        <f t="shared" si="119"/>
        <v>154285.79077588013</v>
      </c>
      <c r="AH38" s="11">
        <f t="shared" si="119"/>
        <v>155828.64868363892</v>
      </c>
      <c r="AI38" s="11">
        <f t="shared" si="119"/>
        <v>157386.93517047531</v>
      </c>
      <c r="AJ38" s="11">
        <f t="shared" si="119"/>
        <v>158960.80452218006</v>
      </c>
      <c r="AK38" s="11">
        <f t="shared" si="119"/>
        <v>160550.41256740186</v>
      </c>
      <c r="AL38" s="11">
        <f t="shared" si="119"/>
        <v>162155.91669307588</v>
      </c>
      <c r="AM38" s="11">
        <f t="shared" si="119"/>
        <v>163777.47586000664</v>
      </c>
      <c r="AN38" s="11">
        <f t="shared" si="119"/>
        <v>165415.25061860672</v>
      </c>
      <c r="AO38" s="11">
        <f t="shared" si="119"/>
        <v>167069.40312479279</v>
      </c>
      <c r="AP38" s="11">
        <f t="shared" si="119"/>
        <v>168740.09715604072</v>
      </c>
      <c r="AQ38" s="11">
        <f t="shared" si="119"/>
        <v>170427.49812760114</v>
      </c>
      <c r="AR38" s="11">
        <f t="shared" si="119"/>
        <v>172131.77310887715</v>
      </c>
      <c r="AS38" s="11">
        <f t="shared" si="119"/>
        <v>173853.09083996594</v>
      </c>
      <c r="AT38" s="11">
        <f t="shared" si="119"/>
        <v>175591.62174836561</v>
      </c>
      <c r="AU38" s="11">
        <f t="shared" si="119"/>
        <v>177347.53796584927</v>
      </c>
      <c r="AV38" s="11">
        <f t="shared" si="119"/>
        <v>179121.01334550776</v>
      </c>
      <c r="AW38" s="11">
        <f t="shared" si="119"/>
        <v>180912.22347896284</v>
      </c>
      <c r="AX38" s="11">
        <f t="shared" si="119"/>
        <v>182721.34571375247</v>
      </c>
      <c r="AY38" s="11">
        <f t="shared" si="119"/>
        <v>184548.55917088999</v>
      </c>
      <c r="AZ38" s="11">
        <f t="shared" si="119"/>
        <v>186394.0447625989</v>
      </c>
      <c r="BA38" s="11">
        <f t="shared" si="119"/>
        <v>188257.9852102249</v>
      </c>
      <c r="BB38" s="11">
        <f t="shared" si="119"/>
        <v>190140.56506232714</v>
      </c>
      <c r="BC38" s="11">
        <f t="shared" si="119"/>
        <v>192041.97071295039</v>
      </c>
      <c r="BD38" s="11">
        <f t="shared" si="119"/>
        <v>193962.3904200799</v>
      </c>
      <c r="BE38" s="11">
        <f t="shared" si="119"/>
        <v>195902.0143242807</v>
      </c>
      <c r="BF38" s="11">
        <f t="shared" ref="BF38:CK38" si="120">BE38*(1+$AB$132)</f>
        <v>197861.03446752351</v>
      </c>
      <c r="BG38" s="11">
        <f t="shared" si="120"/>
        <v>199839.64481219873</v>
      </c>
      <c r="BH38" s="11">
        <f t="shared" si="120"/>
        <v>201838.04126032072</v>
      </c>
      <c r="BI38" s="11">
        <f t="shared" si="120"/>
        <v>203856.42167292393</v>
      </c>
      <c r="BJ38" s="11">
        <f t="shared" si="120"/>
        <v>205894.98588965318</v>
      </c>
      <c r="BK38" s="11">
        <f t="shared" si="120"/>
        <v>207953.9357485497</v>
      </c>
      <c r="BL38" s="11">
        <f t="shared" si="120"/>
        <v>210033.47510603521</v>
      </c>
      <c r="BM38" s="11">
        <f t="shared" si="120"/>
        <v>212133.80985709556</v>
      </c>
      <c r="BN38" s="11">
        <f t="shared" si="120"/>
        <v>214255.14795566653</v>
      </c>
      <c r="BO38" s="11">
        <f t="shared" si="120"/>
        <v>216397.69943522318</v>
      </c>
      <c r="BP38" s="11">
        <f t="shared" si="120"/>
        <v>218561.67642957543</v>
      </c>
      <c r="BQ38" s="11">
        <f t="shared" si="120"/>
        <v>220747.29319387118</v>
      </c>
      <c r="BR38" s="11">
        <f t="shared" si="120"/>
        <v>222954.7661258099</v>
      </c>
      <c r="BS38" s="11">
        <f t="shared" si="120"/>
        <v>225184.31378706801</v>
      </c>
      <c r="BT38" s="11">
        <f t="shared" si="120"/>
        <v>227436.1569249387</v>
      </c>
      <c r="BU38" s="11">
        <f t="shared" si="120"/>
        <v>229710.51849418809</v>
      </c>
      <c r="BV38" s="11">
        <f t="shared" si="120"/>
        <v>232007.62367912996</v>
      </c>
      <c r="BW38" s="11">
        <f t="shared" si="120"/>
        <v>234327.69991592126</v>
      </c>
      <c r="BX38" s="11">
        <f t="shared" si="120"/>
        <v>236670.97691508048</v>
      </c>
      <c r="BY38" s="11">
        <f t="shared" si="120"/>
        <v>239037.68668423127</v>
      </c>
      <c r="BZ38" s="11">
        <f t="shared" si="120"/>
        <v>241428.0635510736</v>
      </c>
      <c r="CA38" s="11">
        <f t="shared" si="120"/>
        <v>243842.34418658435</v>
      </c>
      <c r="CB38" s="11">
        <f t="shared" si="120"/>
        <v>246280.76762845021</v>
      </c>
      <c r="CC38" s="11">
        <f t="shared" si="120"/>
        <v>248743.57530473472</v>
      </c>
      <c r="CD38" s="11">
        <f t="shared" si="120"/>
        <v>251231.01105778207</v>
      </c>
      <c r="CE38" s="11">
        <f t="shared" si="120"/>
        <v>253743.32116835989</v>
      </c>
      <c r="CF38" s="11">
        <f t="shared" si="120"/>
        <v>256280.75438004348</v>
      </c>
      <c r="CG38" s="11">
        <f t="shared" si="120"/>
        <v>258843.56192384392</v>
      </c>
      <c r="CH38" s="11">
        <f t="shared" si="120"/>
        <v>261431.99754308237</v>
      </c>
      <c r="CI38" s="11">
        <f t="shared" si="120"/>
        <v>264046.31751851318</v>
      </c>
      <c r="CJ38" s="11">
        <f t="shared" si="120"/>
        <v>266686.78069369833</v>
      </c>
      <c r="CK38" s="11">
        <f t="shared" si="120"/>
        <v>269353.64850063529</v>
      </c>
      <c r="CL38" s="11">
        <f t="shared" ref="CL38:DQ38" si="121">CK38*(1+$AB$132)</f>
        <v>272047.18498564162</v>
      </c>
      <c r="CM38" s="11">
        <f t="shared" si="121"/>
        <v>274767.65683549806</v>
      </c>
      <c r="CN38" s="11">
        <f t="shared" si="121"/>
        <v>277515.33340385306</v>
      </c>
      <c r="CO38" s="11">
        <f t="shared" si="121"/>
        <v>280290.48673789157</v>
      </c>
      <c r="CP38" s="11">
        <f t="shared" si="121"/>
        <v>283093.3916052705</v>
      </c>
      <c r="CQ38" s="11">
        <f t="shared" si="121"/>
        <v>285924.32552132319</v>
      </c>
      <c r="CR38" s="11">
        <f t="shared" si="121"/>
        <v>288783.56877653644</v>
      </c>
      <c r="CS38" s="11">
        <f t="shared" si="121"/>
        <v>291671.40446430183</v>
      </c>
      <c r="CT38" s="11">
        <f t="shared" si="121"/>
        <v>294588.11850894487</v>
      </c>
      <c r="CU38" s="11">
        <f t="shared" si="121"/>
        <v>297533.99969403434</v>
      </c>
      <c r="CV38" s="11">
        <f t="shared" si="121"/>
        <v>300509.33969097468</v>
      </c>
      <c r="CW38" s="11">
        <f t="shared" si="121"/>
        <v>303514.43308788445</v>
      </c>
      <c r="CX38" s="11">
        <f t="shared" si="121"/>
        <v>306549.57741876331</v>
      </c>
      <c r="CY38" s="11">
        <f t="shared" si="121"/>
        <v>309615.07319295092</v>
      </c>
      <c r="CZ38" s="11">
        <f t="shared" si="121"/>
        <v>312711.22392488044</v>
      </c>
      <c r="DA38" s="11">
        <f t="shared" si="121"/>
        <v>315838.33616412926</v>
      </c>
      <c r="DB38" s="11">
        <f t="shared" si="121"/>
        <v>318996.71952577058</v>
      </c>
      <c r="DC38" s="11">
        <f t="shared" si="121"/>
        <v>322186.68672102829</v>
      </c>
      <c r="DD38" s="11">
        <f t="shared" si="121"/>
        <v>325408.5535882386</v>
      </c>
      <c r="DE38" s="11">
        <f t="shared" si="121"/>
        <v>328662.63912412099</v>
      </c>
      <c r="DF38" s="11">
        <f t="shared" si="121"/>
        <v>331949.2655153622</v>
      </c>
      <c r="DG38" s="11">
        <f t="shared" si="121"/>
        <v>335268.75817051582</v>
      </c>
      <c r="DH38" s="11">
        <f t="shared" si="121"/>
        <v>338621.44575222099</v>
      </c>
      <c r="DI38" s="11">
        <f t="shared" si="121"/>
        <v>342007.66020974319</v>
      </c>
      <c r="DJ38" s="11">
        <f t="shared" si="121"/>
        <v>345427.73681184062</v>
      </c>
      <c r="DK38" s="11">
        <f t="shared" si="121"/>
        <v>348882.01417995902</v>
      </c>
      <c r="DL38" s="11">
        <f t="shared" si="121"/>
        <v>352370.83432175859</v>
      </c>
      <c r="DM38" s="11">
        <f t="shared" si="121"/>
        <v>355894.54266497621</v>
      </c>
      <c r="DN38" s="11">
        <f t="shared" si="121"/>
        <v>359453.48809162597</v>
      </c>
      <c r="DO38" s="11">
        <f t="shared" si="121"/>
        <v>363048.02297254221</v>
      </c>
      <c r="DP38" s="11">
        <f t="shared" si="121"/>
        <v>366678.50320226763</v>
      </c>
      <c r="DQ38" s="11">
        <f t="shared" si="121"/>
        <v>370345.28823429032</v>
      </c>
      <c r="DR38" s="11">
        <f t="shared" ref="DR38:EW38" si="122">DQ38*(1+$AB$132)</f>
        <v>374048.74111663323</v>
      </c>
      <c r="DS38" s="11">
        <f t="shared" si="122"/>
        <v>377789.22852779954</v>
      </c>
      <c r="DT38" s="11">
        <f t="shared" si="122"/>
        <v>381567.12081307755</v>
      </c>
      <c r="DU38" s="11">
        <f t="shared" si="122"/>
        <v>385382.79202120833</v>
      </c>
      <c r="DV38" s="11">
        <f t="shared" si="122"/>
        <v>389236.61994142039</v>
      </c>
      <c r="DW38" s="11">
        <f t="shared" si="122"/>
        <v>393128.98614083458</v>
      </c>
      <c r="DX38" s="11">
        <f t="shared" si="122"/>
        <v>397060.27600224293</v>
      </c>
      <c r="DY38" s="11">
        <f t="shared" si="122"/>
        <v>401030.87876226538</v>
      </c>
      <c r="DZ38" s="11">
        <f t="shared" si="122"/>
        <v>405041.18754988804</v>
      </c>
      <c r="EA38" s="11">
        <f t="shared" si="122"/>
        <v>409091.59942538693</v>
      </c>
      <c r="EB38" s="11">
        <f t="shared" si="122"/>
        <v>413182.51541964081</v>
      </c>
      <c r="EC38" s="11">
        <f t="shared" si="122"/>
        <v>417314.34057383722</v>
      </c>
      <c r="ED38" s="11">
        <f t="shared" si="122"/>
        <v>421487.48397957563</v>
      </c>
      <c r="EE38" s="11">
        <f t="shared" si="122"/>
        <v>425702.35881937138</v>
      </c>
      <c r="EF38" s="11">
        <f t="shared" si="122"/>
        <v>429959.38240756508</v>
      </c>
      <c r="EG38" s="11">
        <f t="shared" si="122"/>
        <v>434258.97623164073</v>
      </c>
      <c r="EH38" s="11">
        <f t="shared" si="122"/>
        <v>438601.56599395716</v>
      </c>
      <c r="EI38" s="11">
        <f t="shared" si="122"/>
        <v>442987.58165389672</v>
      </c>
      <c r="EJ38" s="11">
        <f t="shared" si="122"/>
        <v>447417.45747043571</v>
      </c>
      <c r="EK38" s="11">
        <f t="shared" si="122"/>
        <v>451891.63204514008</v>
      </c>
      <c r="EL38" s="11">
        <f t="shared" si="122"/>
        <v>456410.5483655915</v>
      </c>
      <c r="EM38" s="11">
        <f t="shared" si="122"/>
        <v>460974.65384924744</v>
      </c>
      <c r="EN38" s="11">
        <f t="shared" si="122"/>
        <v>465584.40038773994</v>
      </c>
      <c r="EO38" s="11">
        <f t="shared" si="122"/>
        <v>470240.24439161737</v>
      </c>
      <c r="EP38" s="11">
        <f t="shared" si="122"/>
        <v>474942.64683553355</v>
      </c>
      <c r="EQ38" s="11">
        <f t="shared" si="122"/>
        <v>479692.0733038889</v>
      </c>
      <c r="ER38" s="11">
        <f t="shared" si="122"/>
        <v>484488.99403692782</v>
      </c>
      <c r="ES38" s="11">
        <f t="shared" si="122"/>
        <v>489333.88397729711</v>
      </c>
      <c r="ET38" s="11">
        <f t="shared" si="122"/>
        <v>494227.22281707008</v>
      </c>
      <c r="EU38" s="11">
        <f t="shared" si="122"/>
        <v>499169.49504524079</v>
      </c>
      <c r="EV38" s="11">
        <f t="shared" si="122"/>
        <v>504161.18999569322</v>
      </c>
      <c r="EW38" s="11">
        <f t="shared" si="122"/>
        <v>509202.80189565016</v>
      </c>
      <c r="EX38" s="11">
        <f t="shared" ref="EX38:FO38" si="123">EW38*(1+$AB$132)</f>
        <v>514294.82991460664</v>
      </c>
      <c r="EY38" s="11">
        <f t="shared" si="123"/>
        <v>519437.77821375272</v>
      </c>
      <c r="EZ38" s="11">
        <f t="shared" si="123"/>
        <v>524632.15599589027</v>
      </c>
      <c r="FA38" s="11">
        <f t="shared" si="123"/>
        <v>529878.47755584912</v>
      </c>
      <c r="FB38" s="11">
        <f t="shared" si="123"/>
        <v>535177.26233140763</v>
      </c>
      <c r="FC38" s="11">
        <f t="shared" si="123"/>
        <v>540529.03495472169</v>
      </c>
      <c r="FD38" s="11">
        <f t="shared" si="123"/>
        <v>545934.32530426886</v>
      </c>
      <c r="FE38" s="11">
        <f t="shared" si="123"/>
        <v>551393.66855731152</v>
      </c>
      <c r="FF38" s="11">
        <f t="shared" si="123"/>
        <v>556907.6052428846</v>
      </c>
      <c r="FG38" s="11">
        <f t="shared" si="123"/>
        <v>562476.68129531341</v>
      </c>
      <c r="FH38" s="11">
        <f t="shared" si="123"/>
        <v>568101.44810826657</v>
      </c>
      <c r="FI38" s="11">
        <f t="shared" si="123"/>
        <v>573782.46258934925</v>
      </c>
      <c r="FJ38" s="11">
        <f t="shared" si="123"/>
        <v>579520.28721524274</v>
      </c>
      <c r="FK38" s="11">
        <f t="shared" si="123"/>
        <v>585315.49008739518</v>
      </c>
      <c r="FL38" s="11">
        <f t="shared" si="123"/>
        <v>591168.6449882692</v>
      </c>
      <c r="FM38" s="11">
        <f t="shared" si="123"/>
        <v>597080.33143815189</v>
      </c>
      <c r="FN38" s="11">
        <f t="shared" si="123"/>
        <v>603051.1347525334</v>
      </c>
      <c r="FO38" s="11">
        <f t="shared" si="123"/>
        <v>609081.64610005869</v>
      </c>
    </row>
    <row r="39" spans="2:171" x14ac:dyDescent="0.2">
      <c r="B39" s="1" t="s">
        <v>82</v>
      </c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  <c r="AC39" s="5"/>
    </row>
    <row r="40" spans="2:171" x14ac:dyDescent="0.2">
      <c r="M40" s="5"/>
      <c r="N40" s="5"/>
      <c r="O40" s="5"/>
      <c r="P40" s="5"/>
      <c r="Q40" s="4"/>
    </row>
    <row r="41" spans="2:171" x14ac:dyDescent="0.2">
      <c r="B41" s="1" t="s">
        <v>14</v>
      </c>
      <c r="L41" s="1">
        <v>24390</v>
      </c>
      <c r="M41" s="1">
        <v>71177</v>
      </c>
      <c r="N41" s="1">
        <v>70826</v>
      </c>
      <c r="O41" s="1">
        <v>94105</v>
      </c>
    </row>
    <row r="42" spans="2:171" x14ac:dyDescent="0.2">
      <c r="B42" s="1" t="s">
        <v>13</v>
      </c>
      <c r="L42" s="1">
        <v>906032</v>
      </c>
      <c r="M42" s="1">
        <v>1298434</v>
      </c>
      <c r="N42" s="1">
        <v>1775159</v>
      </c>
      <c r="O42" s="1">
        <v>1679338</v>
      </c>
      <c r="P42" s="1">
        <f>F46*4</f>
        <v>1836000</v>
      </c>
      <c r="Q42" s="1">
        <f>P42*1.3</f>
        <v>2386800</v>
      </c>
      <c r="R42" s="1">
        <f>Q42*1.2</f>
        <v>2864160</v>
      </c>
      <c r="S42" s="1">
        <f t="shared" ref="S42:U42" si="124">R42*1.2</f>
        <v>3436992</v>
      </c>
      <c r="T42" s="1">
        <f t="shared" si="124"/>
        <v>4124390.4</v>
      </c>
      <c r="U42" s="1">
        <f>T42*1.05</f>
        <v>4330609.92</v>
      </c>
      <c r="V42" s="1">
        <f t="shared" ref="V42:Y42" si="125">U42*1.05</f>
        <v>4547140.4160000002</v>
      </c>
      <c r="W42" s="1">
        <f t="shared" si="125"/>
        <v>4774497.4368000003</v>
      </c>
      <c r="X42" s="1">
        <f t="shared" si="125"/>
        <v>5013222.3086400004</v>
      </c>
      <c r="Y42" s="1">
        <f t="shared" si="125"/>
        <v>5263883.4240720002</v>
      </c>
    </row>
    <row r="43" spans="2:171" x14ac:dyDescent="0.2">
      <c r="B43" s="1" t="s">
        <v>53</v>
      </c>
      <c r="P43" s="1">
        <v>150000</v>
      </c>
      <c r="Q43" s="1">
        <f>P43*1.1</f>
        <v>165000</v>
      </c>
      <c r="R43" s="1">
        <f>Q43*1.1</f>
        <v>181500.00000000003</v>
      </c>
      <c r="S43" s="1">
        <f>R43*1.1</f>
        <v>199650.00000000006</v>
      </c>
      <c r="T43" s="1">
        <f>S43*1.1</f>
        <v>219615.00000000009</v>
      </c>
      <c r="U43" s="1">
        <f>T43*1.1</f>
        <v>241576.50000000012</v>
      </c>
      <c r="V43" s="1">
        <f t="shared" ref="V43:Y43" si="126">U43*1.1</f>
        <v>265734.15000000014</v>
      </c>
      <c r="W43" s="1">
        <f t="shared" si="126"/>
        <v>292307.56500000018</v>
      </c>
      <c r="X43" s="1">
        <f t="shared" si="126"/>
        <v>321538.32150000019</v>
      </c>
      <c r="Y43" s="1">
        <f t="shared" si="126"/>
        <v>353692.15365000023</v>
      </c>
    </row>
    <row r="44" spans="2:171" x14ac:dyDescent="0.2">
      <c r="B44" s="1" t="s">
        <v>54</v>
      </c>
      <c r="L44" s="5"/>
      <c r="M44" s="5"/>
      <c r="N44" s="5"/>
      <c r="O44" s="5"/>
      <c r="P44" s="1">
        <v>50000</v>
      </c>
      <c r="Q44" s="1">
        <f>P44*2</f>
        <v>100000</v>
      </c>
      <c r="R44" s="1">
        <f>Q44*2</f>
        <v>200000</v>
      </c>
      <c r="S44" s="1">
        <f>R44*1.5</f>
        <v>300000</v>
      </c>
      <c r="T44" s="1">
        <f>S44*1.5</f>
        <v>450000</v>
      </c>
      <c r="U44" s="1">
        <f>T44*1.5</f>
        <v>675000</v>
      </c>
      <c r="V44" s="1">
        <f t="shared" ref="V44:Y44" si="127">U44*1.5</f>
        <v>1012500</v>
      </c>
      <c r="W44" s="1">
        <f t="shared" si="127"/>
        <v>1518750</v>
      </c>
      <c r="X44" s="1">
        <f t="shared" si="127"/>
        <v>2278125</v>
      </c>
      <c r="Y44" s="1">
        <f t="shared" si="127"/>
        <v>3417187.5</v>
      </c>
    </row>
    <row r="45" spans="2:171" x14ac:dyDescent="0.2">
      <c r="B45" s="1" t="s">
        <v>55</v>
      </c>
      <c r="Q45" s="1">
        <v>50000</v>
      </c>
      <c r="R45" s="1">
        <f>Q45*1.1</f>
        <v>55000.000000000007</v>
      </c>
      <c r="S45" s="1">
        <f t="shared" ref="S45:U45" si="128">R45*1.1</f>
        <v>60500.000000000015</v>
      </c>
      <c r="T45" s="1">
        <f t="shared" si="128"/>
        <v>66550.000000000015</v>
      </c>
      <c r="U45" s="1">
        <f t="shared" si="128"/>
        <v>73205.000000000029</v>
      </c>
      <c r="V45" s="1">
        <f t="shared" ref="V45" si="129">U45*1.1</f>
        <v>80525.500000000044</v>
      </c>
      <c r="W45" s="1">
        <f t="shared" ref="W45" si="130">V45*1.1</f>
        <v>88578.050000000061</v>
      </c>
      <c r="X45" s="1">
        <f t="shared" ref="X45" si="131">W45*1.1</f>
        <v>97435.855000000069</v>
      </c>
      <c r="Y45" s="1">
        <f t="shared" ref="Y45" si="132">X45*1.1</f>
        <v>107179.44050000008</v>
      </c>
    </row>
    <row r="46" spans="2:171" x14ac:dyDescent="0.2">
      <c r="B46" s="1" t="s">
        <v>15</v>
      </c>
      <c r="C46" s="1">
        <f>SUM(C42:C42)</f>
        <v>0</v>
      </c>
      <c r="F46" s="1">
        <v>459000</v>
      </c>
      <c r="L46" s="1">
        <f t="shared" ref="L46:U46" si="133">SUM(L42:L45)</f>
        <v>906032</v>
      </c>
      <c r="M46" s="1">
        <f t="shared" si="133"/>
        <v>1298434</v>
      </c>
      <c r="N46" s="1">
        <f t="shared" si="133"/>
        <v>1775159</v>
      </c>
      <c r="O46" s="1">
        <f t="shared" si="133"/>
        <v>1679338</v>
      </c>
      <c r="P46" s="1">
        <f t="shared" si="133"/>
        <v>2036000</v>
      </c>
      <c r="Q46" s="1">
        <f t="shared" si="133"/>
        <v>2701800</v>
      </c>
      <c r="R46" s="1">
        <f t="shared" si="133"/>
        <v>3300660</v>
      </c>
      <c r="S46" s="1">
        <f t="shared" si="133"/>
        <v>3997142</v>
      </c>
      <c r="T46" s="1">
        <f t="shared" si="133"/>
        <v>4860555.4000000004</v>
      </c>
      <c r="U46" s="1">
        <f t="shared" si="133"/>
        <v>5320391.42</v>
      </c>
      <c r="V46" s="1">
        <f t="shared" ref="V46:Y46" si="134">SUM(V42:V45)</f>
        <v>5905900.0660000006</v>
      </c>
      <c r="W46" s="1">
        <f t="shared" si="134"/>
        <v>6674133.0518000005</v>
      </c>
      <c r="X46" s="1">
        <f t="shared" si="134"/>
        <v>7710321.4851400014</v>
      </c>
      <c r="Y46" s="1">
        <f t="shared" si="134"/>
        <v>9141942.5182220004</v>
      </c>
    </row>
    <row r="47" spans="2:171" x14ac:dyDescent="0.2">
      <c r="B47" s="1" t="s">
        <v>56</v>
      </c>
      <c r="P47" s="1">
        <f>O52*1.02</f>
        <v>46810.945741714888</v>
      </c>
      <c r="Q47" s="1">
        <f>P47*1.01</f>
        <v>47279.055199132039</v>
      </c>
      <c r="R47" s="1">
        <f t="shared" ref="R47:U47" si="135">Q47*1.01</f>
        <v>47751.845751123357</v>
      </c>
      <c r="S47" s="1">
        <f t="shared" si="135"/>
        <v>48229.364208634594</v>
      </c>
      <c r="T47" s="1">
        <f t="shared" si="135"/>
        <v>48711.657850720941</v>
      </c>
      <c r="U47" s="1">
        <f t="shared" si="135"/>
        <v>49198.77442922815</v>
      </c>
      <c r="V47" s="1">
        <f t="shared" ref="V47:V50" si="136">U47*1.01</f>
        <v>49690.76217352043</v>
      </c>
      <c r="W47" s="1">
        <f t="shared" ref="W47:W50" si="137">V47*1.01</f>
        <v>50187.669795255635</v>
      </c>
      <c r="X47" s="1">
        <f t="shared" ref="X47:X50" si="138">W47*1.01</f>
        <v>50689.546493208189</v>
      </c>
      <c r="Y47" s="1">
        <f t="shared" ref="Y47:Y50" si="139">X47*1.01</f>
        <v>51196.441958140269</v>
      </c>
      <c r="AA47" s="1" t="s">
        <v>16</v>
      </c>
      <c r="AB47" s="5">
        <v>0.01</v>
      </c>
    </row>
    <row r="48" spans="2:171" x14ac:dyDescent="0.2">
      <c r="B48" s="1" t="s">
        <v>57</v>
      </c>
      <c r="P48" s="1">
        <v>65000</v>
      </c>
      <c r="Q48" s="1">
        <f>P48*1.01</f>
        <v>65650</v>
      </c>
      <c r="R48" s="1">
        <f t="shared" ref="R48:U48" si="140">Q48*1.01</f>
        <v>66306.5</v>
      </c>
      <c r="S48" s="1">
        <f t="shared" si="140"/>
        <v>66969.565000000002</v>
      </c>
      <c r="T48" s="1">
        <f t="shared" si="140"/>
        <v>67639.260649999997</v>
      </c>
      <c r="U48" s="1">
        <f t="shared" si="140"/>
        <v>68315.653256499994</v>
      </c>
      <c r="V48" s="1">
        <f t="shared" si="136"/>
        <v>68998.809789064995</v>
      </c>
      <c r="W48" s="1">
        <f t="shared" si="137"/>
        <v>69688.797886955639</v>
      </c>
      <c r="X48" s="1">
        <f t="shared" si="138"/>
        <v>70385.685865825202</v>
      </c>
      <c r="Y48" s="1">
        <f t="shared" si="139"/>
        <v>71089.542724483457</v>
      </c>
      <c r="AA48" s="1" t="s">
        <v>17</v>
      </c>
      <c r="AB48" s="5">
        <v>0.15</v>
      </c>
    </row>
    <row r="49" spans="2:149" ht="15" x14ac:dyDescent="0.25">
      <c r="B49" s="1" t="s">
        <v>58</v>
      </c>
      <c r="P49" s="1">
        <v>30000</v>
      </c>
      <c r="Q49" s="1">
        <f>P49*1.01</f>
        <v>30300</v>
      </c>
      <c r="R49" s="1">
        <f t="shared" ref="R49:U49" si="141">Q49*1.01</f>
        <v>30603</v>
      </c>
      <c r="S49" s="1">
        <f t="shared" si="141"/>
        <v>30909.03</v>
      </c>
      <c r="T49" s="1">
        <f t="shared" si="141"/>
        <v>31218.120299999999</v>
      </c>
      <c r="U49" s="1">
        <f t="shared" si="141"/>
        <v>31530.301502999999</v>
      </c>
      <c r="V49" s="1">
        <f t="shared" si="136"/>
        <v>31845.604518029999</v>
      </c>
      <c r="W49" s="1">
        <f t="shared" si="137"/>
        <v>32164.0605632103</v>
      </c>
      <c r="X49" s="1">
        <f t="shared" si="138"/>
        <v>32485.701168842403</v>
      </c>
      <c r="Y49" s="1">
        <f t="shared" si="139"/>
        <v>32810.558180530825</v>
      </c>
      <c r="AA49" s="3" t="s">
        <v>18</v>
      </c>
      <c r="AB49" s="3">
        <f>NPV(AB48,P56:ES56)</f>
        <v>305888.13175216631</v>
      </c>
    </row>
    <row r="50" spans="2:149" x14ac:dyDescent="0.2">
      <c r="B50" s="1" t="s">
        <v>59</v>
      </c>
      <c r="P50" s="1">
        <v>165000</v>
      </c>
      <c r="Q50" s="1">
        <f>P50*1.01</f>
        <v>166650</v>
      </c>
      <c r="R50" s="1">
        <f t="shared" ref="R50:U50" si="142">Q50*1.01</f>
        <v>168316.5</v>
      </c>
      <c r="S50" s="1">
        <f t="shared" si="142"/>
        <v>169999.66500000001</v>
      </c>
      <c r="T50" s="1">
        <f t="shared" si="142"/>
        <v>171699.66165000002</v>
      </c>
      <c r="U50" s="1">
        <f t="shared" si="142"/>
        <v>173416.65826650002</v>
      </c>
      <c r="V50" s="1">
        <f t="shared" si="136"/>
        <v>175150.82484916502</v>
      </c>
      <c r="W50" s="1">
        <f t="shared" si="137"/>
        <v>176902.33309765666</v>
      </c>
      <c r="X50" s="1">
        <f t="shared" si="138"/>
        <v>178671.35642863324</v>
      </c>
      <c r="Y50" s="1">
        <f t="shared" si="139"/>
        <v>180458.06999291957</v>
      </c>
    </row>
    <row r="51" spans="2:149" x14ac:dyDescent="0.2">
      <c r="B51" s="1" t="s">
        <v>65</v>
      </c>
      <c r="F51" s="1">
        <f>F2*1000000/F46</f>
        <v>43132.897603485842</v>
      </c>
      <c r="P51" s="1">
        <f t="shared" ref="P51:U51" si="143">P45+P43+P42</f>
        <v>1986000</v>
      </c>
      <c r="Q51" s="1">
        <f t="shared" si="143"/>
        <v>2601800</v>
      </c>
      <c r="R51" s="1">
        <f t="shared" si="143"/>
        <v>3100660</v>
      </c>
      <c r="S51" s="1">
        <f t="shared" si="143"/>
        <v>3697142</v>
      </c>
      <c r="T51" s="1">
        <f t="shared" si="143"/>
        <v>4410555.4000000004</v>
      </c>
      <c r="U51" s="1">
        <f t="shared" si="143"/>
        <v>4645391.42</v>
      </c>
      <c r="V51" s="1">
        <f t="shared" ref="V51:Y51" si="144">V45+V43+V42</f>
        <v>4893400.0660000006</v>
      </c>
      <c r="W51" s="1">
        <f t="shared" si="144"/>
        <v>5155383.0518000005</v>
      </c>
      <c r="X51" s="1">
        <f t="shared" si="144"/>
        <v>5432196.4851400005</v>
      </c>
      <c r="Y51" s="1">
        <f t="shared" si="144"/>
        <v>5724755.0182220004</v>
      </c>
    </row>
    <row r="52" spans="2:149" x14ac:dyDescent="0.2">
      <c r="B52" s="1" t="s">
        <v>80</v>
      </c>
      <c r="L52" s="1">
        <f>L2*1000000/L46</f>
        <v>52130.609073410211</v>
      </c>
      <c r="M52" s="1">
        <f>M2*1000000/M46</f>
        <v>55037.067729280039</v>
      </c>
      <c r="N52" s="1">
        <f>N2*1000000/N46</f>
        <v>46429.080437301673</v>
      </c>
      <c r="O52" s="1">
        <f>O2*1000000/O46</f>
        <v>45893.084060504792</v>
      </c>
      <c r="P52" s="1">
        <f>O52*1.03</f>
        <v>47269.876582319936</v>
      </c>
      <c r="Q52" s="1">
        <f t="shared" ref="Q52:U52" si="145">P52*1.03</f>
        <v>48687.972879789537</v>
      </c>
      <c r="R52" s="1">
        <f t="shared" si="145"/>
        <v>50148.612066183225</v>
      </c>
      <c r="S52" s="1">
        <f t="shared" si="145"/>
        <v>51653.070428168721</v>
      </c>
      <c r="T52" s="1">
        <f t="shared" si="145"/>
        <v>53202.662541013786</v>
      </c>
      <c r="U52" s="1">
        <f t="shared" si="145"/>
        <v>54798.742417244204</v>
      </c>
      <c r="V52" s="1">
        <f t="shared" ref="V52" si="146">U52*1.03</f>
        <v>56442.704689761529</v>
      </c>
      <c r="W52" s="1">
        <f t="shared" ref="W52" si="147">V52*1.03</f>
        <v>58135.985830454374</v>
      </c>
      <c r="X52" s="1">
        <f t="shared" ref="X52" si="148">W52*1.03</f>
        <v>59880.065405368005</v>
      </c>
      <c r="Y52" s="1">
        <f t="shared" ref="Y52" si="149">X52*1.03</f>
        <v>61676.467367529047</v>
      </c>
    </row>
    <row r="54" spans="2:149" x14ac:dyDescent="0.2">
      <c r="B54" s="1" t="s">
        <v>13</v>
      </c>
      <c r="P54" s="1">
        <f t="shared" ref="P54:U54" si="150">P42*(P47/1000000)</f>
        <v>85944.896381788538</v>
      </c>
      <c r="Q54" s="1">
        <f t="shared" si="150"/>
        <v>112845.64894928834</v>
      </c>
      <c r="R54" s="1">
        <f t="shared" si="150"/>
        <v>136768.92652653749</v>
      </c>
      <c r="S54" s="1">
        <f t="shared" si="150"/>
        <v>165763.93895016343</v>
      </c>
      <c r="T54" s="1">
        <f t="shared" si="150"/>
        <v>200905.89400759808</v>
      </c>
      <c r="U54" s="1">
        <f t="shared" si="150"/>
        <v>213060.70059505774</v>
      </c>
      <c r="V54" s="1">
        <f t="shared" ref="V54:Y54" si="151">V42*(V47/1000000)</f>
        <v>225950.87298105878</v>
      </c>
      <c r="W54" s="1">
        <f t="shared" si="151"/>
        <v>239620.90079641284</v>
      </c>
      <c r="X54" s="1">
        <f t="shared" si="151"/>
        <v>254117.96529459581</v>
      </c>
      <c r="Y54" s="1">
        <f t="shared" si="151"/>
        <v>269492.10219491884</v>
      </c>
    </row>
    <row r="55" spans="2:149" x14ac:dyDescent="0.2">
      <c r="B55" s="1" t="s">
        <v>53</v>
      </c>
      <c r="P55" s="1">
        <f t="shared" ref="P55:U55" si="152">P43*(P48/1000000)</f>
        <v>9750</v>
      </c>
      <c r="Q55" s="1">
        <f t="shared" si="152"/>
        <v>10832.25</v>
      </c>
      <c r="R55" s="1">
        <f t="shared" si="152"/>
        <v>12034.629750000002</v>
      </c>
      <c r="S55" s="1">
        <f t="shared" si="152"/>
        <v>13370.473652250006</v>
      </c>
      <c r="T55" s="1">
        <f t="shared" si="152"/>
        <v>14854.596227649754</v>
      </c>
      <c r="U55" s="1">
        <f t="shared" si="152"/>
        <v>16503.456408918879</v>
      </c>
      <c r="V55" s="1">
        <f t="shared" ref="V55:Y55" si="153">V43*(V48/1000000)</f>
        <v>18335.340070308877</v>
      </c>
      <c r="W55" s="1">
        <f t="shared" si="153"/>
        <v>20370.562818113161</v>
      </c>
      <c r="X55" s="1">
        <f t="shared" si="153"/>
        <v>22631.695290923726</v>
      </c>
      <c r="Y55" s="1">
        <f t="shared" si="153"/>
        <v>25143.813468216256</v>
      </c>
    </row>
    <row r="56" spans="2:149" x14ac:dyDescent="0.2">
      <c r="B56" s="1" t="s">
        <v>54</v>
      </c>
      <c r="P56" s="1">
        <f t="shared" ref="P56:U56" si="154">P44*(P49/1000000)</f>
        <v>1500</v>
      </c>
      <c r="Q56" s="1">
        <f t="shared" si="154"/>
        <v>3030</v>
      </c>
      <c r="R56" s="1">
        <f t="shared" si="154"/>
        <v>6120.6</v>
      </c>
      <c r="S56" s="1">
        <f t="shared" si="154"/>
        <v>9272.7090000000007</v>
      </c>
      <c r="T56" s="1">
        <f t="shared" si="154"/>
        <v>14048.154134999999</v>
      </c>
      <c r="U56" s="1">
        <f t="shared" si="154"/>
        <v>21282.953514525001</v>
      </c>
      <c r="V56" s="1">
        <f t="shared" ref="V56:Y56" si="155">V44*(V49/1000000)</f>
        <v>32243.674574505374</v>
      </c>
      <c r="W56" s="1">
        <f t="shared" si="155"/>
        <v>48849.166980375645</v>
      </c>
      <c r="X56" s="1">
        <f t="shared" si="155"/>
        <v>74006.487975269105</v>
      </c>
      <c r="Y56" s="1">
        <f t="shared" si="155"/>
        <v>112119.82928253268</v>
      </c>
      <c r="Z56" s="1">
        <f t="shared" ref="Z56:BE56" si="156">Y56*(1+$AB$47)</f>
        <v>113241.02757535801</v>
      </c>
      <c r="AA56" s="1">
        <f t="shared" si="156"/>
        <v>114373.43785111159</v>
      </c>
      <c r="AB56" s="1">
        <f t="shared" si="156"/>
        <v>115517.17222962271</v>
      </c>
      <c r="AC56" s="1">
        <f t="shared" si="156"/>
        <v>116672.34395191894</v>
      </c>
      <c r="AD56" s="1">
        <f t="shared" si="156"/>
        <v>117839.06739143813</v>
      </c>
      <c r="AE56" s="1">
        <f t="shared" si="156"/>
        <v>119017.45806535252</v>
      </c>
      <c r="AF56" s="1">
        <f t="shared" si="156"/>
        <v>120207.63264600605</v>
      </c>
      <c r="AG56" s="1">
        <f t="shared" si="156"/>
        <v>121409.70897246612</v>
      </c>
      <c r="AH56" s="1">
        <f t="shared" si="156"/>
        <v>122623.80606219078</v>
      </c>
      <c r="AI56" s="1">
        <f t="shared" si="156"/>
        <v>123850.04412281269</v>
      </c>
      <c r="AJ56" s="1">
        <f t="shared" si="156"/>
        <v>125088.54456404081</v>
      </c>
      <c r="AK56" s="1">
        <f t="shared" si="156"/>
        <v>126339.43000968122</v>
      </c>
      <c r="AL56" s="1">
        <f t="shared" si="156"/>
        <v>127602.82430977804</v>
      </c>
      <c r="AM56" s="1">
        <f t="shared" si="156"/>
        <v>128878.85255287582</v>
      </c>
      <c r="AN56" s="1">
        <f t="shared" si="156"/>
        <v>130167.64107840457</v>
      </c>
      <c r="AO56" s="1">
        <f t="shared" si="156"/>
        <v>131469.31748918863</v>
      </c>
      <c r="AP56" s="1">
        <f t="shared" si="156"/>
        <v>132784.01066408053</v>
      </c>
      <c r="AQ56" s="1">
        <f t="shared" si="156"/>
        <v>134111.85077072133</v>
      </c>
      <c r="AR56" s="1">
        <f t="shared" si="156"/>
        <v>135452.96927842853</v>
      </c>
      <c r="AS56" s="1">
        <f t="shared" si="156"/>
        <v>136807.49897121283</v>
      </c>
      <c r="AT56" s="1">
        <f t="shared" si="156"/>
        <v>138175.57396092496</v>
      </c>
      <c r="AU56" s="1">
        <f t="shared" si="156"/>
        <v>139557.3297005342</v>
      </c>
      <c r="AV56" s="1">
        <f t="shared" si="156"/>
        <v>140952.90299753955</v>
      </c>
      <c r="AW56" s="1">
        <f t="shared" si="156"/>
        <v>142362.43202751494</v>
      </c>
      <c r="AX56" s="1">
        <f t="shared" si="156"/>
        <v>143786.05634779009</v>
      </c>
      <c r="AY56" s="1">
        <f t="shared" si="156"/>
        <v>145223.916911268</v>
      </c>
      <c r="AZ56" s="1">
        <f t="shared" si="156"/>
        <v>146676.15608038066</v>
      </c>
      <c r="BA56" s="1">
        <f t="shared" si="156"/>
        <v>148142.91764118447</v>
      </c>
      <c r="BB56" s="1">
        <f t="shared" si="156"/>
        <v>149624.34681759632</v>
      </c>
      <c r="BC56" s="1">
        <f t="shared" si="156"/>
        <v>151120.59028577228</v>
      </c>
      <c r="BD56" s="1">
        <f t="shared" si="156"/>
        <v>152631.79618863002</v>
      </c>
      <c r="BE56" s="1">
        <f t="shared" si="156"/>
        <v>154158.11415051631</v>
      </c>
      <c r="BF56" s="1">
        <f t="shared" ref="BF56:CK56" si="157">BE56*(1+$AB$47)</f>
        <v>155699.69529202147</v>
      </c>
      <c r="BG56" s="1">
        <f t="shared" si="157"/>
        <v>157256.69224494169</v>
      </c>
      <c r="BH56" s="1">
        <f t="shared" si="157"/>
        <v>158829.25916739111</v>
      </c>
      <c r="BI56" s="1">
        <f t="shared" si="157"/>
        <v>160417.55175906501</v>
      </c>
      <c r="BJ56" s="1">
        <f t="shared" si="157"/>
        <v>162021.72727665567</v>
      </c>
      <c r="BK56" s="1">
        <f t="shared" si="157"/>
        <v>163641.94454942222</v>
      </c>
      <c r="BL56" s="1">
        <f t="shared" si="157"/>
        <v>165278.36399491644</v>
      </c>
      <c r="BM56" s="1">
        <f t="shared" si="157"/>
        <v>166931.1476348656</v>
      </c>
      <c r="BN56" s="1">
        <f t="shared" si="157"/>
        <v>168600.45911121427</v>
      </c>
      <c r="BO56" s="1">
        <f t="shared" si="157"/>
        <v>170286.46370232641</v>
      </c>
      <c r="BP56" s="1">
        <f t="shared" si="157"/>
        <v>171989.32833934968</v>
      </c>
      <c r="BQ56" s="1">
        <f t="shared" si="157"/>
        <v>173709.22162274318</v>
      </c>
      <c r="BR56" s="1">
        <f t="shared" si="157"/>
        <v>175446.31383897061</v>
      </c>
      <c r="BS56" s="1">
        <f t="shared" si="157"/>
        <v>177200.77697736034</v>
      </c>
      <c r="BT56" s="1">
        <f t="shared" si="157"/>
        <v>178972.78474713393</v>
      </c>
      <c r="BU56" s="1">
        <f t="shared" si="157"/>
        <v>180762.51259460527</v>
      </c>
      <c r="BV56" s="1">
        <f t="shared" si="157"/>
        <v>182570.13772055131</v>
      </c>
      <c r="BW56" s="1">
        <f t="shared" si="157"/>
        <v>184395.83909775683</v>
      </c>
      <c r="BX56" s="1">
        <f t="shared" si="157"/>
        <v>186239.79748873442</v>
      </c>
      <c r="BY56" s="1">
        <f t="shared" si="157"/>
        <v>188102.19546362176</v>
      </c>
      <c r="BZ56" s="1">
        <f t="shared" si="157"/>
        <v>189983.21741825796</v>
      </c>
      <c r="CA56" s="1">
        <f t="shared" si="157"/>
        <v>191883.04959244054</v>
      </c>
      <c r="CB56" s="1">
        <f t="shared" si="157"/>
        <v>193801.88008836494</v>
      </c>
      <c r="CC56" s="1">
        <f t="shared" si="157"/>
        <v>195739.89888924858</v>
      </c>
      <c r="CD56" s="1">
        <f t="shared" si="157"/>
        <v>197697.29787814108</v>
      </c>
      <c r="CE56" s="1">
        <f t="shared" si="157"/>
        <v>199674.27085692249</v>
      </c>
      <c r="CF56" s="1">
        <f t="shared" si="157"/>
        <v>201671.01356549171</v>
      </c>
      <c r="CG56" s="1">
        <f t="shared" si="157"/>
        <v>203687.72370114663</v>
      </c>
      <c r="CH56" s="1">
        <f t="shared" si="157"/>
        <v>205724.60093815811</v>
      </c>
      <c r="CI56" s="1">
        <f t="shared" si="157"/>
        <v>207781.84694753969</v>
      </c>
      <c r="CJ56" s="1">
        <f t="shared" si="157"/>
        <v>209859.66541701509</v>
      </c>
      <c r="CK56" s="1">
        <f t="shared" si="157"/>
        <v>211958.26207118525</v>
      </c>
      <c r="CL56" s="1">
        <f t="shared" ref="CL56:DQ56" si="158">CK56*(1+$AB$47)</f>
        <v>214077.8446918971</v>
      </c>
      <c r="CM56" s="1">
        <f t="shared" si="158"/>
        <v>216218.62313881607</v>
      </c>
      <c r="CN56" s="1">
        <f t="shared" si="158"/>
        <v>218380.80937020422</v>
      </c>
      <c r="CO56" s="1">
        <f t="shared" si="158"/>
        <v>220564.61746390627</v>
      </c>
      <c r="CP56" s="1">
        <f t="shared" si="158"/>
        <v>222770.26363854532</v>
      </c>
      <c r="CQ56" s="1">
        <f t="shared" si="158"/>
        <v>224997.96627493078</v>
      </c>
      <c r="CR56" s="1">
        <f t="shared" si="158"/>
        <v>227247.94593768008</v>
      </c>
      <c r="CS56" s="1">
        <f t="shared" si="158"/>
        <v>229520.42539705688</v>
      </c>
      <c r="CT56" s="1">
        <f t="shared" si="158"/>
        <v>231815.62965102744</v>
      </c>
      <c r="CU56" s="1">
        <f t="shared" si="158"/>
        <v>234133.78594753772</v>
      </c>
      <c r="CV56" s="1">
        <f t="shared" si="158"/>
        <v>236475.12380701309</v>
      </c>
      <c r="CW56" s="1">
        <f t="shared" si="158"/>
        <v>238839.87504508323</v>
      </c>
      <c r="CX56" s="1">
        <f t="shared" si="158"/>
        <v>241228.27379553407</v>
      </c>
      <c r="CY56" s="1">
        <f t="shared" si="158"/>
        <v>243640.55653348941</v>
      </c>
      <c r="CZ56" s="1">
        <f t="shared" si="158"/>
        <v>246076.9620988243</v>
      </c>
      <c r="DA56" s="1">
        <f t="shared" si="158"/>
        <v>248537.73171981255</v>
      </c>
      <c r="DB56" s="1">
        <f t="shared" si="158"/>
        <v>251023.10903701067</v>
      </c>
      <c r="DC56" s="1">
        <f t="shared" si="158"/>
        <v>253533.34012738077</v>
      </c>
      <c r="DD56" s="1">
        <f t="shared" si="158"/>
        <v>256068.67352865459</v>
      </c>
      <c r="DE56" s="1">
        <f t="shared" si="158"/>
        <v>258629.36026394114</v>
      </c>
      <c r="DF56" s="1">
        <f t="shared" si="158"/>
        <v>261215.65386658054</v>
      </c>
      <c r="DG56" s="1">
        <f t="shared" si="158"/>
        <v>263827.81040524633</v>
      </c>
      <c r="DH56" s="1">
        <f t="shared" si="158"/>
        <v>266466.0885092988</v>
      </c>
      <c r="DI56" s="1">
        <f t="shared" si="158"/>
        <v>269130.74939439178</v>
      </c>
      <c r="DJ56" s="1">
        <f t="shared" si="158"/>
        <v>271822.05688833568</v>
      </c>
      <c r="DK56" s="1">
        <f t="shared" si="158"/>
        <v>274540.27745721902</v>
      </c>
      <c r="DL56" s="1">
        <f t="shared" si="158"/>
        <v>277285.68023179122</v>
      </c>
      <c r="DM56" s="1">
        <f t="shared" si="158"/>
        <v>280058.53703410912</v>
      </c>
      <c r="DN56" s="1">
        <f t="shared" si="158"/>
        <v>282859.1224044502</v>
      </c>
      <c r="DO56" s="1">
        <f t="shared" si="158"/>
        <v>285687.7136284947</v>
      </c>
      <c r="DP56" s="1">
        <f t="shared" si="158"/>
        <v>288544.59076477966</v>
      </c>
      <c r="DQ56" s="1">
        <f t="shared" si="158"/>
        <v>291430.03667242744</v>
      </c>
      <c r="DR56" s="1">
        <f t="shared" ref="DR56:ES56" si="159">DQ56*(1+$AB$47)</f>
        <v>294344.33703915169</v>
      </c>
      <c r="DS56" s="1">
        <f t="shared" si="159"/>
        <v>297287.78040954319</v>
      </c>
      <c r="DT56" s="1">
        <f t="shared" si="159"/>
        <v>300260.65821363864</v>
      </c>
      <c r="DU56" s="1">
        <f t="shared" si="159"/>
        <v>303263.26479577506</v>
      </c>
      <c r="DV56" s="1">
        <f t="shared" si="159"/>
        <v>306295.89744373283</v>
      </c>
      <c r="DW56" s="1">
        <f t="shared" si="159"/>
        <v>309358.85641817015</v>
      </c>
      <c r="DX56" s="1">
        <f t="shared" si="159"/>
        <v>312452.44498235185</v>
      </c>
      <c r="DY56" s="1">
        <f t="shared" si="159"/>
        <v>315576.96943217539</v>
      </c>
      <c r="DZ56" s="1">
        <f t="shared" si="159"/>
        <v>318732.73912649712</v>
      </c>
      <c r="EA56" s="1">
        <f t="shared" si="159"/>
        <v>321920.06651776208</v>
      </c>
      <c r="EB56" s="1">
        <f t="shared" si="159"/>
        <v>325139.26718293969</v>
      </c>
      <c r="EC56" s="1">
        <f t="shared" si="159"/>
        <v>328390.65985476907</v>
      </c>
      <c r="ED56" s="1">
        <f t="shared" si="159"/>
        <v>331674.56645331677</v>
      </c>
      <c r="EE56" s="1">
        <f t="shared" si="159"/>
        <v>334991.31211784994</v>
      </c>
      <c r="EF56" s="1">
        <f t="shared" si="159"/>
        <v>338341.22523902846</v>
      </c>
      <c r="EG56" s="1">
        <f t="shared" si="159"/>
        <v>341724.63749141875</v>
      </c>
      <c r="EH56" s="1">
        <f t="shared" si="159"/>
        <v>345141.88386633294</v>
      </c>
      <c r="EI56" s="1">
        <f t="shared" si="159"/>
        <v>348593.30270499625</v>
      </c>
      <c r="EJ56" s="1">
        <f t="shared" si="159"/>
        <v>352079.23573204625</v>
      </c>
      <c r="EK56" s="1">
        <f t="shared" si="159"/>
        <v>355600.02808936674</v>
      </c>
      <c r="EL56" s="1">
        <f t="shared" si="159"/>
        <v>359156.02837026044</v>
      </c>
      <c r="EM56" s="1">
        <f t="shared" si="159"/>
        <v>362747.58865396306</v>
      </c>
      <c r="EN56" s="1">
        <f t="shared" si="159"/>
        <v>366375.06454050267</v>
      </c>
      <c r="EO56" s="1">
        <f t="shared" si="159"/>
        <v>370038.8151859077</v>
      </c>
      <c r="EP56" s="1">
        <f t="shared" si="159"/>
        <v>373739.20333776681</v>
      </c>
      <c r="EQ56" s="1">
        <f t="shared" si="159"/>
        <v>377476.59537114447</v>
      </c>
      <c r="ER56" s="1">
        <f t="shared" si="159"/>
        <v>381251.36132485594</v>
      </c>
      <c r="ES56" s="1">
        <f t="shared" si="159"/>
        <v>385063.87493810448</v>
      </c>
    </row>
    <row r="57" spans="2:149" x14ac:dyDescent="0.2">
      <c r="B57" s="1" t="s">
        <v>55</v>
      </c>
      <c r="P57" s="1">
        <f t="shared" ref="P57:U57" si="160">P45*(P50/1000000)</f>
        <v>0</v>
      </c>
      <c r="Q57" s="1">
        <f t="shared" si="160"/>
        <v>8332.5</v>
      </c>
      <c r="R57" s="1">
        <f t="shared" si="160"/>
        <v>9257.4075000000012</v>
      </c>
      <c r="S57" s="1">
        <f t="shared" si="160"/>
        <v>10284.979732500004</v>
      </c>
      <c r="T57" s="1">
        <f t="shared" si="160"/>
        <v>11426.612482807504</v>
      </c>
      <c r="U57" s="1">
        <f t="shared" si="160"/>
        <v>12694.96646839914</v>
      </c>
      <c r="V57" s="1">
        <f t="shared" ref="V57:Y57" si="161">V45*(V50/1000000)</f>
        <v>14104.107746391446</v>
      </c>
      <c r="W57" s="1">
        <f t="shared" si="161"/>
        <v>15669.663706240897</v>
      </c>
      <c r="X57" s="1">
        <f t="shared" si="161"/>
        <v>17408.996377633637</v>
      </c>
      <c r="Y57" s="1">
        <f t="shared" si="161"/>
        <v>19341.394975550975</v>
      </c>
    </row>
    <row r="59" spans="2:149" ht="15" x14ac:dyDescent="0.25">
      <c r="B59" s="3" t="s">
        <v>68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f>AB78</f>
        <v>109673.42386645672</v>
      </c>
      <c r="Q59" s="3"/>
      <c r="R59" s="3"/>
      <c r="S59" s="3"/>
      <c r="U59" s="3"/>
      <c r="V59" s="3"/>
      <c r="W59" s="3"/>
      <c r="X59" s="3"/>
      <c r="Y59" s="3"/>
    </row>
    <row r="60" spans="2:149" ht="15" x14ac:dyDescent="0.25">
      <c r="B60" s="3" t="s">
        <v>67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AB71</f>
        <v>138665.7261528903</v>
      </c>
      <c r="Q60" s="3"/>
      <c r="R60" s="3"/>
      <c r="S60" s="3"/>
      <c r="U60" s="3"/>
      <c r="V60" s="3"/>
      <c r="W60" s="3"/>
      <c r="X60" s="3"/>
      <c r="Y60" s="3"/>
    </row>
    <row r="61" spans="2:149" x14ac:dyDescent="0.2">
      <c r="B61" s="1" t="s">
        <v>64</v>
      </c>
      <c r="P61" s="1">
        <f t="shared" ref="P61:U61" si="162">(8000*SUM(P42:P45)*P66)/1000000</f>
        <v>3909.12</v>
      </c>
      <c r="Q61" s="1">
        <f t="shared" si="162"/>
        <v>6224.9471999999996</v>
      </c>
      <c r="R61" s="1">
        <f t="shared" si="162"/>
        <v>9125.6647679999987</v>
      </c>
      <c r="S61" s="1">
        <f t="shared" si="162"/>
        <v>13261.557841919997</v>
      </c>
      <c r="T61" s="1">
        <f t="shared" si="162"/>
        <v>19351.387540684795</v>
      </c>
      <c r="U61" s="1">
        <f t="shared" si="162"/>
        <v>23300.352025657336</v>
      </c>
      <c r="V61" s="1">
        <f t="shared" ref="V61:Y61" si="163">(8000*SUM(V42:V45)*V66)/1000000</f>
        <v>27157.781578119411</v>
      </c>
      <c r="W61" s="1">
        <f t="shared" si="163"/>
        <v>32224.957737084831</v>
      </c>
      <c r="X61" s="1">
        <f t="shared" si="163"/>
        <v>39089.424974455884</v>
      </c>
      <c r="Y61" s="1">
        <f t="shared" si="163"/>
        <v>48664.759403265707</v>
      </c>
    </row>
    <row r="62" spans="2:149" x14ac:dyDescent="0.2">
      <c r="B62" s="1" t="s">
        <v>63</v>
      </c>
      <c r="P62" s="1">
        <f>((99*P51)/(1000000))*P67</f>
        <v>39.322800000000001</v>
      </c>
      <c r="Q62" s="1">
        <f t="shared" ref="Q62:U62" si="164">((99*Q51)/(1000000))*Q67</f>
        <v>61.818767999999992</v>
      </c>
      <c r="R62" s="1">
        <f t="shared" si="164"/>
        <v>88.406017919999996</v>
      </c>
      <c r="S62" s="1">
        <f t="shared" si="164"/>
        <v>126.4954952448</v>
      </c>
      <c r="T62" s="1">
        <f t="shared" si="164"/>
        <v>181.08540801331199</v>
      </c>
      <c r="U62" s="1">
        <f t="shared" si="164"/>
        <v>209.79984986459132</v>
      </c>
      <c r="V62" s="1">
        <f t="shared" ref="V62:Y62" si="165">((99*V51)/(1000000))*V67</f>
        <v>232.05069964435646</v>
      </c>
      <c r="W62" s="1">
        <f t="shared" si="165"/>
        <v>256.69794812768737</v>
      </c>
      <c r="X62" s="1">
        <f t="shared" si="165"/>
        <v>284.00515760487639</v>
      </c>
      <c r="Y62" s="1">
        <f t="shared" si="165"/>
        <v>314.26568487156283</v>
      </c>
    </row>
    <row r="63" spans="2:149" x14ac:dyDescent="0.2">
      <c r="B63" s="1" t="s">
        <v>66</v>
      </c>
      <c r="P63" s="1">
        <f>SUM(P61:P62)</f>
        <v>3948.4427999999998</v>
      </c>
      <c r="Q63" s="1">
        <f t="shared" ref="Q63:T63" si="166">SUM(Q61:Q62)</f>
        <v>6286.7659679999997</v>
      </c>
      <c r="R63" s="1">
        <f t="shared" si="166"/>
        <v>9214.0707859199993</v>
      </c>
      <c r="S63" s="1">
        <f t="shared" si="166"/>
        <v>13388.053337164798</v>
      </c>
      <c r="T63" s="1">
        <f t="shared" si="166"/>
        <v>19532.472948698105</v>
      </c>
      <c r="U63" s="1">
        <f t="shared" ref="U63:Y63" si="167">SUM(U61:U62)</f>
        <v>23510.151875521926</v>
      </c>
      <c r="V63" s="1">
        <f t="shared" si="167"/>
        <v>27389.83227776377</v>
      </c>
      <c r="W63" s="1">
        <f t="shared" si="167"/>
        <v>32481.655685212518</v>
      </c>
      <c r="X63" s="1">
        <f t="shared" si="167"/>
        <v>39373.430132060763</v>
      </c>
      <c r="Y63" s="1">
        <f t="shared" si="167"/>
        <v>48979.02508813727</v>
      </c>
    </row>
    <row r="64" spans="2:149" x14ac:dyDescent="0.2">
      <c r="B64" s="1" t="s">
        <v>72</v>
      </c>
      <c r="P64" s="1">
        <f>P63*P68</f>
        <v>3158.7542400000002</v>
      </c>
      <c r="Q64" s="1">
        <f t="shared" ref="Q64:U64" si="168">Q63*Q68</f>
        <v>5029.4127743999998</v>
      </c>
      <c r="R64" s="1">
        <f t="shared" si="168"/>
        <v>7371.2566287359996</v>
      </c>
      <c r="S64" s="1">
        <f t="shared" si="168"/>
        <v>10710.442669731839</v>
      </c>
      <c r="T64" s="1">
        <f t="shared" si="168"/>
        <v>15625.978358958484</v>
      </c>
      <c r="U64" s="1">
        <f t="shared" si="168"/>
        <v>18808.121500417543</v>
      </c>
      <c r="V64" s="1">
        <f t="shared" ref="V64:Y64" si="169">V63*V68</f>
        <v>21911.865822211017</v>
      </c>
      <c r="W64" s="1">
        <f t="shared" si="169"/>
        <v>25985.324548170014</v>
      </c>
      <c r="X64" s="1">
        <f t="shared" si="169"/>
        <v>31498.744105648613</v>
      </c>
      <c r="Y64" s="1">
        <f t="shared" si="169"/>
        <v>39183.220070509815</v>
      </c>
      <c r="Z64" s="1">
        <f t="shared" ref="Z64:BE64" si="170">Y64*(1+$AB$69)</f>
        <v>39575.05227121491</v>
      </c>
      <c r="AA64" s="1">
        <f t="shared" si="170"/>
        <v>39970.802793927061</v>
      </c>
      <c r="AB64" s="1">
        <f t="shared" si="170"/>
        <v>40370.51082186633</v>
      </c>
      <c r="AC64" s="1">
        <f t="shared" si="170"/>
        <v>40774.215930084996</v>
      </c>
      <c r="AD64" s="1">
        <f t="shared" si="170"/>
        <v>41181.958089385844</v>
      </c>
      <c r="AE64" s="1">
        <f t="shared" si="170"/>
        <v>41593.777670279705</v>
      </c>
      <c r="AF64" s="1">
        <f t="shared" si="170"/>
        <v>42009.715446982504</v>
      </c>
      <c r="AG64" s="1">
        <f t="shared" si="170"/>
        <v>42429.81260145233</v>
      </c>
      <c r="AH64" s="1">
        <f t="shared" si="170"/>
        <v>42854.110727466854</v>
      </c>
      <c r="AI64" s="1">
        <f t="shared" si="170"/>
        <v>43282.651834741526</v>
      </c>
      <c r="AJ64" s="1">
        <f t="shared" si="170"/>
        <v>43715.47835308894</v>
      </c>
      <c r="AK64" s="1">
        <f t="shared" si="170"/>
        <v>44152.633136619828</v>
      </c>
      <c r="AL64" s="1">
        <f t="shared" si="170"/>
        <v>44594.159467986028</v>
      </c>
      <c r="AM64" s="1">
        <f t="shared" si="170"/>
        <v>45040.10106266589</v>
      </c>
      <c r="AN64" s="1">
        <f t="shared" si="170"/>
        <v>45490.502073292548</v>
      </c>
      <c r="AO64" s="1">
        <f t="shared" si="170"/>
        <v>45945.407094025475</v>
      </c>
      <c r="AP64" s="1">
        <f t="shared" si="170"/>
        <v>46404.861164965732</v>
      </c>
      <c r="AQ64" s="1">
        <f t="shared" si="170"/>
        <v>46868.909776615394</v>
      </c>
      <c r="AR64" s="1">
        <f t="shared" si="170"/>
        <v>47337.598874381547</v>
      </c>
      <c r="AS64" s="1">
        <f t="shared" si="170"/>
        <v>47810.974863125361</v>
      </c>
      <c r="AT64" s="1">
        <f t="shared" si="170"/>
        <v>48289.084611756618</v>
      </c>
      <c r="AU64" s="1">
        <f t="shared" si="170"/>
        <v>48771.975457874185</v>
      </c>
      <c r="AV64" s="1">
        <f t="shared" si="170"/>
        <v>49259.695212452927</v>
      </c>
      <c r="AW64" s="1">
        <f t="shared" si="170"/>
        <v>49752.292164577455</v>
      </c>
      <c r="AX64" s="1">
        <f t="shared" si="170"/>
        <v>50249.815086223229</v>
      </c>
      <c r="AY64" s="1">
        <f t="shared" si="170"/>
        <v>50752.313237085458</v>
      </c>
      <c r="AZ64" s="1">
        <f t="shared" si="170"/>
        <v>51259.836369456316</v>
      </c>
      <c r="BA64" s="1">
        <f t="shared" si="170"/>
        <v>51772.434733150876</v>
      </c>
      <c r="BB64" s="1">
        <f t="shared" si="170"/>
        <v>52290.159080482386</v>
      </c>
      <c r="BC64" s="1">
        <f t="shared" si="170"/>
        <v>52813.06067128721</v>
      </c>
      <c r="BD64" s="1">
        <f t="shared" si="170"/>
        <v>53341.191278000086</v>
      </c>
      <c r="BE64" s="1">
        <f t="shared" si="170"/>
        <v>53874.603190780086</v>
      </c>
      <c r="BF64" s="1">
        <f t="shared" ref="BF64:CK64" si="171">BE64*(1+$AB$69)</f>
        <v>54413.349222687888</v>
      </c>
      <c r="BG64" s="1">
        <f t="shared" si="171"/>
        <v>54957.482714914768</v>
      </c>
      <c r="BH64" s="1">
        <f t="shared" si="171"/>
        <v>55507.057542063914</v>
      </c>
      <c r="BI64" s="1">
        <f t="shared" si="171"/>
        <v>56062.128117484557</v>
      </c>
      <c r="BJ64" s="1">
        <f t="shared" si="171"/>
        <v>56622.749398659405</v>
      </c>
      <c r="BK64" s="1">
        <f t="shared" si="171"/>
        <v>57188.976892646002</v>
      </c>
      <c r="BL64" s="1">
        <f t="shared" si="171"/>
        <v>57760.866661572465</v>
      </c>
      <c r="BM64" s="1">
        <f t="shared" si="171"/>
        <v>58338.475328188193</v>
      </c>
      <c r="BN64" s="1">
        <f t="shared" si="171"/>
        <v>58921.860081470077</v>
      </c>
      <c r="BO64" s="1">
        <f t="shared" si="171"/>
        <v>59511.07868228478</v>
      </c>
      <c r="BP64" s="1">
        <f t="shared" si="171"/>
        <v>60106.18946910763</v>
      </c>
      <c r="BQ64" s="1">
        <f t="shared" si="171"/>
        <v>60707.251363798707</v>
      </c>
      <c r="BR64" s="1">
        <f t="shared" si="171"/>
        <v>61314.323877436691</v>
      </c>
      <c r="BS64" s="1">
        <f t="shared" si="171"/>
        <v>61927.467116211061</v>
      </c>
      <c r="BT64" s="1">
        <f t="shared" si="171"/>
        <v>62546.741787373168</v>
      </c>
      <c r="BU64" s="1">
        <f t="shared" si="171"/>
        <v>63172.209205246902</v>
      </c>
      <c r="BV64" s="1">
        <f t="shared" si="171"/>
        <v>63803.931297299372</v>
      </c>
      <c r="BW64" s="1">
        <f t="shared" si="171"/>
        <v>64441.970610272365</v>
      </c>
      <c r="BX64" s="1">
        <f t="shared" si="171"/>
        <v>65086.390316375087</v>
      </c>
      <c r="BY64" s="1">
        <f t="shared" si="171"/>
        <v>65737.254219538838</v>
      </c>
      <c r="BZ64" s="1">
        <f t="shared" si="171"/>
        <v>66394.626761734224</v>
      </c>
      <c r="CA64" s="1">
        <f t="shared" si="171"/>
        <v>67058.573029351566</v>
      </c>
      <c r="CB64" s="1">
        <f t="shared" si="171"/>
        <v>67729.158759645085</v>
      </c>
      <c r="CC64" s="1">
        <f t="shared" si="171"/>
        <v>68406.450347241538</v>
      </c>
      <c r="CD64" s="1">
        <f t="shared" si="171"/>
        <v>69090.514850713953</v>
      </c>
      <c r="CE64" s="1">
        <f t="shared" si="171"/>
        <v>69781.419999221092</v>
      </c>
      <c r="CF64" s="1">
        <f t="shared" si="171"/>
        <v>70479.234199213301</v>
      </c>
      <c r="CG64" s="1">
        <f t="shared" si="171"/>
        <v>71184.026541205429</v>
      </c>
      <c r="CH64" s="1">
        <f t="shared" si="171"/>
        <v>71895.866806617487</v>
      </c>
      <c r="CI64" s="1">
        <f t="shared" si="171"/>
        <v>72614.825474683661</v>
      </c>
      <c r="CJ64" s="1">
        <f t="shared" si="171"/>
        <v>73340.973729430494</v>
      </c>
      <c r="CK64" s="1">
        <f t="shared" si="171"/>
        <v>74074.383466724801</v>
      </c>
      <c r="CL64" s="1">
        <f t="shared" ref="CL64:DQ64" si="172">CK64*(1+$AB$69)</f>
        <v>74815.127301392044</v>
      </c>
      <c r="CM64" s="1">
        <f t="shared" si="172"/>
        <v>75563.278574405966</v>
      </c>
      <c r="CN64" s="1">
        <f t="shared" si="172"/>
        <v>76318.911360150028</v>
      </c>
      <c r="CO64" s="1">
        <f t="shared" si="172"/>
        <v>77082.100473751532</v>
      </c>
      <c r="CP64" s="1">
        <f t="shared" si="172"/>
        <v>77852.92147848905</v>
      </c>
      <c r="CQ64" s="1">
        <f t="shared" si="172"/>
        <v>78631.450693273946</v>
      </c>
      <c r="CR64" s="1">
        <f t="shared" si="172"/>
        <v>79417.76520020669</v>
      </c>
      <c r="CS64" s="1">
        <f t="shared" si="172"/>
        <v>80211.942852208755</v>
      </c>
      <c r="CT64" s="1">
        <f t="shared" si="172"/>
        <v>81014.062280730839</v>
      </c>
      <c r="CU64" s="1">
        <f t="shared" si="172"/>
        <v>81824.202903538142</v>
      </c>
      <c r="CV64" s="1">
        <f t="shared" si="172"/>
        <v>82642.444932573519</v>
      </c>
      <c r="CW64" s="1">
        <f t="shared" si="172"/>
        <v>83468.869381899261</v>
      </c>
      <c r="CX64" s="1">
        <f t="shared" si="172"/>
        <v>84303.558075718262</v>
      </c>
      <c r="CY64" s="1">
        <f t="shared" si="172"/>
        <v>85146.593656475452</v>
      </c>
      <c r="CZ64" s="1">
        <f t="shared" si="172"/>
        <v>85998.059593040205</v>
      </c>
      <c r="DA64" s="1">
        <f t="shared" si="172"/>
        <v>86858.040188970612</v>
      </c>
      <c r="DB64" s="1">
        <f t="shared" si="172"/>
        <v>87726.620590860315</v>
      </c>
      <c r="DC64" s="1">
        <f t="shared" si="172"/>
        <v>88603.886796768915</v>
      </c>
      <c r="DD64" s="1">
        <f t="shared" si="172"/>
        <v>89489.925664736598</v>
      </c>
      <c r="DE64" s="1">
        <f t="shared" si="172"/>
        <v>90384.824921383959</v>
      </c>
      <c r="DF64" s="1">
        <f t="shared" si="172"/>
        <v>91288.673170597802</v>
      </c>
      <c r="DG64" s="1">
        <f t="shared" si="172"/>
        <v>92201.559902303779</v>
      </c>
      <c r="DH64" s="1">
        <f t="shared" si="172"/>
        <v>93123.575501326821</v>
      </c>
      <c r="DI64" s="1">
        <f t="shared" si="172"/>
        <v>94054.811256340094</v>
      </c>
      <c r="DJ64" s="1">
        <f t="shared" si="172"/>
        <v>94995.35936890349</v>
      </c>
      <c r="DK64" s="1">
        <f t="shared" si="172"/>
        <v>95945.312962592521</v>
      </c>
      <c r="DL64" s="1">
        <f t="shared" si="172"/>
        <v>96904.766092218444</v>
      </c>
      <c r="DM64" s="1">
        <f t="shared" si="172"/>
        <v>97873.813753140625</v>
      </c>
      <c r="DN64" s="1">
        <f t="shared" si="172"/>
        <v>98852.551890672024</v>
      </c>
      <c r="DO64" s="1">
        <f t="shared" si="172"/>
        <v>99841.077409578749</v>
      </c>
      <c r="DP64" s="1">
        <f t="shared" si="172"/>
        <v>100839.48818367453</v>
      </c>
      <c r="DQ64" s="1">
        <f t="shared" si="172"/>
        <v>101847.88306551128</v>
      </c>
      <c r="DR64" s="1">
        <f t="shared" ref="DR64:EN64" si="173">DQ64*(1+$AB$69)</f>
        <v>102866.3618961664</v>
      </c>
      <c r="DS64" s="1">
        <f t="shared" si="173"/>
        <v>103895.02551512807</v>
      </c>
      <c r="DT64" s="1">
        <f t="shared" si="173"/>
        <v>104933.97577027936</v>
      </c>
      <c r="DU64" s="1">
        <f t="shared" si="173"/>
        <v>105983.31552798215</v>
      </c>
      <c r="DV64" s="1">
        <f t="shared" si="173"/>
        <v>107043.14868326197</v>
      </c>
      <c r="DW64" s="1">
        <f t="shared" si="173"/>
        <v>108113.58017009459</v>
      </c>
      <c r="DX64" s="1">
        <f t="shared" si="173"/>
        <v>109194.71597179554</v>
      </c>
      <c r="DY64" s="1">
        <f t="shared" si="173"/>
        <v>110286.66313151349</v>
      </c>
      <c r="DZ64" s="1">
        <f t="shared" si="173"/>
        <v>111389.52976282862</v>
      </c>
      <c r="EA64" s="1">
        <f t="shared" si="173"/>
        <v>112503.42506045691</v>
      </c>
      <c r="EB64" s="1">
        <f t="shared" si="173"/>
        <v>113628.45931106148</v>
      </c>
      <c r="EC64" s="1">
        <f t="shared" si="173"/>
        <v>114764.74390417209</v>
      </c>
      <c r="ED64" s="1">
        <f t="shared" si="173"/>
        <v>115912.39134321382</v>
      </c>
      <c r="EE64" s="1">
        <f t="shared" si="173"/>
        <v>117071.51525664596</v>
      </c>
      <c r="EF64" s="1">
        <f t="shared" si="173"/>
        <v>118242.23040921243</v>
      </c>
      <c r="EG64" s="1">
        <f t="shared" si="173"/>
        <v>119424.65271330455</v>
      </c>
      <c r="EH64" s="1">
        <f t="shared" si="173"/>
        <v>120618.89924043759</v>
      </c>
      <c r="EI64" s="1">
        <f t="shared" si="173"/>
        <v>121825.08823284197</v>
      </c>
      <c r="EJ64" s="1">
        <f t="shared" si="173"/>
        <v>123043.33911517038</v>
      </c>
      <c r="EK64" s="1">
        <f t="shared" si="173"/>
        <v>124273.77250632209</v>
      </c>
      <c r="EL64" s="1">
        <f t="shared" si="173"/>
        <v>125516.51023138531</v>
      </c>
      <c r="EM64" s="1">
        <f t="shared" si="173"/>
        <v>126771.67533369917</v>
      </c>
      <c r="EN64" s="1">
        <f t="shared" si="173"/>
        <v>128039.39208703616</v>
      </c>
    </row>
    <row r="66" spans="2:145" x14ac:dyDescent="0.2">
      <c r="B66" s="1" t="s">
        <v>69</v>
      </c>
      <c r="P66" s="5">
        <v>0.24</v>
      </c>
      <c r="Q66" s="5">
        <f>P66*1.2</f>
        <v>0.28799999999999998</v>
      </c>
      <c r="R66" s="5">
        <f>Q66*1.2</f>
        <v>0.34559999999999996</v>
      </c>
      <c r="S66" s="5">
        <f t="shared" ref="S66:T66" si="174">R66*1.2</f>
        <v>0.41471999999999992</v>
      </c>
      <c r="T66" s="5">
        <f t="shared" si="174"/>
        <v>0.49766399999999988</v>
      </c>
      <c r="U66" s="5">
        <f>T66*1.1</f>
        <v>0.54743039999999987</v>
      </c>
      <c r="V66" s="5">
        <f>U66*1.05</f>
        <v>0.57480191999999986</v>
      </c>
      <c r="W66" s="5">
        <f t="shared" ref="W66:Y66" si="175">V66*1.05</f>
        <v>0.6035420159999999</v>
      </c>
      <c r="X66" s="5">
        <f t="shared" si="175"/>
        <v>0.63371911679999993</v>
      </c>
      <c r="Y66" s="5">
        <f t="shared" si="175"/>
        <v>0.66540507263999993</v>
      </c>
    </row>
    <row r="67" spans="2:145" x14ac:dyDescent="0.2">
      <c r="B67" s="1" t="s">
        <v>70</v>
      </c>
      <c r="P67" s="5">
        <v>0.2</v>
      </c>
      <c r="Q67" s="5">
        <f>P67*1.2</f>
        <v>0.24</v>
      </c>
      <c r="R67" s="5">
        <f>Q67*1.2</f>
        <v>0.28799999999999998</v>
      </c>
      <c r="S67" s="5">
        <f t="shared" ref="S67:T67" si="176">R67*1.2</f>
        <v>0.34559999999999996</v>
      </c>
      <c r="T67" s="5">
        <f t="shared" si="176"/>
        <v>0.41471999999999992</v>
      </c>
      <c r="U67" s="5">
        <f>T67*1.1</f>
        <v>0.45619199999999993</v>
      </c>
      <c r="V67" s="5">
        <f>U67*1.05</f>
        <v>0.47900159999999997</v>
      </c>
      <c r="W67" s="5">
        <f t="shared" ref="W67:Y67" si="177">V67*1.05</f>
        <v>0.50295168000000001</v>
      </c>
      <c r="X67" s="5">
        <f t="shared" si="177"/>
        <v>0.52809926400000007</v>
      </c>
      <c r="Y67" s="5">
        <f t="shared" si="177"/>
        <v>0.55450422720000014</v>
      </c>
    </row>
    <row r="68" spans="2:145" x14ac:dyDescent="0.2">
      <c r="B68" s="1" t="s">
        <v>71</v>
      </c>
      <c r="P68" s="5">
        <v>0.8</v>
      </c>
      <c r="Q68" s="5">
        <v>0.8</v>
      </c>
      <c r="R68" s="5">
        <v>0.8</v>
      </c>
      <c r="S68" s="5">
        <v>0.8</v>
      </c>
      <c r="T68" s="5">
        <v>0.8</v>
      </c>
      <c r="U68" s="5">
        <v>0.8</v>
      </c>
      <c r="V68" s="5">
        <v>0.8</v>
      </c>
      <c r="W68" s="5">
        <v>0.8</v>
      </c>
      <c r="X68" s="5">
        <v>0.8</v>
      </c>
      <c r="Y68" s="5">
        <v>0.8</v>
      </c>
    </row>
    <row r="69" spans="2:145" x14ac:dyDescent="0.2">
      <c r="AA69" s="1" t="s">
        <v>16</v>
      </c>
      <c r="AB69" s="5">
        <v>0.01</v>
      </c>
    </row>
    <row r="70" spans="2:145" x14ac:dyDescent="0.2">
      <c r="B70" s="1" t="s">
        <v>45</v>
      </c>
      <c r="P70" s="1">
        <v>5000</v>
      </c>
      <c r="Q70" s="1">
        <v>50000</v>
      </c>
      <c r="R70" s="1">
        <f>Q70*2</f>
        <v>100000</v>
      </c>
      <c r="S70" s="1">
        <f>R70*2</f>
        <v>200000</v>
      </c>
      <c r="T70" s="1">
        <f>S70*2</f>
        <v>400000</v>
      </c>
      <c r="U70" s="1">
        <f>T70*2</f>
        <v>800000</v>
      </c>
      <c r="V70" s="1">
        <f t="shared" ref="V70:Y70" si="178">U70*2</f>
        <v>1600000</v>
      </c>
      <c r="W70" s="1">
        <f t="shared" si="178"/>
        <v>3200000</v>
      </c>
      <c r="X70" s="1">
        <f t="shared" si="178"/>
        <v>6400000</v>
      </c>
      <c r="Y70" s="1">
        <f t="shared" si="178"/>
        <v>12800000</v>
      </c>
      <c r="AA70" s="1" t="s">
        <v>17</v>
      </c>
      <c r="AB70" s="5">
        <v>0.15</v>
      </c>
    </row>
    <row r="71" spans="2:145" ht="15" x14ac:dyDescent="0.25">
      <c r="B71" s="1" t="s">
        <v>47</v>
      </c>
      <c r="P71" s="1">
        <v>30000</v>
      </c>
      <c r="Q71" s="1">
        <v>30000</v>
      </c>
      <c r="R71" s="1">
        <v>25000</v>
      </c>
      <c r="S71" s="1">
        <f t="shared" ref="R71:Y71" si="179">R71*1</f>
        <v>25000</v>
      </c>
      <c r="T71" s="1">
        <v>20000</v>
      </c>
      <c r="U71" s="1">
        <f t="shared" si="179"/>
        <v>20000</v>
      </c>
      <c r="V71" s="1">
        <f t="shared" si="179"/>
        <v>20000</v>
      </c>
      <c r="W71" s="1">
        <f t="shared" si="179"/>
        <v>20000</v>
      </c>
      <c r="X71" s="1">
        <f t="shared" si="179"/>
        <v>20000</v>
      </c>
      <c r="Y71" s="1">
        <f t="shared" si="179"/>
        <v>20000</v>
      </c>
      <c r="AA71" s="3" t="s">
        <v>18</v>
      </c>
      <c r="AB71" s="3">
        <f>NPV(AB70,P64:EN64)</f>
        <v>138665.7261528903</v>
      </c>
    </row>
    <row r="72" spans="2:145" x14ac:dyDescent="0.2">
      <c r="B72" s="1" t="s">
        <v>48</v>
      </c>
      <c r="P72" s="1">
        <v>10000</v>
      </c>
      <c r="Q72" s="1">
        <f>P72*0.98</f>
        <v>9800</v>
      </c>
      <c r="R72" s="1">
        <f t="shared" ref="R72:U72" si="180">Q72*0.98</f>
        <v>9604</v>
      </c>
      <c r="S72" s="1">
        <f t="shared" si="180"/>
        <v>9411.92</v>
      </c>
      <c r="T72" s="1">
        <f t="shared" si="180"/>
        <v>9223.6815999999999</v>
      </c>
      <c r="U72" s="1">
        <f t="shared" si="180"/>
        <v>9039.2079680000006</v>
      </c>
      <c r="V72" s="1">
        <f t="shared" ref="V72" si="181">U72*0.98</f>
        <v>8858.4238086400001</v>
      </c>
      <c r="W72" s="1">
        <f t="shared" ref="W72" si="182">V72*0.98</f>
        <v>8681.2553324672008</v>
      </c>
      <c r="X72" s="1">
        <f t="shared" ref="X72" si="183">W72*0.98</f>
        <v>8507.6302258178566</v>
      </c>
      <c r="Y72" s="1">
        <f t="shared" ref="Y72" si="184">X72*0.98</f>
        <v>8337.4776213014993</v>
      </c>
    </row>
    <row r="73" spans="2:145" x14ac:dyDescent="0.2">
      <c r="B73" s="1" t="s">
        <v>50</v>
      </c>
      <c r="P73" s="1">
        <f>(P71-P72)*P70/1000000</f>
        <v>100</v>
      </c>
      <c r="Q73" s="1">
        <f t="shared" ref="Q73:U73" si="185">(Q71-Q72)*Q70/1000000</f>
        <v>1010</v>
      </c>
      <c r="R73" s="1">
        <f t="shared" si="185"/>
        <v>1539.6</v>
      </c>
      <c r="S73" s="1">
        <f t="shared" si="185"/>
        <v>3117.616</v>
      </c>
      <c r="T73" s="1">
        <f t="shared" si="185"/>
        <v>4310.52736</v>
      </c>
      <c r="U73" s="1">
        <f t="shared" si="185"/>
        <v>8768.6336255999995</v>
      </c>
      <c r="V73" s="1">
        <f t="shared" ref="V73:Y73" si="186">(V71-V72)*V70/1000000</f>
        <v>17826.521906176</v>
      </c>
      <c r="W73" s="1">
        <f t="shared" si="186"/>
        <v>36219.982936104956</v>
      </c>
      <c r="X73" s="1">
        <f t="shared" si="186"/>
        <v>73551.166554765718</v>
      </c>
      <c r="Y73" s="1">
        <f t="shared" si="186"/>
        <v>149280.28644734083</v>
      </c>
      <c r="Z73" s="1">
        <f t="shared" ref="Z73:BE73" si="187">Y73*(1+$AB$76)</f>
        <v>150773.08931181423</v>
      </c>
      <c r="AA73" s="1">
        <f t="shared" si="187"/>
        <v>152280.82020493236</v>
      </c>
      <c r="AB73" s="1">
        <f t="shared" si="187"/>
        <v>153803.62840698168</v>
      </c>
      <c r="AC73" s="1">
        <f t="shared" si="187"/>
        <v>155341.6646910515</v>
      </c>
      <c r="AD73" s="1">
        <f t="shared" si="187"/>
        <v>156895.08133796201</v>
      </c>
      <c r="AE73" s="1">
        <f t="shared" si="187"/>
        <v>158464.03215134164</v>
      </c>
      <c r="AF73" s="1">
        <f t="shared" si="187"/>
        <v>160048.67247285505</v>
      </c>
      <c r="AG73" s="1">
        <f t="shared" si="187"/>
        <v>161649.15919758359</v>
      </c>
      <c r="AH73" s="1">
        <f t="shared" si="187"/>
        <v>163265.65078955944</v>
      </c>
      <c r="AI73" s="1">
        <f t="shared" si="187"/>
        <v>164898.30729745503</v>
      </c>
      <c r="AJ73" s="1">
        <f t="shared" si="187"/>
        <v>166547.29037042957</v>
      </c>
      <c r="AK73" s="1">
        <f t="shared" si="187"/>
        <v>168212.76327413387</v>
      </c>
      <c r="AL73" s="1">
        <f t="shared" si="187"/>
        <v>169894.89090687523</v>
      </c>
      <c r="AM73" s="1">
        <f t="shared" si="187"/>
        <v>171593.83981594397</v>
      </c>
      <c r="AN73" s="1">
        <f t="shared" si="187"/>
        <v>173309.7782141034</v>
      </c>
      <c r="AO73" s="1">
        <f t="shared" si="187"/>
        <v>175042.87599624443</v>
      </c>
      <c r="AP73" s="1">
        <f t="shared" si="187"/>
        <v>176793.30475620687</v>
      </c>
      <c r="AQ73" s="1">
        <f t="shared" si="187"/>
        <v>178561.23780376895</v>
      </c>
      <c r="AR73" s="1">
        <f t="shared" si="187"/>
        <v>180346.85018180663</v>
      </c>
      <c r="AS73" s="1">
        <f t="shared" si="187"/>
        <v>182150.3186836247</v>
      </c>
      <c r="AT73" s="1">
        <f t="shared" si="187"/>
        <v>183971.82187046096</v>
      </c>
      <c r="AU73" s="1">
        <f t="shared" si="187"/>
        <v>185811.54008916556</v>
      </c>
      <c r="AV73" s="1">
        <f t="shared" si="187"/>
        <v>187669.65549005722</v>
      </c>
      <c r="AW73" s="1">
        <f t="shared" si="187"/>
        <v>189546.35204495781</v>
      </c>
      <c r="AX73" s="1">
        <f t="shared" si="187"/>
        <v>191441.81556540739</v>
      </c>
      <c r="AY73" s="1">
        <f t="shared" si="187"/>
        <v>193356.23372106146</v>
      </c>
      <c r="AZ73" s="1">
        <f t="shared" si="187"/>
        <v>195289.79605827207</v>
      </c>
      <c r="BA73" s="1">
        <f t="shared" si="187"/>
        <v>197242.69401885479</v>
      </c>
      <c r="BB73" s="1">
        <f t="shared" si="187"/>
        <v>199215.12095904333</v>
      </c>
      <c r="BC73" s="1">
        <f t="shared" si="187"/>
        <v>201207.27216863376</v>
      </c>
      <c r="BD73" s="1">
        <f t="shared" si="187"/>
        <v>203219.34489032009</v>
      </c>
      <c r="BE73" s="1">
        <f t="shared" si="187"/>
        <v>205251.53833922331</v>
      </c>
      <c r="BF73" s="1">
        <f t="shared" ref="BF73:CK73" si="188">BE73*(1+$AB$76)</f>
        <v>207304.05372261553</v>
      </c>
      <c r="BG73" s="1">
        <f t="shared" si="188"/>
        <v>209377.09425984169</v>
      </c>
      <c r="BH73" s="1">
        <f t="shared" si="188"/>
        <v>211470.86520244009</v>
      </c>
      <c r="BI73" s="1">
        <f t="shared" si="188"/>
        <v>213585.57385446448</v>
      </c>
      <c r="BJ73" s="1">
        <f t="shared" si="188"/>
        <v>215721.42959300912</v>
      </c>
      <c r="BK73" s="1">
        <f t="shared" si="188"/>
        <v>217878.6438889392</v>
      </c>
      <c r="BL73" s="1">
        <f t="shared" si="188"/>
        <v>220057.4303278286</v>
      </c>
      <c r="BM73" s="1">
        <f t="shared" si="188"/>
        <v>222258.00463110689</v>
      </c>
      <c r="BN73" s="1">
        <f t="shared" si="188"/>
        <v>224480.58467741797</v>
      </c>
      <c r="BO73" s="1">
        <f t="shared" si="188"/>
        <v>226725.39052419216</v>
      </c>
      <c r="BP73" s="1">
        <f t="shared" si="188"/>
        <v>228992.64442943409</v>
      </c>
      <c r="BQ73" s="1">
        <f t="shared" si="188"/>
        <v>231282.57087372843</v>
      </c>
      <c r="BR73" s="1">
        <f t="shared" si="188"/>
        <v>233595.39658246571</v>
      </c>
      <c r="BS73" s="1">
        <f t="shared" si="188"/>
        <v>235931.35054829036</v>
      </c>
      <c r="BT73" s="1">
        <f t="shared" si="188"/>
        <v>238290.66405377327</v>
      </c>
      <c r="BU73" s="1">
        <f t="shared" si="188"/>
        <v>240673.570694311</v>
      </c>
      <c r="BV73" s="1">
        <f t="shared" si="188"/>
        <v>243080.30640125411</v>
      </c>
      <c r="BW73" s="1">
        <f t="shared" si="188"/>
        <v>245511.10946526667</v>
      </c>
      <c r="BX73" s="1">
        <f t="shared" si="188"/>
        <v>247966.22055991934</v>
      </c>
      <c r="BY73" s="1">
        <f t="shared" si="188"/>
        <v>250445.88276551853</v>
      </c>
      <c r="BZ73" s="1">
        <f t="shared" si="188"/>
        <v>252950.34159317371</v>
      </c>
      <c r="CA73" s="1">
        <f t="shared" si="188"/>
        <v>255479.84500910545</v>
      </c>
      <c r="CB73" s="1">
        <f t="shared" si="188"/>
        <v>258034.64345919652</v>
      </c>
      <c r="CC73" s="1">
        <f t="shared" si="188"/>
        <v>260614.9898937885</v>
      </c>
      <c r="CD73" s="1">
        <f t="shared" si="188"/>
        <v>263221.13979272638</v>
      </c>
      <c r="CE73" s="1">
        <f t="shared" si="188"/>
        <v>265853.35119065363</v>
      </c>
      <c r="CF73" s="1">
        <f t="shared" si="188"/>
        <v>268511.88470256014</v>
      </c>
      <c r="CG73" s="1">
        <f t="shared" si="188"/>
        <v>271197.00354958576</v>
      </c>
      <c r="CH73" s="1">
        <f t="shared" si="188"/>
        <v>273908.97358508164</v>
      </c>
      <c r="CI73" s="1">
        <f t="shared" si="188"/>
        <v>276648.06332093244</v>
      </c>
      <c r="CJ73" s="1">
        <f t="shared" si="188"/>
        <v>279414.54395414179</v>
      </c>
      <c r="CK73" s="1">
        <f t="shared" si="188"/>
        <v>282208.68939368322</v>
      </c>
      <c r="CL73" s="1">
        <f t="shared" ref="CL73:DQ73" si="189">CK73*(1+$AB$76)</f>
        <v>285030.77628762007</v>
      </c>
      <c r="CM73" s="1">
        <f t="shared" si="189"/>
        <v>287881.08405049628</v>
      </c>
      <c r="CN73" s="1">
        <f t="shared" si="189"/>
        <v>290759.89489100123</v>
      </c>
      <c r="CO73" s="1">
        <f t="shared" si="189"/>
        <v>293667.49383991124</v>
      </c>
      <c r="CP73" s="1">
        <f t="shared" si="189"/>
        <v>296604.16877831036</v>
      </c>
      <c r="CQ73" s="1">
        <f t="shared" si="189"/>
        <v>299570.21046609344</v>
      </c>
      <c r="CR73" s="1">
        <f t="shared" si="189"/>
        <v>302565.91257075436</v>
      </c>
      <c r="CS73" s="1">
        <f t="shared" si="189"/>
        <v>305591.57169646188</v>
      </c>
      <c r="CT73" s="1">
        <f t="shared" si="189"/>
        <v>308647.48741342651</v>
      </c>
      <c r="CU73" s="1">
        <f t="shared" si="189"/>
        <v>311733.9622875608</v>
      </c>
      <c r="CV73" s="1">
        <f t="shared" si="189"/>
        <v>314851.30191043642</v>
      </c>
      <c r="CW73" s="1">
        <f t="shared" si="189"/>
        <v>317999.81492954079</v>
      </c>
      <c r="CX73" s="1">
        <f t="shared" si="189"/>
        <v>321179.81307883619</v>
      </c>
      <c r="CY73" s="1">
        <f t="shared" si="189"/>
        <v>324391.61120962456</v>
      </c>
      <c r="CZ73" s="1">
        <f t="shared" si="189"/>
        <v>327635.52732172079</v>
      </c>
      <c r="DA73" s="1">
        <f t="shared" si="189"/>
        <v>330911.88259493798</v>
      </c>
      <c r="DB73" s="1">
        <f t="shared" si="189"/>
        <v>334221.00142088736</v>
      </c>
      <c r="DC73" s="1">
        <f t="shared" si="189"/>
        <v>337563.21143509622</v>
      </c>
      <c r="DD73" s="1">
        <f t="shared" si="189"/>
        <v>340938.84354944719</v>
      </c>
      <c r="DE73" s="1">
        <f t="shared" si="189"/>
        <v>344348.2319849417</v>
      </c>
      <c r="DF73" s="1">
        <f t="shared" si="189"/>
        <v>347791.71430479112</v>
      </c>
      <c r="DG73" s="1">
        <f t="shared" si="189"/>
        <v>351269.63144783903</v>
      </c>
      <c r="DH73" s="1">
        <f t="shared" si="189"/>
        <v>354782.32776231744</v>
      </c>
      <c r="DI73" s="1">
        <f t="shared" si="189"/>
        <v>358330.1510399406</v>
      </c>
      <c r="DJ73" s="1">
        <f t="shared" si="189"/>
        <v>361913.45255033998</v>
      </c>
      <c r="DK73" s="1">
        <f t="shared" si="189"/>
        <v>365532.58707584336</v>
      </c>
      <c r="DL73" s="1">
        <f t="shared" si="189"/>
        <v>369187.91294660181</v>
      </c>
      <c r="DM73" s="1">
        <f t="shared" si="189"/>
        <v>372879.79207606782</v>
      </c>
      <c r="DN73" s="1">
        <f t="shared" si="189"/>
        <v>376608.58999682852</v>
      </c>
      <c r="DO73" s="1">
        <f t="shared" si="189"/>
        <v>380374.67589679681</v>
      </c>
      <c r="DP73" s="1">
        <f t="shared" si="189"/>
        <v>384178.42265576479</v>
      </c>
      <c r="DQ73" s="1">
        <f t="shared" si="189"/>
        <v>388020.20688232244</v>
      </c>
      <c r="DR73" s="1">
        <f t="shared" ref="DR73:EO73" si="190">DQ73*(1+$AB$76)</f>
        <v>391900.40895114566</v>
      </c>
      <c r="DS73" s="1">
        <f t="shared" si="190"/>
        <v>395819.41304065712</v>
      </c>
      <c r="DT73" s="1">
        <f t="shared" si="190"/>
        <v>399777.60717106372</v>
      </c>
      <c r="DU73" s="1">
        <f t="shared" si="190"/>
        <v>403775.38324277435</v>
      </c>
      <c r="DV73" s="1">
        <f t="shared" si="190"/>
        <v>407813.13707520207</v>
      </c>
      <c r="DW73" s="1">
        <f t="shared" si="190"/>
        <v>411891.26844595408</v>
      </c>
      <c r="DX73" s="1">
        <f t="shared" si="190"/>
        <v>416010.18113041361</v>
      </c>
      <c r="DY73" s="1">
        <f t="shared" si="190"/>
        <v>420170.28294171777</v>
      </c>
      <c r="DZ73" s="1">
        <f t="shared" si="190"/>
        <v>424371.98577113496</v>
      </c>
      <c r="EA73" s="1">
        <f t="shared" si="190"/>
        <v>428615.70562884631</v>
      </c>
      <c r="EB73" s="1">
        <f t="shared" si="190"/>
        <v>432901.86268513475</v>
      </c>
      <c r="EC73" s="1">
        <f t="shared" si="190"/>
        <v>437230.88131198613</v>
      </c>
      <c r="ED73" s="1">
        <f t="shared" si="190"/>
        <v>441603.19012510602</v>
      </c>
      <c r="EE73" s="1">
        <f t="shared" si="190"/>
        <v>446019.22202635708</v>
      </c>
      <c r="EF73" s="1">
        <f t="shared" si="190"/>
        <v>450479.41424662067</v>
      </c>
      <c r="EG73" s="1">
        <f t="shared" si="190"/>
        <v>454984.20838908688</v>
      </c>
      <c r="EH73" s="1">
        <f t="shared" si="190"/>
        <v>459534.05047297775</v>
      </c>
      <c r="EI73" s="1">
        <f t="shared" si="190"/>
        <v>464129.39097770752</v>
      </c>
      <c r="EJ73" s="1">
        <f t="shared" si="190"/>
        <v>468770.68488748459</v>
      </c>
      <c r="EK73" s="1">
        <f t="shared" si="190"/>
        <v>473458.39173635945</v>
      </c>
      <c r="EL73" s="1">
        <f t="shared" si="190"/>
        <v>478192.97565372306</v>
      </c>
      <c r="EM73" s="1">
        <f t="shared" si="190"/>
        <v>482974.90541026031</v>
      </c>
      <c r="EN73" s="1">
        <f t="shared" si="190"/>
        <v>487804.65446436295</v>
      </c>
      <c r="EO73" s="1">
        <f t="shared" si="190"/>
        <v>492682.70100900659</v>
      </c>
    </row>
    <row r="75" spans="2:145" x14ac:dyDescent="0.2">
      <c r="B75" s="1" t="s">
        <v>49</v>
      </c>
      <c r="P75" s="5">
        <f>P71/P72-1</f>
        <v>2</v>
      </c>
      <c r="Q75" s="5">
        <f>Q71/Q72-1</f>
        <v>2.0612244897959182</v>
      </c>
      <c r="R75" s="5">
        <f>R71/R72-1</f>
        <v>1.603082049146189</v>
      </c>
      <c r="S75" s="5">
        <f>S71/S72-1</f>
        <v>1.6562061725981523</v>
      </c>
      <c r="T75" s="5">
        <f>T71/T72-1</f>
        <v>1.1683315694678793</v>
      </c>
      <c r="U75" s="5">
        <f t="shared" ref="U75:Y75" si="191">U71/U72-1</f>
        <v>1.2125832341508973</v>
      </c>
      <c r="V75" s="5">
        <f t="shared" si="191"/>
        <v>1.2577379940315279</v>
      </c>
      <c r="W75" s="5">
        <f t="shared" si="191"/>
        <v>1.3038142796240075</v>
      </c>
      <c r="X75" s="5">
        <f t="shared" si="191"/>
        <v>1.3508308975755181</v>
      </c>
      <c r="Y75" s="5">
        <f t="shared" si="191"/>
        <v>1.3988070383423654</v>
      </c>
    </row>
    <row r="76" spans="2:145" x14ac:dyDescent="0.2">
      <c r="B76" s="1" t="s">
        <v>51</v>
      </c>
      <c r="Q76" s="5">
        <f>Q70/P70-1</f>
        <v>9</v>
      </c>
      <c r="R76" s="5">
        <f t="shared" ref="R76:T76" si="192">R70/Q70-1</f>
        <v>1</v>
      </c>
      <c r="S76" s="5">
        <f t="shared" si="192"/>
        <v>1</v>
      </c>
      <c r="T76" s="5">
        <f t="shared" si="192"/>
        <v>1</v>
      </c>
      <c r="U76" s="5">
        <f t="shared" ref="U76" si="193">U70/T70-1</f>
        <v>1</v>
      </c>
      <c r="V76" s="5">
        <f t="shared" ref="V76" si="194">V70/U70-1</f>
        <v>1</v>
      </c>
      <c r="W76" s="5">
        <f t="shared" ref="W76" si="195">W70/V70-1</f>
        <v>1</v>
      </c>
      <c r="X76" s="5">
        <f t="shared" ref="X76" si="196">X70/W70-1</f>
        <v>1</v>
      </c>
      <c r="Y76" s="5">
        <f t="shared" ref="Y76" si="197">Y70/X70-1</f>
        <v>1</v>
      </c>
      <c r="AA76" s="1" t="s">
        <v>16</v>
      </c>
      <c r="AB76" s="5">
        <v>0.01</v>
      </c>
    </row>
    <row r="77" spans="2:145" x14ac:dyDescent="0.2">
      <c r="AA77" s="1" t="s">
        <v>17</v>
      </c>
      <c r="AB77" s="5">
        <v>0.25</v>
      </c>
    </row>
    <row r="78" spans="2:145" ht="15" x14ac:dyDescent="0.25">
      <c r="B78" s="1" t="s">
        <v>52</v>
      </c>
      <c r="P78" s="1">
        <f>P70+O70</f>
        <v>5000</v>
      </c>
      <c r="Q78" s="1">
        <f>P78+Q70</f>
        <v>55000</v>
      </c>
      <c r="R78" s="1">
        <f t="shared" ref="R78:T78" si="198">Q78+R70</f>
        <v>155000</v>
      </c>
      <c r="S78" s="1">
        <f t="shared" si="198"/>
        <v>355000</v>
      </c>
      <c r="T78" s="1">
        <f t="shared" si="198"/>
        <v>755000</v>
      </c>
      <c r="U78" s="1">
        <f t="shared" ref="U78" si="199">T78+U70</f>
        <v>1555000</v>
      </c>
      <c r="V78" s="1">
        <f t="shared" ref="V78" si="200">U78+V70</f>
        <v>3155000</v>
      </c>
      <c r="W78" s="1">
        <f t="shared" ref="W78" si="201">V78+W70</f>
        <v>6355000</v>
      </c>
      <c r="X78" s="1">
        <f t="shared" ref="X78" si="202">W78+X70</f>
        <v>12755000</v>
      </c>
      <c r="Y78" s="1">
        <f t="shared" ref="Y78" si="203">X78+Y70</f>
        <v>25555000</v>
      </c>
      <c r="AA78" s="3" t="s">
        <v>18</v>
      </c>
      <c r="AB78" s="3">
        <f>NPV(AB77,P73:EO73)</f>
        <v>109673.42386645672</v>
      </c>
    </row>
    <row r="79" spans="2:145" x14ac:dyDescent="0.2">
      <c r="M79" s="5"/>
    </row>
    <row r="80" spans="2:145" x14ac:dyDescent="0.2">
      <c r="B80" s="1" t="s">
        <v>74</v>
      </c>
      <c r="O80" s="1">
        <f>100000+550000+250000+125000</f>
        <v>1025000</v>
      </c>
      <c r="P80" s="1">
        <f>O80*1.5</f>
        <v>1537500</v>
      </c>
      <c r="Q80" s="1">
        <f>O80*2</f>
        <v>2050000</v>
      </c>
      <c r="R80" s="1">
        <f>Q80*1.2</f>
        <v>2460000</v>
      </c>
      <c r="S80" s="1">
        <f t="shared" ref="S80:T82" si="204">R80*1.1</f>
        <v>2706000</v>
      </c>
      <c r="T80" s="1">
        <f t="shared" si="204"/>
        <v>2976600.0000000005</v>
      </c>
      <c r="U80" s="1">
        <f t="shared" ref="U80:U82" si="205">T80*1.1</f>
        <v>3274260.0000000009</v>
      </c>
      <c r="V80" s="1">
        <f t="shared" ref="V80" si="206">U80*1.1</f>
        <v>3601686.0000000014</v>
      </c>
      <c r="W80" s="1">
        <f t="shared" ref="W80" si="207">V80*1.1</f>
        <v>3961854.600000002</v>
      </c>
      <c r="X80" s="1">
        <f t="shared" ref="X80" si="208">W80*1.1</f>
        <v>4358040.0600000024</v>
      </c>
      <c r="Y80" s="1">
        <f t="shared" ref="Y80" si="209">X80*1.1</f>
        <v>4793844.0660000034</v>
      </c>
    </row>
    <row r="81" spans="2:25" x14ac:dyDescent="0.2">
      <c r="B81" s="1" t="s">
        <v>75</v>
      </c>
      <c r="O81" s="1">
        <v>375000</v>
      </c>
      <c r="P81" s="1">
        <f>O81*1.2</f>
        <v>450000</v>
      </c>
      <c r="Q81" s="1">
        <f t="shared" ref="Q81:R81" si="210">P81*1.2</f>
        <v>540000</v>
      </c>
      <c r="R81" s="1">
        <f t="shared" si="210"/>
        <v>648000</v>
      </c>
      <c r="S81" s="1">
        <f t="shared" ref="S81" si="211">R81*1.2</f>
        <v>777600</v>
      </c>
      <c r="T81" s="1">
        <f t="shared" ref="T81" si="212">S81*1.2</f>
        <v>933120</v>
      </c>
      <c r="U81" s="1">
        <f t="shared" ref="U81" si="213">T81*1.2</f>
        <v>1119744</v>
      </c>
      <c r="V81" s="1">
        <f t="shared" ref="V81" si="214">U81*1.2</f>
        <v>1343692.8</v>
      </c>
      <c r="W81" s="1">
        <f t="shared" ref="W81" si="215">V81*1.2</f>
        <v>1612431.3600000001</v>
      </c>
      <c r="X81" s="1">
        <f t="shared" ref="X81" si="216">W81*1.2</f>
        <v>1934917.632</v>
      </c>
      <c r="Y81" s="1">
        <f t="shared" ref="Y81" si="217">X81*1.2</f>
        <v>2321901.1584000001</v>
      </c>
    </row>
    <row r="82" spans="2:25" x14ac:dyDescent="0.2">
      <c r="B82" s="1" t="s">
        <v>76</v>
      </c>
      <c r="O82" s="1">
        <v>950000</v>
      </c>
      <c r="P82" s="1">
        <f>O82*1.1</f>
        <v>1045000.0000000001</v>
      </c>
      <c r="Q82" s="1">
        <f t="shared" ref="Q82" si="218">P82*1.1</f>
        <v>1149500.0000000002</v>
      </c>
      <c r="R82" s="1">
        <f>Q82*1.1</f>
        <v>1264450.0000000005</v>
      </c>
      <c r="S82" s="1">
        <f t="shared" si="204"/>
        <v>1390895.0000000007</v>
      </c>
      <c r="T82" s="1">
        <f t="shared" si="204"/>
        <v>1529984.5000000009</v>
      </c>
      <c r="U82" s="1">
        <f t="shared" si="205"/>
        <v>1682982.9500000011</v>
      </c>
      <c r="V82" s="1">
        <f t="shared" ref="V82" si="219">U82*1.1</f>
        <v>1851281.2450000013</v>
      </c>
      <c r="W82" s="1">
        <f t="shared" ref="W82" si="220">V82*1.1</f>
        <v>2036409.3695000017</v>
      </c>
      <c r="X82" s="1">
        <f t="shared" ref="X82" si="221">W82*1.1</f>
        <v>2240050.3064500019</v>
      </c>
      <c r="Y82" s="1">
        <f t="shared" ref="Y82" si="222">X82*1.1</f>
        <v>2464055.3370950022</v>
      </c>
    </row>
    <row r="83" spans="2:25" x14ac:dyDescent="0.2">
      <c r="B83" s="1" t="s">
        <v>15</v>
      </c>
      <c r="O83" s="1">
        <f>SUM(O80:O82)</f>
        <v>2350000</v>
      </c>
      <c r="P83" s="1">
        <f t="shared" ref="P83:Q83" si="223">SUM(P80:P82)</f>
        <v>3032500</v>
      </c>
      <c r="Q83" s="1">
        <f t="shared" si="223"/>
        <v>3739500</v>
      </c>
      <c r="R83" s="1">
        <f t="shared" ref="R83" si="224">SUM(R80:R82)</f>
        <v>4372450</v>
      </c>
      <c r="S83" s="1">
        <f t="shared" ref="S83" si="225">SUM(S80:S82)</f>
        <v>4874495.0000000009</v>
      </c>
      <c r="T83" s="1">
        <f t="shared" ref="T83" si="226">SUM(T80:T82)</f>
        <v>5439704.5000000019</v>
      </c>
      <c r="U83" s="1">
        <f t="shared" ref="U83:Y83" si="227">SUM(U80:U82)</f>
        <v>6076986.950000002</v>
      </c>
      <c r="V83" s="1">
        <f t="shared" si="227"/>
        <v>6796660.0450000027</v>
      </c>
      <c r="W83" s="1">
        <f t="shared" si="227"/>
        <v>7610695.3295000037</v>
      </c>
      <c r="X83" s="1">
        <f t="shared" si="227"/>
        <v>8533007.9984500036</v>
      </c>
      <c r="Y83" s="1">
        <f t="shared" si="227"/>
        <v>9579800.5614950061</v>
      </c>
    </row>
    <row r="85" spans="2:25" x14ac:dyDescent="0.2">
      <c r="B85" s="1" t="s">
        <v>77</v>
      </c>
      <c r="O85" s="5">
        <f t="shared" ref="O85:U85" si="228">O83/O46</f>
        <v>1.3993609386555892</v>
      </c>
      <c r="P85" s="5">
        <f t="shared" si="228"/>
        <v>1.4894400785854618</v>
      </c>
      <c r="Q85" s="5">
        <f t="shared" si="228"/>
        <v>1.3840772818121252</v>
      </c>
      <c r="R85" s="5">
        <f t="shared" si="228"/>
        <v>1.3247199045039477</v>
      </c>
      <c r="S85" s="5">
        <f t="shared" si="228"/>
        <v>1.219495079234113</v>
      </c>
      <c r="T85" s="5">
        <f t="shared" si="228"/>
        <v>1.1191528647117162</v>
      </c>
      <c r="U85" s="5">
        <f t="shared" si="228"/>
        <v>1.1422067419994453</v>
      </c>
      <c r="V85" s="5">
        <f t="shared" ref="V85:Y85" si="229">V83/V46</f>
        <v>1.1508254404994198</v>
      </c>
      <c r="W85" s="5">
        <f t="shared" si="229"/>
        <v>1.1403271811381426</v>
      </c>
      <c r="X85" s="5">
        <f t="shared" si="229"/>
        <v>1.1066993788644941</v>
      </c>
      <c r="Y85" s="5">
        <f t="shared" si="229"/>
        <v>1.0478955148099274</v>
      </c>
    </row>
    <row r="86" spans="2:25" x14ac:dyDescent="0.2">
      <c r="P86" s="5">
        <f>P80/O80-1</f>
        <v>0.5</v>
      </c>
      <c r="Q86" s="5">
        <f>Q80/P80-1</f>
        <v>0.33333333333333326</v>
      </c>
      <c r="R86" s="5">
        <f>R80/Q80-1</f>
        <v>0.19999999999999996</v>
      </c>
      <c r="S86" s="5">
        <f t="shared" ref="S86:U86" si="230">S80/R80-1</f>
        <v>0.10000000000000009</v>
      </c>
      <c r="T86" s="5">
        <f t="shared" si="230"/>
        <v>0.10000000000000009</v>
      </c>
      <c r="U86" s="5">
        <f t="shared" si="230"/>
        <v>0.10000000000000009</v>
      </c>
      <c r="V86" s="5">
        <f t="shared" ref="V86" si="231">V80/U80-1</f>
        <v>0.10000000000000009</v>
      </c>
      <c r="W86" s="5">
        <f t="shared" ref="W86" si="232">W80/V80-1</f>
        <v>0.10000000000000009</v>
      </c>
      <c r="X86" s="5">
        <f t="shared" ref="X86" si="233">X80/W80-1</f>
        <v>0.10000000000000009</v>
      </c>
      <c r="Y86" s="5">
        <f t="shared" ref="Y86" si="234">Y80/X80-1</f>
        <v>0.10000000000000009</v>
      </c>
    </row>
    <row r="87" spans="2:25" x14ac:dyDescent="0.2"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">
      <c r="B88" s="1" t="s">
        <v>40</v>
      </c>
      <c r="C88" s="1">
        <f>C89-C90</f>
        <v>16994</v>
      </c>
      <c r="G88" s="1">
        <f>G89-G90</f>
        <v>17056</v>
      </c>
      <c r="N88" s="1">
        <f>N89-N90</f>
        <v>14833</v>
      </c>
      <c r="O88" s="1">
        <f>O89-O90</f>
        <v>16994</v>
      </c>
      <c r="P88" s="1">
        <f t="shared" ref="P88:U88" si="235">+O88+P18</f>
        <v>31855.633116714202</v>
      </c>
      <c r="Q88" s="1">
        <f t="shared" si="235"/>
        <v>54896.766749029193</v>
      </c>
      <c r="R88" s="1">
        <f t="shared" si="235"/>
        <v>88203.803867287643</v>
      </c>
      <c r="S88" s="1">
        <f t="shared" si="235"/>
        <v>135682.72667228337</v>
      </c>
      <c r="T88" s="1">
        <f t="shared" si="235"/>
        <v>203189.85293227225</v>
      </c>
      <c r="U88" s="1">
        <f t="shared" si="235"/>
        <v>291051.45691667544</v>
      </c>
      <c r="V88" s="1">
        <f t="shared" ref="V88:Y88" si="236">+U88+V18</f>
        <v>396288.69829558599</v>
      </c>
      <c r="W88" s="1">
        <f t="shared" si="236"/>
        <v>523690.55715022061</v>
      </c>
      <c r="X88" s="1">
        <f t="shared" si="236"/>
        <v>680058.13950058422</v>
      </c>
      <c r="Y88" s="1">
        <f t="shared" si="236"/>
        <v>875236.68641694251</v>
      </c>
    </row>
    <row r="89" spans="2:25" x14ac:dyDescent="0.2">
      <c r="B89" s="11" t="s">
        <v>4</v>
      </c>
      <c r="C89" s="1">
        <f>C92+C93</f>
        <v>36563</v>
      </c>
      <c r="G89" s="1">
        <f>G92+G93</f>
        <v>36996</v>
      </c>
      <c r="N89" s="1">
        <f>N92+N93</f>
        <v>29094</v>
      </c>
      <c r="O89" s="1">
        <f>O92+O93</f>
        <v>36563</v>
      </c>
    </row>
    <row r="90" spans="2:25" x14ac:dyDescent="0.2">
      <c r="B90" s="11" t="s">
        <v>5</v>
      </c>
      <c r="C90" s="1">
        <f>SUM(C112:C114)</f>
        <v>19569</v>
      </c>
      <c r="G90" s="1">
        <f>SUM(G112:G114)</f>
        <v>19940</v>
      </c>
      <c r="N90" s="1">
        <f>SUM(N112:N114)</f>
        <v>14261</v>
      </c>
      <c r="O90" s="1">
        <f>SUM(O112:O114)</f>
        <v>19569</v>
      </c>
    </row>
    <row r="91" spans="2:25" x14ac:dyDescent="0.2">
      <c r="G91" s="5"/>
      <c r="H91" s="5"/>
      <c r="I91" s="5"/>
      <c r="J91" s="5"/>
      <c r="O91" s="5"/>
    </row>
    <row r="92" spans="2:25" x14ac:dyDescent="0.2">
      <c r="B92" s="1" t="s">
        <v>4</v>
      </c>
      <c r="C92" s="1">
        <v>16139</v>
      </c>
      <c r="G92" s="1">
        <v>16352</v>
      </c>
      <c r="N92" s="1">
        <v>16398</v>
      </c>
      <c r="O92" s="1">
        <v>16139</v>
      </c>
    </row>
    <row r="93" spans="2:25" x14ac:dyDescent="0.2">
      <c r="B93" s="11" t="s">
        <v>83</v>
      </c>
      <c r="C93" s="1">
        <v>20424</v>
      </c>
      <c r="G93" s="1">
        <v>20644</v>
      </c>
      <c r="N93" s="1">
        <v>12696</v>
      </c>
      <c r="O93" s="1">
        <v>20424</v>
      </c>
    </row>
    <row r="94" spans="2:25" x14ac:dyDescent="0.2">
      <c r="B94" s="1" t="s">
        <v>79</v>
      </c>
      <c r="C94" s="1">
        <v>4418</v>
      </c>
      <c r="G94" s="1">
        <v>3782</v>
      </c>
      <c r="N94" s="1">
        <v>3508</v>
      </c>
      <c r="O94" s="1">
        <v>4418</v>
      </c>
    </row>
    <row r="95" spans="2:25" x14ac:dyDescent="0.2">
      <c r="B95" s="11" t="s">
        <v>84</v>
      </c>
      <c r="C95" s="1">
        <v>12017</v>
      </c>
      <c r="G95" s="1">
        <v>13706</v>
      </c>
      <c r="N95" s="1">
        <v>13626</v>
      </c>
      <c r="O95" s="1">
        <v>12017</v>
      </c>
    </row>
    <row r="96" spans="2:25" x14ac:dyDescent="0.2">
      <c r="B96" s="11" t="s">
        <v>85</v>
      </c>
      <c r="C96" s="1">
        <v>5362</v>
      </c>
      <c r="G96" s="1">
        <v>4905</v>
      </c>
      <c r="N96" s="1">
        <v>3388</v>
      </c>
      <c r="O96" s="1">
        <v>5362</v>
      </c>
    </row>
    <row r="97" spans="2:15" x14ac:dyDescent="0.2">
      <c r="B97" s="11" t="s">
        <v>86</v>
      </c>
      <c r="C97" s="1">
        <v>5581</v>
      </c>
      <c r="G97" s="1">
        <v>5477</v>
      </c>
      <c r="N97" s="1">
        <v>5989</v>
      </c>
      <c r="O97" s="1">
        <v>5581</v>
      </c>
    </row>
    <row r="98" spans="2:15" x14ac:dyDescent="0.2">
      <c r="B98" s="11" t="s">
        <v>87</v>
      </c>
      <c r="C98" s="11">
        <v>4924</v>
      </c>
      <c r="G98" s="1">
        <v>4855</v>
      </c>
      <c r="N98" s="11">
        <v>5229</v>
      </c>
      <c r="O98" s="1">
        <v>4924</v>
      </c>
    </row>
    <row r="99" spans="2:15" x14ac:dyDescent="0.2">
      <c r="B99" s="11" t="s">
        <v>88</v>
      </c>
      <c r="C99" s="1">
        <v>35836</v>
      </c>
      <c r="G99" s="1">
        <v>37088</v>
      </c>
      <c r="N99" s="1">
        <v>29725</v>
      </c>
      <c r="O99" s="1">
        <v>35836</v>
      </c>
    </row>
    <row r="100" spans="2:15" x14ac:dyDescent="0.2">
      <c r="B100" s="11" t="s">
        <v>89</v>
      </c>
      <c r="C100" s="1">
        <v>5160</v>
      </c>
      <c r="G100" s="1">
        <v>5330</v>
      </c>
      <c r="N100" s="1">
        <v>4180</v>
      </c>
      <c r="O100" s="1">
        <v>5160</v>
      </c>
    </row>
    <row r="101" spans="2:15" x14ac:dyDescent="0.2">
      <c r="B101" s="11" t="s">
        <v>90</v>
      </c>
      <c r="C101" s="1">
        <v>1076</v>
      </c>
      <c r="G101" s="1">
        <v>951</v>
      </c>
      <c r="N101" s="1">
        <v>184</v>
      </c>
      <c r="O101" s="1">
        <v>1076</v>
      </c>
    </row>
    <row r="102" spans="2:15" x14ac:dyDescent="0.2">
      <c r="B102" s="11" t="s">
        <v>91</v>
      </c>
      <c r="C102" s="1">
        <v>140</v>
      </c>
      <c r="G102" s="1">
        <v>144</v>
      </c>
      <c r="N102" s="1">
        <v>178</v>
      </c>
      <c r="O102" s="1">
        <v>150</v>
      </c>
    </row>
    <row r="103" spans="2:15" x14ac:dyDescent="0.2">
      <c r="B103" s="11" t="s">
        <v>92</v>
      </c>
      <c r="C103" s="1">
        <v>244</v>
      </c>
      <c r="G103" s="1">
        <v>248</v>
      </c>
      <c r="N103" s="1">
        <v>253</v>
      </c>
      <c r="O103" s="1">
        <v>244</v>
      </c>
    </row>
    <row r="104" spans="2:15" x14ac:dyDescent="0.2">
      <c r="B104" s="11" t="s">
        <v>93</v>
      </c>
      <c r="C104" s="1">
        <v>6524</v>
      </c>
      <c r="G104" s="1">
        <v>6687</v>
      </c>
      <c r="N104" s="1">
        <v>6733</v>
      </c>
      <c r="O104" s="1">
        <v>6524</v>
      </c>
    </row>
    <row r="105" spans="2:15" x14ac:dyDescent="0.2">
      <c r="B105" s="11" t="s">
        <v>94</v>
      </c>
      <c r="C105" s="1">
        <v>4215</v>
      </c>
      <c r="G105" s="1">
        <v>4942</v>
      </c>
      <c r="N105" s="1">
        <v>4531</v>
      </c>
      <c r="O105" s="1">
        <v>4215</v>
      </c>
    </row>
    <row r="106" spans="2:15" x14ac:dyDescent="0.2">
      <c r="B106" s="11" t="s">
        <v>95</v>
      </c>
      <c r="C106" s="1">
        <f t="shared" ref="C106" si="237">SUM(C92:C105)</f>
        <v>122060</v>
      </c>
      <c r="D106" s="1">
        <f t="shared" ref="D106:L106" si="238">SUM(D92:D105)</f>
        <v>0</v>
      </c>
      <c r="E106" s="1">
        <f t="shared" si="238"/>
        <v>0</v>
      </c>
      <c r="F106" s="1">
        <f t="shared" si="238"/>
        <v>0</v>
      </c>
      <c r="G106" s="1">
        <f t="shared" si="238"/>
        <v>125111</v>
      </c>
      <c r="L106" s="1">
        <f t="shared" si="238"/>
        <v>0</v>
      </c>
      <c r="M106" s="1">
        <f t="shared" ref="M106" si="239">SUM(M92:M105)</f>
        <v>0</v>
      </c>
      <c r="N106" s="1">
        <f t="shared" ref="N106" si="240">SUM(N92:N105)</f>
        <v>106618</v>
      </c>
      <c r="O106" s="1">
        <f t="shared" ref="O106" si="241">SUM(O92:O105)</f>
        <v>122070</v>
      </c>
    </row>
    <row r="108" spans="2:15" x14ac:dyDescent="0.2">
      <c r="B108" s="11" t="s">
        <v>96</v>
      </c>
      <c r="C108" s="1">
        <v>12474</v>
      </c>
      <c r="G108" s="1">
        <v>13471</v>
      </c>
      <c r="N108" s="1">
        <v>14431</v>
      </c>
      <c r="O108" s="1">
        <v>12474</v>
      </c>
    </row>
    <row r="109" spans="2:15" x14ac:dyDescent="0.2">
      <c r="B109" s="11" t="s">
        <v>97</v>
      </c>
      <c r="C109" s="1">
        <v>10723</v>
      </c>
      <c r="G109" s="1">
        <v>10802</v>
      </c>
      <c r="N109" s="1">
        <v>9080</v>
      </c>
      <c r="O109" s="1">
        <v>10723</v>
      </c>
    </row>
    <row r="110" spans="2:15" x14ac:dyDescent="0.2">
      <c r="B110" s="11" t="s">
        <v>102</v>
      </c>
      <c r="C110" s="1">
        <v>3168</v>
      </c>
      <c r="G110" s="1">
        <v>3243</v>
      </c>
      <c r="N110" s="1">
        <v>2864</v>
      </c>
      <c r="O110" s="1">
        <v>3168</v>
      </c>
    </row>
    <row r="111" spans="2:15" x14ac:dyDescent="0.2">
      <c r="B111" s="11" t="s">
        <v>99</v>
      </c>
      <c r="C111" s="1">
        <v>2456</v>
      </c>
      <c r="G111" s="1">
        <v>2237</v>
      </c>
      <c r="N111" s="1">
        <v>2373</v>
      </c>
      <c r="O111" s="1">
        <v>2456</v>
      </c>
    </row>
    <row r="112" spans="2:15" x14ac:dyDescent="0.2">
      <c r="B112" s="11" t="s">
        <v>100</v>
      </c>
      <c r="C112" s="1">
        <v>5757</v>
      </c>
      <c r="G112" s="1">
        <v>5292</v>
      </c>
      <c r="N112" s="1">
        <v>2857</v>
      </c>
      <c r="O112" s="1">
        <v>5757</v>
      </c>
    </row>
    <row r="113" spans="2:27" x14ac:dyDescent="0.2">
      <c r="B113" s="11" t="s">
        <v>101</v>
      </c>
      <c r="C113" s="1">
        <v>3317</v>
      </c>
      <c r="G113" s="1">
        <v>3610</v>
      </c>
      <c r="N113" s="1">
        <v>3251</v>
      </c>
      <c r="O113" s="1">
        <v>3317</v>
      </c>
    </row>
    <row r="114" spans="2:27" x14ac:dyDescent="0.2">
      <c r="B114" s="11" t="s">
        <v>103</v>
      </c>
      <c r="C114" s="1">
        <v>10495</v>
      </c>
      <c r="G114" s="1">
        <v>11038</v>
      </c>
      <c r="N114" s="1">
        <v>8153</v>
      </c>
      <c r="O114" s="1">
        <v>10495</v>
      </c>
    </row>
    <row r="115" spans="2:27" x14ac:dyDescent="0.2">
      <c r="B115" s="11" t="s">
        <v>104</v>
      </c>
      <c r="C115" s="1">
        <f t="shared" ref="C115" si="242">SUM(C108:C114)</f>
        <v>48390</v>
      </c>
      <c r="D115" s="1">
        <f t="shared" ref="D115:L115" si="243">SUM(D108:D114)</f>
        <v>0</v>
      </c>
      <c r="E115" s="1">
        <f t="shared" si="243"/>
        <v>0</v>
      </c>
      <c r="F115" s="1">
        <f t="shared" si="243"/>
        <v>0</v>
      </c>
      <c r="G115" s="1">
        <f t="shared" si="243"/>
        <v>49693</v>
      </c>
      <c r="L115" s="1">
        <f t="shared" si="243"/>
        <v>0</v>
      </c>
      <c r="M115" s="1">
        <f t="shared" ref="M115" si="244">SUM(M108:M114)</f>
        <v>0</v>
      </c>
      <c r="N115" s="1">
        <f t="shared" ref="N115" si="245">SUM(N108:N114)</f>
        <v>43009</v>
      </c>
      <c r="O115" s="1">
        <f t="shared" ref="O115" si="246">SUM(O108:O114)</f>
        <v>48390</v>
      </c>
    </row>
    <row r="116" spans="2:27" x14ac:dyDescent="0.2">
      <c r="B116" s="11" t="s">
        <v>105</v>
      </c>
      <c r="C116" s="1">
        <f t="shared" ref="C116" si="247">C106-C115</f>
        <v>73670</v>
      </c>
      <c r="D116" s="1">
        <f t="shared" ref="D116:L116" si="248">D106-D115</f>
        <v>0</v>
      </c>
      <c r="E116" s="1">
        <f t="shared" si="248"/>
        <v>0</v>
      </c>
      <c r="F116" s="1">
        <f t="shared" si="248"/>
        <v>0</v>
      </c>
      <c r="G116" s="1">
        <f t="shared" si="248"/>
        <v>75418</v>
      </c>
      <c r="L116" s="1">
        <f t="shared" si="248"/>
        <v>0</v>
      </c>
      <c r="M116" s="1">
        <f t="shared" ref="M116" si="249">M106-M115</f>
        <v>0</v>
      </c>
      <c r="N116" s="1">
        <f t="shared" ref="N116" si="250">N106-N115</f>
        <v>63609</v>
      </c>
      <c r="O116" s="1">
        <f t="shared" ref="O116" si="251">O106-O115</f>
        <v>73680</v>
      </c>
    </row>
    <row r="117" spans="2:27" x14ac:dyDescent="0.2">
      <c r="B117" s="11" t="s">
        <v>106</v>
      </c>
      <c r="C117" s="1">
        <f t="shared" ref="C117" si="252">C116+C115</f>
        <v>122060</v>
      </c>
      <c r="D117" s="1">
        <f t="shared" ref="D117:L117" si="253">D116+D115</f>
        <v>0</v>
      </c>
      <c r="E117" s="1">
        <f t="shared" si="253"/>
        <v>0</v>
      </c>
      <c r="F117" s="1">
        <f t="shared" si="253"/>
        <v>0</v>
      </c>
      <c r="G117" s="1">
        <f t="shared" si="253"/>
        <v>125111</v>
      </c>
      <c r="L117" s="1">
        <f t="shared" si="253"/>
        <v>0</v>
      </c>
      <c r="M117" s="1">
        <f t="shared" ref="M117" si="254">M116+M115</f>
        <v>0</v>
      </c>
      <c r="N117" s="1">
        <f t="shared" ref="N117" si="255">N116+N115</f>
        <v>106618</v>
      </c>
      <c r="O117" s="1">
        <f t="shared" ref="O117" si="256">O116+O115</f>
        <v>122070</v>
      </c>
    </row>
    <row r="119" spans="2:27" x14ac:dyDescent="0.2">
      <c r="B119" s="11" t="s">
        <v>108</v>
      </c>
      <c r="C119" s="1">
        <f>C18</f>
        <v>962</v>
      </c>
      <c r="D119" s="1">
        <f t="shared" ref="D119:U119" si="257">D18</f>
        <v>0</v>
      </c>
      <c r="E119" s="1">
        <f t="shared" si="257"/>
        <v>0</v>
      </c>
      <c r="F119" s="1">
        <f t="shared" si="257"/>
        <v>19798</v>
      </c>
      <c r="G119" s="1">
        <f t="shared" si="257"/>
        <v>633</v>
      </c>
      <c r="H119" s="1">
        <f t="shared" si="257"/>
        <v>0</v>
      </c>
      <c r="I119" s="1">
        <f t="shared" si="257"/>
        <v>0</v>
      </c>
      <c r="J119" s="1">
        <f t="shared" si="257"/>
        <v>0</v>
      </c>
      <c r="L119" s="1">
        <f t="shared" si="257"/>
        <v>5853</v>
      </c>
      <c r="M119" s="1">
        <f t="shared" si="257"/>
        <v>12805</v>
      </c>
      <c r="N119" s="1">
        <f t="shared" si="257"/>
        <v>14802</v>
      </c>
      <c r="O119" s="1">
        <f t="shared" si="257"/>
        <v>7142</v>
      </c>
      <c r="P119" s="1">
        <f t="shared" si="257"/>
        <v>14861.633116714202</v>
      </c>
      <c r="Q119" s="1">
        <f t="shared" si="257"/>
        <v>23041.133632314995</v>
      </c>
      <c r="R119" s="1">
        <f t="shared" si="257"/>
        <v>33307.037118258442</v>
      </c>
      <c r="S119" s="1">
        <f t="shared" si="257"/>
        <v>47478.922804995716</v>
      </c>
      <c r="T119" s="1">
        <f t="shared" si="257"/>
        <v>67507.126259988872</v>
      </c>
      <c r="U119" s="1">
        <f t="shared" si="257"/>
        <v>87861.603984403191</v>
      </c>
      <c r="V119" s="1">
        <f t="shared" ref="V119:Y119" si="258">V18</f>
        <v>105237.24137891055</v>
      </c>
      <c r="W119" s="1">
        <f t="shared" si="258"/>
        <v>127401.85885463466</v>
      </c>
      <c r="X119" s="1">
        <f t="shared" si="258"/>
        <v>156367.58235036358</v>
      </c>
      <c r="Y119" s="1">
        <f t="shared" si="258"/>
        <v>195178.54691635832</v>
      </c>
    </row>
    <row r="120" spans="2:27" x14ac:dyDescent="0.2">
      <c r="B120" s="11" t="s">
        <v>109</v>
      </c>
      <c r="C120" s="1">
        <v>1405</v>
      </c>
      <c r="G120" s="1">
        <v>420</v>
      </c>
      <c r="M120" s="1">
        <v>12587</v>
      </c>
      <c r="N120" s="1">
        <v>14974</v>
      </c>
      <c r="O120" s="1">
        <v>7153</v>
      </c>
    </row>
    <row r="121" spans="2:27" x14ac:dyDescent="0.2">
      <c r="B121" s="11" t="s">
        <v>121</v>
      </c>
      <c r="C121" s="1">
        <v>1246</v>
      </c>
      <c r="G121" s="1">
        <v>1447</v>
      </c>
      <c r="M121" s="1">
        <v>3747</v>
      </c>
      <c r="N121" s="1">
        <v>4667</v>
      </c>
      <c r="O121" s="1">
        <v>5368</v>
      </c>
    </row>
    <row r="122" spans="2:27" x14ac:dyDescent="0.2">
      <c r="B122" s="11" t="s">
        <v>122</v>
      </c>
      <c r="C122" s="1">
        <v>524</v>
      </c>
      <c r="G122" s="1">
        <v>573</v>
      </c>
      <c r="M122" s="1">
        <v>1560</v>
      </c>
      <c r="N122" s="1">
        <v>1812</v>
      </c>
      <c r="O122" s="1">
        <v>1999</v>
      </c>
      <c r="P122" s="1">
        <f>O122*1.2</f>
        <v>2398.7999999999997</v>
      </c>
      <c r="Q122" s="1">
        <f t="shared" ref="Q122:T122" si="259">P122*1.2</f>
        <v>2878.5599999999995</v>
      </c>
      <c r="R122" s="1">
        <f t="shared" si="259"/>
        <v>3454.2719999999995</v>
      </c>
      <c r="S122" s="1">
        <f t="shared" si="259"/>
        <v>4145.1263999999992</v>
      </c>
      <c r="T122" s="1">
        <f t="shared" si="259"/>
        <v>4974.151679999999</v>
      </c>
      <c r="U122" s="1">
        <f>T122*1.15</f>
        <v>5720.2744319999983</v>
      </c>
      <c r="V122" s="1">
        <f t="shared" ref="V122:Y122" si="260">U122*1.15</f>
        <v>6578.3155967999974</v>
      </c>
      <c r="W122" s="1">
        <f t="shared" si="260"/>
        <v>7565.062936319996</v>
      </c>
      <c r="X122" s="1">
        <f t="shared" si="260"/>
        <v>8699.8223767679956</v>
      </c>
      <c r="Y122" s="1">
        <f t="shared" si="260"/>
        <v>10004.795733283194</v>
      </c>
    </row>
    <row r="123" spans="2:27" x14ac:dyDescent="0.2">
      <c r="B123" s="11" t="s">
        <v>123</v>
      </c>
      <c r="C123" s="1">
        <v>68</v>
      </c>
      <c r="G123" s="1">
        <v>112</v>
      </c>
      <c r="M123" s="1">
        <v>177</v>
      </c>
      <c r="N123" s="1">
        <v>463</v>
      </c>
      <c r="O123" s="1">
        <v>335</v>
      </c>
      <c r="P123" s="1">
        <f>O123*(1+P30)</f>
        <v>428.87362085921933</v>
      </c>
      <c r="Q123" s="1">
        <f t="shared" ref="Q123:U123" si="261">P123*(1+Q30)</f>
        <v>576.47702955692648</v>
      </c>
      <c r="R123" s="1">
        <f t="shared" si="261"/>
        <v>726.75030413853403</v>
      </c>
      <c r="S123" s="1">
        <f t="shared" si="261"/>
        <v>910.10035069798391</v>
      </c>
      <c r="T123" s="1">
        <f t="shared" si="261"/>
        <v>1143.5563405318117</v>
      </c>
      <c r="U123" s="1">
        <f t="shared" si="261"/>
        <v>1326.2451467613148</v>
      </c>
      <c r="V123" s="1">
        <f t="shared" ref="V123:Y123" si="262">U123*(1+V30)</f>
        <v>1558.3773065009461</v>
      </c>
      <c r="W123" s="1">
        <f t="shared" si="262"/>
        <v>1859.0900892747072</v>
      </c>
      <c r="X123" s="1">
        <f t="shared" si="262"/>
        <v>2256.3067803655049</v>
      </c>
      <c r="Y123" s="1">
        <f t="shared" si="262"/>
        <v>2791.1126548831512</v>
      </c>
    </row>
    <row r="124" spans="2:27" x14ac:dyDescent="0.2">
      <c r="B124" s="11" t="s">
        <v>124</v>
      </c>
      <c r="C124" s="1">
        <v>-63</v>
      </c>
      <c r="G124" s="1">
        <v>30</v>
      </c>
      <c r="M124" s="1">
        <v>81</v>
      </c>
      <c r="N124" s="1">
        <v>-144</v>
      </c>
      <c r="O124" s="1">
        <v>-73</v>
      </c>
      <c r="P124" s="1">
        <f>O124*(1+P30)</f>
        <v>-93.456042754397046</v>
      </c>
      <c r="Q124" s="1">
        <f t="shared" ref="Q124:U124" si="263">P124*(1+Q30)</f>
        <v>-125.62036763479293</v>
      </c>
      <c r="R124" s="1">
        <f t="shared" si="263"/>
        <v>-158.36648418541191</v>
      </c>
      <c r="S124" s="1">
        <f t="shared" si="263"/>
        <v>-198.3203749282174</v>
      </c>
      <c r="T124" s="1">
        <f t="shared" si="263"/>
        <v>-249.19287420543955</v>
      </c>
      <c r="U124" s="1">
        <f t="shared" si="263"/>
        <v>-289.00267377186856</v>
      </c>
      <c r="V124" s="1">
        <f t="shared" ref="V124:Y124" si="264">U124*(1+V30)</f>
        <v>-339.58669664050461</v>
      </c>
      <c r="W124" s="1">
        <f t="shared" si="264"/>
        <v>-405.11515378224954</v>
      </c>
      <c r="X124" s="1">
        <f t="shared" si="264"/>
        <v>-491.67282079606508</v>
      </c>
      <c r="Y124" s="1">
        <f t="shared" si="264"/>
        <v>-608.21260837752232</v>
      </c>
    </row>
    <row r="125" spans="2:27" x14ac:dyDescent="0.2">
      <c r="B125" s="11" t="s">
        <v>125</v>
      </c>
      <c r="C125" s="1">
        <v>63</v>
      </c>
      <c r="G125" s="1">
        <v>-43</v>
      </c>
      <c r="M125" s="1">
        <v>-196</v>
      </c>
      <c r="N125" s="1">
        <v>-6349</v>
      </c>
      <c r="O125" s="1">
        <v>477</v>
      </c>
      <c r="P125" s="1">
        <f>O125*(1+P30)</f>
        <v>610.66482731297799</v>
      </c>
      <c r="Q125" s="1">
        <f t="shared" ref="Q125:U125" si="265">P125*(1+Q30)</f>
        <v>820.83445701090727</v>
      </c>
      <c r="R125" s="1">
        <f t="shared" si="265"/>
        <v>1034.8056569375544</v>
      </c>
      <c r="S125" s="1">
        <f t="shared" si="265"/>
        <v>1295.8742306953384</v>
      </c>
      <c r="T125" s="1">
        <f t="shared" si="265"/>
        <v>1628.2876848766393</v>
      </c>
      <c r="U125" s="1">
        <f t="shared" si="265"/>
        <v>1888.4147313586482</v>
      </c>
      <c r="V125" s="1">
        <f t="shared" ref="V125:Y125" si="266">U125*(1+V30)</f>
        <v>2218.9432095550783</v>
      </c>
      <c r="W125" s="1">
        <f t="shared" si="266"/>
        <v>2647.1223062210006</v>
      </c>
      <c r="X125" s="1">
        <f t="shared" si="266"/>
        <v>3212.7114454756584</v>
      </c>
      <c r="Y125" s="1">
        <f t="shared" si="266"/>
        <v>3974.2111533709335</v>
      </c>
    </row>
    <row r="126" spans="2:27" x14ac:dyDescent="0.2">
      <c r="B126" s="11" t="s">
        <v>126</v>
      </c>
      <c r="C126" s="1">
        <v>-5</v>
      </c>
      <c r="G126" s="1">
        <v>46</v>
      </c>
      <c r="M126" s="1">
        <v>340</v>
      </c>
      <c r="N126" s="1">
        <v>81</v>
      </c>
      <c r="O126" s="1">
        <v>172</v>
      </c>
      <c r="P126" s="1">
        <f>O126*(1+P30)</f>
        <v>220.19779936652455</v>
      </c>
      <c r="Q126" s="1">
        <f t="shared" ref="Q126:U126" si="267">P126*(1+Q30)</f>
        <v>295.98223607101897</v>
      </c>
      <c r="R126" s="1">
        <f t="shared" si="267"/>
        <v>373.13746958754587</v>
      </c>
      <c r="S126" s="1">
        <f t="shared" si="267"/>
        <v>467.27540394045747</v>
      </c>
      <c r="T126" s="1">
        <f t="shared" si="267"/>
        <v>587.1393748402138</v>
      </c>
      <c r="U126" s="1">
        <f t="shared" si="267"/>
        <v>680.9378066953617</v>
      </c>
      <c r="V126" s="1">
        <f t="shared" ref="V126:Y126" si="268">U126*(1+V30)</f>
        <v>800.12207975570971</v>
      </c>
      <c r="W126" s="1">
        <f t="shared" si="268"/>
        <v>954.51789658283485</v>
      </c>
      <c r="X126" s="1">
        <f t="shared" si="268"/>
        <v>1158.4619887249758</v>
      </c>
      <c r="Y126" s="1">
        <f t="shared" si="268"/>
        <v>1433.0488854922448</v>
      </c>
    </row>
    <row r="127" spans="2:27" x14ac:dyDescent="0.2">
      <c r="B127" s="11" t="s">
        <v>127</v>
      </c>
      <c r="C127" s="1">
        <v>-335</v>
      </c>
      <c r="G127" s="1">
        <v>125</v>
      </c>
      <c r="M127" s="1">
        <v>140</v>
      </c>
      <c r="N127" s="1">
        <v>0</v>
      </c>
      <c r="O127" s="1">
        <v>-589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2:27" x14ac:dyDescent="0.2">
      <c r="B128" s="11" t="s">
        <v>79</v>
      </c>
      <c r="C128" s="1">
        <v>-422</v>
      </c>
      <c r="G128" s="1">
        <v>630</v>
      </c>
      <c r="M128" s="1">
        <v>-1124</v>
      </c>
      <c r="N128" s="1">
        <v>-586</v>
      </c>
      <c r="O128" s="1">
        <v>-1083</v>
      </c>
      <c r="P128" s="1">
        <f>O128*(1+P30)</f>
        <v>-1386.4780041508493</v>
      </c>
      <c r="Q128" s="1">
        <f t="shared" ref="Q128:U128" si="269">P128*(1+Q30)</f>
        <v>-1863.6555910750785</v>
      </c>
      <c r="R128" s="1">
        <f t="shared" si="269"/>
        <v>-2349.4644160657681</v>
      </c>
      <c r="S128" s="1">
        <f t="shared" si="269"/>
        <v>-2942.2050143460197</v>
      </c>
      <c r="T128" s="1">
        <f t="shared" si="269"/>
        <v>-3696.9299008834387</v>
      </c>
      <c r="U128" s="1">
        <f t="shared" si="269"/>
        <v>-4287.5328177388174</v>
      </c>
      <c r="V128" s="1">
        <f t="shared" ref="V128:Y128" si="270">U128*(1+V30)</f>
        <v>-5037.9779789269387</v>
      </c>
      <c r="W128" s="1">
        <f t="shared" si="270"/>
        <v>-6010.1330348791271</v>
      </c>
      <c r="X128" s="1">
        <f t="shared" si="270"/>
        <v>-7294.2693824950484</v>
      </c>
      <c r="Y128" s="1">
        <f t="shared" si="270"/>
        <v>-9023.2089708610511</v>
      </c>
      <c r="AA128" s="11" t="s">
        <v>137</v>
      </c>
    </row>
    <row r="129" spans="1:130" ht="15" x14ac:dyDescent="0.25">
      <c r="B129" s="11" t="s">
        <v>84</v>
      </c>
      <c r="C129" s="1">
        <v>-2697</v>
      </c>
      <c r="G129" s="1">
        <v>-1704</v>
      </c>
      <c r="M129" s="1">
        <v>-6465</v>
      </c>
      <c r="N129" s="1">
        <v>-1195</v>
      </c>
      <c r="O129" s="1">
        <v>937</v>
      </c>
      <c r="P129" s="1">
        <f>O129*(1+P30)</f>
        <v>1199.5659186420553</v>
      </c>
      <c r="Q129" s="1">
        <f t="shared" ref="Q129:U129" si="271">P129*(1+Q30)</f>
        <v>1612.4148558054928</v>
      </c>
      <c r="R129" s="1">
        <f t="shared" si="271"/>
        <v>2032.7314476949446</v>
      </c>
      <c r="S129" s="1">
        <f t="shared" si="271"/>
        <v>2545.5642644895852</v>
      </c>
      <c r="T129" s="1">
        <f t="shared" si="271"/>
        <v>3198.5441524725597</v>
      </c>
      <c r="U129" s="1">
        <f t="shared" si="271"/>
        <v>3709.5274701950802</v>
      </c>
      <c r="V129" s="1">
        <f t="shared" ref="V129:Y129" si="272">U129*(1+V30)</f>
        <v>4358.8045856459294</v>
      </c>
      <c r="W129" s="1">
        <f t="shared" si="272"/>
        <v>5199.9027273146285</v>
      </c>
      <c r="X129" s="1">
        <f t="shared" si="272"/>
        <v>6310.9237409029183</v>
      </c>
      <c r="Y129" s="1">
        <f t="shared" si="272"/>
        <v>7806.7837541060062</v>
      </c>
      <c r="AA129" s="3" t="s">
        <v>18</v>
      </c>
      <c r="AB129" s="3">
        <f>AB78+AB49+AB71</f>
        <v>554227.2817715134</v>
      </c>
    </row>
    <row r="130" spans="1:130" x14ac:dyDescent="0.2">
      <c r="B130" s="11" t="s">
        <v>86</v>
      </c>
      <c r="C130" s="1">
        <v>-12</v>
      </c>
      <c r="G130" s="1">
        <v>-76</v>
      </c>
      <c r="M130" s="1">
        <v>-1570</v>
      </c>
      <c r="N130" s="1">
        <v>-1952</v>
      </c>
      <c r="O130" s="1">
        <v>-590</v>
      </c>
      <c r="P130" s="1">
        <f>O130*(1+P30)</f>
        <v>-755.32966061772959</v>
      </c>
      <c r="Q130" s="1">
        <f t="shared" ref="Q130:U130" si="273">P130*(1+Q30)</f>
        <v>-1015.2879028017511</v>
      </c>
      <c r="R130" s="1">
        <f t="shared" si="273"/>
        <v>-1279.9482968410002</v>
      </c>
      <c r="S130" s="1">
        <f t="shared" si="273"/>
        <v>-1602.8633042143597</v>
      </c>
      <c r="T130" s="1">
        <f t="shared" si="273"/>
        <v>-2014.0245997425934</v>
      </c>
      <c r="U130" s="1">
        <f t="shared" si="273"/>
        <v>-2335.7750345945542</v>
      </c>
      <c r="V130" s="1">
        <f t="shared" ref="V130:Y130" si="274">U130*(1+V30)</f>
        <v>-2744.6048084643526</v>
      </c>
      <c r="W130" s="1">
        <f t="shared" si="274"/>
        <v>-3274.2183661853051</v>
      </c>
      <c r="X130" s="1">
        <f t="shared" si="274"/>
        <v>-3973.7940310914855</v>
      </c>
      <c r="Y130" s="1">
        <f t="shared" si="274"/>
        <v>-4915.6909444210714</v>
      </c>
    </row>
    <row r="131" spans="1:130" x14ac:dyDescent="0.2">
      <c r="B131" s="11" t="s">
        <v>85</v>
      </c>
      <c r="C131" s="1">
        <v>-972</v>
      </c>
      <c r="G131" s="1">
        <v>-419</v>
      </c>
      <c r="M131" s="1">
        <v>-3713</v>
      </c>
      <c r="N131" s="1">
        <v>-2652</v>
      </c>
      <c r="O131" s="1">
        <v>-3273</v>
      </c>
      <c r="P131" s="1">
        <f>O131*(1+P30)</f>
        <v>-4190.1592867827612</v>
      </c>
      <c r="Q131" s="1">
        <f t="shared" ref="Q131:U131" si="275">P131*(1+Q30)</f>
        <v>-5632.2666201188667</v>
      </c>
      <c r="R131" s="1">
        <f t="shared" si="275"/>
        <v>-7100.4589416281251</v>
      </c>
      <c r="S131" s="1">
        <f t="shared" si="275"/>
        <v>-8891.8162621925421</v>
      </c>
      <c r="T131" s="1">
        <f t="shared" si="275"/>
        <v>-11172.716127046626</v>
      </c>
      <c r="U131" s="1">
        <f t="shared" si="275"/>
        <v>-12957.613030894876</v>
      </c>
      <c r="V131" s="1">
        <f t="shared" ref="V131:Y131" si="276">U131*(1+V30)</f>
        <v>-15225.57887814208</v>
      </c>
      <c r="W131" s="1">
        <f t="shared" si="276"/>
        <v>-18163.587648346616</v>
      </c>
      <c r="X131" s="1">
        <f t="shared" si="276"/>
        <v>-22044.454006377004</v>
      </c>
      <c r="Y131" s="1">
        <f t="shared" si="276"/>
        <v>-27269.587222186721</v>
      </c>
      <c r="AA131" s="1" t="s">
        <v>78</v>
      </c>
      <c r="AB131" s="5">
        <v>0.06</v>
      </c>
    </row>
    <row r="132" spans="1:130" x14ac:dyDescent="0.2">
      <c r="B132" s="11" t="s">
        <v>96</v>
      </c>
      <c r="C132" s="1">
        <v>1247</v>
      </c>
      <c r="G132" s="1">
        <v>706</v>
      </c>
      <c r="M132" s="1">
        <v>8029</v>
      </c>
      <c r="N132" s="1">
        <v>2605</v>
      </c>
      <c r="O132" s="1">
        <v>3588</v>
      </c>
      <c r="P132" s="1">
        <f>O132*(1+P30)</f>
        <v>4593.4285123668033</v>
      </c>
      <c r="Q132" s="1">
        <f t="shared" ref="Q132:U132" si="277">P132*(1+Q30)</f>
        <v>6174.3271105977683</v>
      </c>
      <c r="R132" s="1">
        <f t="shared" si="277"/>
        <v>7783.821167907643</v>
      </c>
      <c r="S132" s="1">
        <f t="shared" si="277"/>
        <v>9747.5822635951245</v>
      </c>
      <c r="T132" s="1">
        <f t="shared" si="277"/>
        <v>12248.00044724818</v>
      </c>
      <c r="U132" s="1">
        <f t="shared" si="277"/>
        <v>14204.679362924171</v>
      </c>
      <c r="V132" s="1">
        <f t="shared" ref="V132:Y132" si="278">U132*(1+V30)</f>
        <v>16690.918733508639</v>
      </c>
      <c r="W132" s="1">
        <f t="shared" si="278"/>
        <v>19911.687284530293</v>
      </c>
      <c r="X132" s="1">
        <f t="shared" si="278"/>
        <v>24166.055904332625</v>
      </c>
      <c r="Y132" s="1">
        <f t="shared" si="278"/>
        <v>29894.066285733563</v>
      </c>
      <c r="AA132" s="1" t="s">
        <v>16</v>
      </c>
      <c r="AB132" s="5">
        <v>0.01</v>
      </c>
    </row>
    <row r="133" spans="1:130" x14ac:dyDescent="0.2">
      <c r="B133" s="11" t="s">
        <v>98</v>
      </c>
      <c r="C133" s="1">
        <v>195</v>
      </c>
      <c r="G133" s="1">
        <v>309</v>
      </c>
      <c r="M133" s="1">
        <v>1131</v>
      </c>
      <c r="N133" s="1">
        <v>1532</v>
      </c>
      <c r="O133" s="1">
        <v>502</v>
      </c>
      <c r="P133" s="1">
        <f>O133*(1+P30)</f>
        <v>642.6703214069496</v>
      </c>
      <c r="Q133" s="1">
        <f t="shared" ref="Q133:U133" si="279">P133*(1+Q30)</f>
        <v>863.85513085843911</v>
      </c>
      <c r="R133" s="1">
        <f t="shared" si="279"/>
        <v>1089.0407542613257</v>
      </c>
      <c r="S133" s="1">
        <f t="shared" si="279"/>
        <v>1363.7921673145909</v>
      </c>
      <c r="T133" s="1">
        <f t="shared" si="279"/>
        <v>1713.627710289461</v>
      </c>
      <c r="U133" s="1">
        <f t="shared" si="279"/>
        <v>1987.3882497736715</v>
      </c>
      <c r="V133" s="1">
        <f t="shared" ref="V133:Y133" si="280">U133*(1+V30)</f>
        <v>2335.2400234730594</v>
      </c>
      <c r="W133" s="1">
        <f t="shared" si="280"/>
        <v>2785.8603725847852</v>
      </c>
      <c r="X133" s="1">
        <f t="shared" si="280"/>
        <v>3381.0925484880099</v>
      </c>
      <c r="Y133" s="1">
        <f t="shared" si="280"/>
        <v>4182.503142541319</v>
      </c>
      <c r="AA133" s="1" t="s">
        <v>17</v>
      </c>
      <c r="AB133" s="6">
        <v>9.5000000000000001E-2</v>
      </c>
    </row>
    <row r="134" spans="1:130" s="3" customFormat="1" ht="15" x14ac:dyDescent="0.25">
      <c r="A134" s="1"/>
      <c r="B134" s="3" t="s">
        <v>62</v>
      </c>
      <c r="C134" s="3">
        <f>SUM(C120:C133)</f>
        <v>242</v>
      </c>
      <c r="D134" s="3">
        <f t="shared" ref="D134:L134" si="281">SUM(D120:D133)</f>
        <v>0</v>
      </c>
      <c r="E134" s="3">
        <f t="shared" si="281"/>
        <v>0</v>
      </c>
      <c r="F134" s="3">
        <f t="shared" si="281"/>
        <v>0</v>
      </c>
      <c r="G134" s="3">
        <f t="shared" si="281"/>
        <v>2156</v>
      </c>
      <c r="H134" s="3">
        <f t="shared" si="281"/>
        <v>0</v>
      </c>
      <c r="I134" s="3">
        <f t="shared" si="281"/>
        <v>0</v>
      </c>
      <c r="J134" s="3">
        <f t="shared" si="281"/>
        <v>0</v>
      </c>
      <c r="L134" s="3">
        <f t="shared" si="281"/>
        <v>0</v>
      </c>
      <c r="M134" s="3">
        <f t="shared" ref="M134" si="282">SUM(M120:M133)</f>
        <v>14724</v>
      </c>
      <c r="N134" s="3">
        <f t="shared" ref="N134" si="283">SUM(N120:N133)</f>
        <v>13256</v>
      </c>
      <c r="O134" s="3">
        <f t="shared" ref="O134" si="284">SUM(O120:O133)</f>
        <v>14923</v>
      </c>
      <c r="P134" s="3">
        <f t="shared" ref="P134:U134" si="285">SUM(P121:P133,P119)</f>
        <v>18530.411122362995</v>
      </c>
      <c r="Q134" s="3">
        <f t="shared" si="285"/>
        <v>27626.753970585058</v>
      </c>
      <c r="R134" s="3">
        <f t="shared" si="285"/>
        <v>38913.357780065686</v>
      </c>
      <c r="S134" s="3">
        <f t="shared" si="285"/>
        <v>54319.032930047659</v>
      </c>
      <c r="T134" s="3">
        <f t="shared" si="285"/>
        <v>75867.570148369647</v>
      </c>
      <c r="U134" s="3">
        <f t="shared" si="285"/>
        <v>97509.147627111321</v>
      </c>
      <c r="V134" s="3">
        <f t="shared" ref="V134:Y134" si="286">SUM(V121:V133,V119)</f>
        <v>116430.21455197604</v>
      </c>
      <c r="W134" s="3">
        <f t="shared" si="286"/>
        <v>140472.0482642696</v>
      </c>
      <c r="X134" s="3">
        <f t="shared" si="286"/>
        <v>171748.76689466165</v>
      </c>
      <c r="Y134" s="3">
        <f t="shared" si="286"/>
        <v>213448.36877992237</v>
      </c>
      <c r="AA134" s="3" t="s">
        <v>18</v>
      </c>
      <c r="AB134" s="3">
        <f>NPV(AB133,P141:DZ141)+main!F5-main!F6+AB129</f>
        <v>1552852.3007451114</v>
      </c>
    </row>
    <row r="135" spans="1:130" x14ac:dyDescent="0.2">
      <c r="B135" s="11" t="s">
        <v>128</v>
      </c>
      <c r="C135" s="1">
        <v>-2777</v>
      </c>
      <c r="G135" s="1">
        <v>-1492</v>
      </c>
      <c r="M135" s="1">
        <v>-7158</v>
      </c>
      <c r="N135" s="1">
        <v>-8898</v>
      </c>
      <c r="O135" s="1">
        <v>-11339</v>
      </c>
      <c r="AA135" s="1" t="s">
        <v>1</v>
      </c>
      <c r="AB135" s="1">
        <f>AB134/main!F3</f>
        <v>482.1091318059332</v>
      </c>
    </row>
    <row r="136" spans="1:130" x14ac:dyDescent="0.2">
      <c r="B136" s="11" t="s">
        <v>132</v>
      </c>
      <c r="M136" s="1">
        <v>936</v>
      </c>
      <c r="AA136" s="1" t="s">
        <v>19</v>
      </c>
      <c r="AB136" s="5">
        <f>AB135/main!F2-1</f>
        <v>0.3208469364546116</v>
      </c>
    </row>
    <row r="137" spans="1:130" x14ac:dyDescent="0.2">
      <c r="B137" s="11" t="s">
        <v>129</v>
      </c>
      <c r="C137" s="1">
        <v>-6622</v>
      </c>
      <c r="G137" s="1">
        <v>-6015</v>
      </c>
      <c r="M137" s="1">
        <v>-5835</v>
      </c>
      <c r="N137" s="1">
        <v>-19112</v>
      </c>
      <c r="O137" s="1">
        <v>-35955</v>
      </c>
    </row>
    <row r="138" spans="1:130" x14ac:dyDescent="0.2">
      <c r="B138" s="11" t="s">
        <v>130</v>
      </c>
      <c r="C138" s="1">
        <v>4315</v>
      </c>
      <c r="G138" s="1">
        <v>5856</v>
      </c>
      <c r="M138" s="1">
        <v>22</v>
      </c>
      <c r="N138" s="1">
        <f>12353+138</f>
        <v>12491</v>
      </c>
      <c r="O138" s="1">
        <f>28310+200</f>
        <v>28510</v>
      </c>
    </row>
    <row r="139" spans="1:130" x14ac:dyDescent="0.2">
      <c r="B139" s="11" t="s">
        <v>133</v>
      </c>
      <c r="M139" s="1">
        <v>76</v>
      </c>
    </row>
    <row r="140" spans="1:130" s="3" customFormat="1" ht="15" x14ac:dyDescent="0.25">
      <c r="A140" s="1"/>
      <c r="B140" s="3" t="s">
        <v>131</v>
      </c>
      <c r="C140" s="3">
        <f>C135</f>
        <v>-2777</v>
      </c>
      <c r="D140" s="3">
        <f t="shared" ref="D140:L140" si="287">D135</f>
        <v>0</v>
      </c>
      <c r="E140" s="3">
        <f t="shared" si="287"/>
        <v>0</v>
      </c>
      <c r="F140" s="3">
        <f t="shared" si="287"/>
        <v>0</v>
      </c>
      <c r="G140" s="3">
        <f t="shared" si="287"/>
        <v>-1492</v>
      </c>
      <c r="H140" s="3">
        <f t="shared" si="287"/>
        <v>0</v>
      </c>
      <c r="I140" s="3">
        <f t="shared" si="287"/>
        <v>0</v>
      </c>
      <c r="J140" s="3">
        <f t="shared" si="287"/>
        <v>0</v>
      </c>
      <c r="L140" s="3">
        <f t="shared" si="287"/>
        <v>0</v>
      </c>
      <c r="M140" s="3">
        <f t="shared" ref="M140:O140" si="288">M135</f>
        <v>-7158</v>
      </c>
      <c r="N140" s="3">
        <f t="shared" si="288"/>
        <v>-8898</v>
      </c>
      <c r="O140" s="3">
        <f t="shared" si="288"/>
        <v>-11339</v>
      </c>
      <c r="P140" s="3">
        <f>P5*-0.09</f>
        <v>-11255.820184944305</v>
      </c>
      <c r="Q140" s="3">
        <f t="shared" ref="Q140:U140" si="289">Q5*-0.09</f>
        <v>-15129.682661395382</v>
      </c>
      <c r="R140" s="3">
        <f t="shared" si="289"/>
        <v>-19073.615967213151</v>
      </c>
      <c r="S140" s="3">
        <f t="shared" si="289"/>
        <v>-23885.651622005207</v>
      </c>
      <c r="T140" s="3">
        <f t="shared" si="289"/>
        <v>-30012.721497282808</v>
      </c>
      <c r="U140" s="3">
        <f t="shared" si="289"/>
        <v>-34807.402850269114</v>
      </c>
      <c r="V140" s="3">
        <f t="shared" ref="V140:Y140" si="290">V5*-0.09</f>
        <v>-40899.728705931244</v>
      </c>
      <c r="W140" s="3">
        <f t="shared" si="290"/>
        <v>-48791.958131081046</v>
      </c>
      <c r="X140" s="3">
        <f t="shared" si="290"/>
        <v>-59216.939831795673</v>
      </c>
      <c r="Y140" s="3">
        <f t="shared" si="290"/>
        <v>-73252.959919397457</v>
      </c>
    </row>
    <row r="141" spans="1:130" s="3" customFormat="1" ht="15" x14ac:dyDescent="0.25">
      <c r="A141" s="1"/>
      <c r="B141" s="3" t="s">
        <v>60</v>
      </c>
      <c r="C141" s="3">
        <f t="shared" ref="C141:J141" si="291">C134+C140</f>
        <v>-2535</v>
      </c>
      <c r="D141" s="3">
        <f t="shared" si="291"/>
        <v>0</v>
      </c>
      <c r="E141" s="3">
        <f t="shared" si="291"/>
        <v>0</v>
      </c>
      <c r="F141" s="3">
        <f t="shared" si="291"/>
        <v>0</v>
      </c>
      <c r="G141" s="3">
        <f t="shared" si="291"/>
        <v>664</v>
      </c>
      <c r="H141" s="3">
        <f t="shared" si="291"/>
        <v>0</v>
      </c>
      <c r="I141" s="3">
        <f t="shared" si="291"/>
        <v>0</v>
      </c>
      <c r="J141" s="3">
        <f t="shared" si="291"/>
        <v>0</v>
      </c>
      <c r="L141" s="3">
        <f t="shared" ref="L141:U141" si="292">L134+L140</f>
        <v>0</v>
      </c>
      <c r="M141" s="3">
        <f t="shared" si="292"/>
        <v>7566</v>
      </c>
      <c r="N141" s="3">
        <f t="shared" si="292"/>
        <v>4358</v>
      </c>
      <c r="O141" s="3">
        <f t="shared" si="292"/>
        <v>3584</v>
      </c>
      <c r="P141" s="3">
        <f t="shared" si="292"/>
        <v>7274.5909374186904</v>
      </c>
      <c r="Q141" s="3">
        <f t="shared" si="292"/>
        <v>12497.071309189676</v>
      </c>
      <c r="R141" s="3">
        <f t="shared" si="292"/>
        <v>19839.741812852535</v>
      </c>
      <c r="S141" s="3">
        <f t="shared" si="292"/>
        <v>30433.381308042452</v>
      </c>
      <c r="T141" s="3">
        <f t="shared" si="292"/>
        <v>45854.848651086839</v>
      </c>
      <c r="U141" s="3">
        <f t="shared" si="292"/>
        <v>62701.744776842206</v>
      </c>
      <c r="V141" s="3">
        <f t="shared" ref="V141" si="293">V134+V140</f>
        <v>75530.485846044787</v>
      </c>
      <c r="W141" s="3">
        <f t="shared" ref="W141" si="294">W134+W140</f>
        <v>91680.090133188554</v>
      </c>
      <c r="X141" s="3">
        <f t="shared" ref="X141" si="295">X134+X140</f>
        <v>112531.82706286598</v>
      </c>
      <c r="Y141" s="3">
        <f t="shared" ref="Y141" si="296">Y134+Y140</f>
        <v>140195.40886052491</v>
      </c>
      <c r="Z141" s="3">
        <f t="shared" ref="Z141:BE141" si="297">Y141*(1+$AB$132)</f>
        <v>141597.36294913015</v>
      </c>
      <c r="AA141" s="3">
        <f t="shared" si="297"/>
        <v>143013.33657862147</v>
      </c>
      <c r="AB141" s="3">
        <f t="shared" si="297"/>
        <v>144443.4699444077</v>
      </c>
      <c r="AC141" s="3">
        <f t="shared" si="297"/>
        <v>145887.90464385177</v>
      </c>
      <c r="AD141" s="3">
        <f t="shared" si="297"/>
        <v>147346.78369029029</v>
      </c>
      <c r="AE141" s="3">
        <f t="shared" si="297"/>
        <v>148820.25152719321</v>
      </c>
      <c r="AF141" s="3">
        <f t="shared" si="297"/>
        <v>150308.45404246513</v>
      </c>
      <c r="AG141" s="3">
        <f t="shared" si="297"/>
        <v>151811.5385828898</v>
      </c>
      <c r="AH141" s="3">
        <f t="shared" si="297"/>
        <v>153329.65396871869</v>
      </c>
      <c r="AI141" s="3">
        <f t="shared" si="297"/>
        <v>154862.95050840589</v>
      </c>
      <c r="AJ141" s="3">
        <f t="shared" si="297"/>
        <v>156411.58001348996</v>
      </c>
      <c r="AK141" s="3">
        <f t="shared" si="297"/>
        <v>157975.69581362486</v>
      </c>
      <c r="AL141" s="3">
        <f t="shared" si="297"/>
        <v>159555.45277176111</v>
      </c>
      <c r="AM141" s="3">
        <f t="shared" si="297"/>
        <v>161151.00729947872</v>
      </c>
      <c r="AN141" s="3">
        <f t="shared" si="297"/>
        <v>162762.51737247352</v>
      </c>
      <c r="AO141" s="3">
        <f t="shared" si="297"/>
        <v>164390.14254619824</v>
      </c>
      <c r="AP141" s="3">
        <f t="shared" si="297"/>
        <v>166034.04397166023</v>
      </c>
      <c r="AQ141" s="3">
        <f t="shared" si="297"/>
        <v>167694.38441137684</v>
      </c>
      <c r="AR141" s="3">
        <f t="shared" si="297"/>
        <v>169371.3282554906</v>
      </c>
      <c r="AS141" s="3">
        <f t="shared" si="297"/>
        <v>171065.04153804551</v>
      </c>
      <c r="AT141" s="3">
        <f t="shared" si="297"/>
        <v>172775.69195342597</v>
      </c>
      <c r="AU141" s="3">
        <f t="shared" si="297"/>
        <v>174503.44887296023</v>
      </c>
      <c r="AV141" s="3">
        <f t="shared" si="297"/>
        <v>176248.48336168984</v>
      </c>
      <c r="AW141" s="3">
        <f t="shared" si="297"/>
        <v>178010.96819530675</v>
      </c>
      <c r="AX141" s="3">
        <f t="shared" si="297"/>
        <v>179791.07787725981</v>
      </c>
      <c r="AY141" s="3">
        <f t="shared" si="297"/>
        <v>181588.98865603242</v>
      </c>
      <c r="AZ141" s="3">
        <f t="shared" si="297"/>
        <v>183404.87854259275</v>
      </c>
      <c r="BA141" s="3">
        <f t="shared" si="297"/>
        <v>185238.92732801868</v>
      </c>
      <c r="BB141" s="3">
        <f t="shared" si="297"/>
        <v>187091.31660129887</v>
      </c>
      <c r="BC141" s="3">
        <f t="shared" si="297"/>
        <v>188962.22976731186</v>
      </c>
      <c r="BD141" s="3">
        <f t="shared" si="297"/>
        <v>190851.85206498497</v>
      </c>
      <c r="BE141" s="3">
        <f t="shared" si="297"/>
        <v>192760.37058563481</v>
      </c>
      <c r="BF141" s="3">
        <f t="shared" ref="BF141:CK141" si="298">BE141*(1+$AB$132)</f>
        <v>194687.97429149115</v>
      </c>
      <c r="BG141" s="3">
        <f t="shared" si="298"/>
        <v>196634.85403440607</v>
      </c>
      <c r="BH141" s="3">
        <f t="shared" si="298"/>
        <v>198601.20257475015</v>
      </c>
      <c r="BI141" s="3">
        <f t="shared" si="298"/>
        <v>200587.21460049765</v>
      </c>
      <c r="BJ141" s="3">
        <f t="shared" si="298"/>
        <v>202593.08674650264</v>
      </c>
      <c r="BK141" s="3">
        <f t="shared" si="298"/>
        <v>204619.01761396768</v>
      </c>
      <c r="BL141" s="3">
        <f t="shared" si="298"/>
        <v>206665.20779010735</v>
      </c>
      <c r="BM141" s="3">
        <f t="shared" si="298"/>
        <v>208731.85986800844</v>
      </c>
      <c r="BN141" s="3">
        <f t="shared" si="298"/>
        <v>210819.17846668852</v>
      </c>
      <c r="BO141" s="3">
        <f t="shared" si="298"/>
        <v>212927.3702513554</v>
      </c>
      <c r="BP141" s="3">
        <f t="shared" si="298"/>
        <v>215056.64395386894</v>
      </c>
      <c r="BQ141" s="3">
        <f t="shared" si="298"/>
        <v>217207.21039340764</v>
      </c>
      <c r="BR141" s="3">
        <f t="shared" si="298"/>
        <v>219379.28249734172</v>
      </c>
      <c r="BS141" s="3">
        <f t="shared" si="298"/>
        <v>221573.07532231513</v>
      </c>
      <c r="BT141" s="3">
        <f t="shared" si="298"/>
        <v>223788.80607553828</v>
      </c>
      <c r="BU141" s="3">
        <f t="shared" si="298"/>
        <v>226026.69413629366</v>
      </c>
      <c r="BV141" s="3">
        <f t="shared" si="298"/>
        <v>228286.9610776566</v>
      </c>
      <c r="BW141" s="3">
        <f t="shared" si="298"/>
        <v>230569.83068843317</v>
      </c>
      <c r="BX141" s="3">
        <f t="shared" si="298"/>
        <v>232875.52899531749</v>
      </c>
      <c r="BY141" s="3">
        <f t="shared" si="298"/>
        <v>235204.28428527067</v>
      </c>
      <c r="BZ141" s="3">
        <f t="shared" si="298"/>
        <v>237556.32712812338</v>
      </c>
      <c r="CA141" s="3">
        <f t="shared" si="298"/>
        <v>239931.8903994046</v>
      </c>
      <c r="CB141" s="3">
        <f t="shared" si="298"/>
        <v>242331.20930339865</v>
      </c>
      <c r="CC141" s="3">
        <f t="shared" si="298"/>
        <v>244754.52139643262</v>
      </c>
      <c r="CD141" s="3">
        <f t="shared" si="298"/>
        <v>247202.06661039696</v>
      </c>
      <c r="CE141" s="3">
        <f t="shared" si="298"/>
        <v>249674.08727650094</v>
      </c>
      <c r="CF141" s="3">
        <f t="shared" si="298"/>
        <v>252170.82814926596</v>
      </c>
      <c r="CG141" s="3">
        <f t="shared" si="298"/>
        <v>254692.53643075863</v>
      </c>
      <c r="CH141" s="3">
        <f t="shared" si="298"/>
        <v>257239.46179506622</v>
      </c>
      <c r="CI141" s="3">
        <f t="shared" si="298"/>
        <v>259811.85641301688</v>
      </c>
      <c r="CJ141" s="3">
        <f t="shared" si="298"/>
        <v>262409.97497714707</v>
      </c>
      <c r="CK141" s="3">
        <f t="shared" si="298"/>
        <v>265034.07472691854</v>
      </c>
      <c r="CL141" s="3">
        <f t="shared" ref="CL141:DQ141" si="299">CK141*(1+$AB$132)</f>
        <v>267684.4154741877</v>
      </c>
      <c r="CM141" s="3">
        <f t="shared" si="299"/>
        <v>270361.25962892961</v>
      </c>
      <c r="CN141" s="3">
        <f t="shared" si="299"/>
        <v>273064.87222521892</v>
      </c>
      <c r="CO141" s="3">
        <f t="shared" si="299"/>
        <v>275795.52094747109</v>
      </c>
      <c r="CP141" s="3">
        <f t="shared" si="299"/>
        <v>278553.47615694581</v>
      </c>
      <c r="CQ141" s="3">
        <f t="shared" si="299"/>
        <v>281339.01091851527</v>
      </c>
      <c r="CR141" s="3">
        <f t="shared" si="299"/>
        <v>284152.4010277004</v>
      </c>
      <c r="CS141" s="3">
        <f t="shared" si="299"/>
        <v>286993.9250379774</v>
      </c>
      <c r="CT141" s="3">
        <f t="shared" si="299"/>
        <v>289863.8642883572</v>
      </c>
      <c r="CU141" s="3">
        <f t="shared" si="299"/>
        <v>292762.50293124077</v>
      </c>
      <c r="CV141" s="3">
        <f t="shared" si="299"/>
        <v>295690.12796055316</v>
      </c>
      <c r="CW141" s="3">
        <f t="shared" si="299"/>
        <v>298647.02924015868</v>
      </c>
      <c r="CX141" s="3">
        <f t="shared" si="299"/>
        <v>301633.49953256029</v>
      </c>
      <c r="CY141" s="3">
        <f t="shared" si="299"/>
        <v>304649.83452788589</v>
      </c>
      <c r="CZ141" s="3">
        <f t="shared" si="299"/>
        <v>307696.33287316473</v>
      </c>
      <c r="DA141" s="3">
        <f t="shared" si="299"/>
        <v>310773.29620189639</v>
      </c>
      <c r="DB141" s="3">
        <f t="shared" si="299"/>
        <v>313881.02916391537</v>
      </c>
      <c r="DC141" s="3">
        <f t="shared" si="299"/>
        <v>317019.83945555455</v>
      </c>
      <c r="DD141" s="3">
        <f t="shared" si="299"/>
        <v>320190.03785011009</v>
      </c>
      <c r="DE141" s="3">
        <f t="shared" si="299"/>
        <v>323391.93822861119</v>
      </c>
      <c r="DF141" s="3">
        <f t="shared" si="299"/>
        <v>326625.85761089734</v>
      </c>
      <c r="DG141" s="3">
        <f t="shared" si="299"/>
        <v>329892.11618700629</v>
      </c>
      <c r="DH141" s="3">
        <f t="shared" si="299"/>
        <v>333191.03734887636</v>
      </c>
      <c r="DI141" s="3">
        <f t="shared" si="299"/>
        <v>336522.94772236515</v>
      </c>
      <c r="DJ141" s="3">
        <f t="shared" si="299"/>
        <v>339888.1771995888</v>
      </c>
      <c r="DK141" s="3">
        <f t="shared" si="299"/>
        <v>343287.05897158472</v>
      </c>
      <c r="DL141" s="3">
        <f t="shared" si="299"/>
        <v>346719.92956130055</v>
      </c>
      <c r="DM141" s="3">
        <f t="shared" si="299"/>
        <v>350187.12885691354</v>
      </c>
      <c r="DN141" s="3">
        <f t="shared" si="299"/>
        <v>353689.00014548266</v>
      </c>
      <c r="DO141" s="3">
        <f t="shared" si="299"/>
        <v>357225.89014693751</v>
      </c>
      <c r="DP141" s="3">
        <f t="shared" si="299"/>
        <v>360798.14904840686</v>
      </c>
      <c r="DQ141" s="3">
        <f t="shared" si="299"/>
        <v>364406.13053889095</v>
      </c>
      <c r="DR141" s="3">
        <f t="shared" ref="DR141:DZ141" si="300">DQ141*(1+$AB$132)</f>
        <v>368050.19184427988</v>
      </c>
      <c r="DS141" s="3">
        <f t="shared" si="300"/>
        <v>371730.69376272266</v>
      </c>
      <c r="DT141" s="3">
        <f t="shared" si="300"/>
        <v>375448.00070034986</v>
      </c>
      <c r="DU141" s="3">
        <f t="shared" si="300"/>
        <v>379202.48070735339</v>
      </c>
      <c r="DV141" s="3">
        <f t="shared" si="300"/>
        <v>382994.50551442691</v>
      </c>
      <c r="DW141" s="3">
        <f t="shared" si="300"/>
        <v>386824.45056957117</v>
      </c>
      <c r="DX141" s="3">
        <f t="shared" si="300"/>
        <v>390692.69507526688</v>
      </c>
      <c r="DY141" s="3">
        <f t="shared" si="300"/>
        <v>394599.62202601956</v>
      </c>
      <c r="DZ141" s="3">
        <f t="shared" si="300"/>
        <v>398545.61824627977</v>
      </c>
    </row>
    <row r="143" spans="1:130" x14ac:dyDescent="0.2">
      <c r="B143" s="11" t="s">
        <v>134</v>
      </c>
      <c r="M143" s="5">
        <f>-M140/M5</f>
        <v>8.7869190542829781E-2</v>
      </c>
      <c r="N143" s="5">
        <f t="shared" ref="N143:O143" si="301">-N140/N5</f>
        <v>9.1947134014652848E-2</v>
      </c>
      <c r="O143" s="5">
        <f t="shared" si="301"/>
        <v>0.11607124577745931</v>
      </c>
      <c r="P143" s="5">
        <f t="shared" ref="P143:U143" si="302">-P140/P5</f>
        <v>0.09</v>
      </c>
      <c r="Q143" s="5">
        <f t="shared" si="302"/>
        <v>0.09</v>
      </c>
      <c r="R143" s="5">
        <f t="shared" si="302"/>
        <v>9.0000000000000011E-2</v>
      </c>
      <c r="S143" s="5">
        <f t="shared" si="302"/>
        <v>0.09</v>
      </c>
      <c r="T143" s="5">
        <f t="shared" si="302"/>
        <v>0.09</v>
      </c>
      <c r="U143" s="5">
        <f t="shared" si="302"/>
        <v>0.09</v>
      </c>
      <c r="V143" s="5">
        <f t="shared" ref="V143:Y143" si="303">-V140/V5</f>
        <v>0.09</v>
      </c>
      <c r="W143" s="5">
        <f t="shared" si="303"/>
        <v>0.09</v>
      </c>
      <c r="X143" s="5">
        <f t="shared" si="303"/>
        <v>0.09</v>
      </c>
      <c r="Y143" s="5">
        <f t="shared" si="303"/>
        <v>0.09</v>
      </c>
    </row>
    <row r="144" spans="1:130" x14ac:dyDescent="0.2">
      <c r="B144" s="11" t="s">
        <v>135</v>
      </c>
      <c r="M144" s="5">
        <f>M134/M5</f>
        <v>0.18074685129262724</v>
      </c>
      <c r="N144" s="5">
        <f t="shared" ref="N144:O144" si="304">N134/N5</f>
        <v>0.13698035609105846</v>
      </c>
      <c r="O144" s="5">
        <f t="shared" si="304"/>
        <v>0.15275872658409254</v>
      </c>
      <c r="P144" s="5">
        <f t="shared" ref="P144:U144" si="305">P134/P5</f>
        <v>0.14816663500394411</v>
      </c>
      <c r="Q144" s="5">
        <f t="shared" si="305"/>
        <v>0.16433972298023986</v>
      </c>
      <c r="R144" s="5">
        <f t="shared" si="305"/>
        <v>0.18361501071564351</v>
      </c>
      <c r="S144" s="5">
        <f t="shared" si="305"/>
        <v>0.20467153423607878</v>
      </c>
      <c r="T144" s="5">
        <f t="shared" si="305"/>
        <v>0.2275062364461499</v>
      </c>
      <c r="U144" s="5">
        <f t="shared" si="305"/>
        <v>0.25212519659082144</v>
      </c>
      <c r="V144" s="5">
        <f t="shared" ref="V144:Y144" si="306">V134/V5</f>
        <v>0.25620510554042447</v>
      </c>
      <c r="W144" s="5">
        <f t="shared" si="306"/>
        <v>0.2591100014846679</v>
      </c>
      <c r="X144" s="5">
        <f t="shared" si="306"/>
        <v>0.26102985166788251</v>
      </c>
      <c r="Y144" s="5">
        <f t="shared" si="306"/>
        <v>0.26224678444844784</v>
      </c>
    </row>
    <row r="145" spans="2:25" x14ac:dyDescent="0.2">
      <c r="B145" s="11" t="s">
        <v>136</v>
      </c>
      <c r="M145" s="5">
        <f>M141/M5</f>
        <v>9.2877660749797447E-2</v>
      </c>
      <c r="N145" s="5">
        <f t="shared" ref="N145:O145" si="307">N141/N5</f>
        <v>4.5033222076405609E-2</v>
      </c>
      <c r="O145" s="5">
        <f t="shared" si="307"/>
        <v>3.6687480806633227E-2</v>
      </c>
      <c r="P145" s="5">
        <f t="shared" ref="P145:U145" si="308">P141/P5</f>
        <v>5.8166635003944117E-2</v>
      </c>
      <c r="Q145" s="5">
        <f t="shared" si="308"/>
        <v>7.4339722980239858E-2</v>
      </c>
      <c r="R145" s="5">
        <f t="shared" si="308"/>
        <v>9.3615010715643515E-2</v>
      </c>
      <c r="S145" s="5">
        <f t="shared" si="308"/>
        <v>0.11467153423607877</v>
      </c>
      <c r="T145" s="5">
        <f t="shared" si="308"/>
        <v>0.1375062364461499</v>
      </c>
      <c r="U145" s="5">
        <f t="shared" si="308"/>
        <v>0.16212519659082142</v>
      </c>
      <c r="V145" s="5">
        <f t="shared" ref="V145:Y145" si="309">V141/V5</f>
        <v>0.16620510554042447</v>
      </c>
      <c r="W145" s="5">
        <f t="shared" si="309"/>
        <v>0.1691100014846679</v>
      </c>
      <c r="X145" s="5">
        <f t="shared" si="309"/>
        <v>0.17102985166788251</v>
      </c>
      <c r="Y145" s="5">
        <f t="shared" si="309"/>
        <v>0.17224678444844782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2025-05-29T00:43:47Z</dcterms:modified>
</cp:coreProperties>
</file>