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 Ephraims\Desktop\LiamDissertation\Evaluation\Evaluation Results and Tables\E1-Researcher Disambiguation Results\"/>
    </mc:Choice>
  </mc:AlternateContent>
  <xr:revisionPtr revIDLastSave="0" documentId="13_ncr:1_{D2C62FB1-8A1C-4D4E-8DBF-3BEF77F70C04}" xr6:coauthVersionLast="45" xr6:coauthVersionMax="45" xr10:uidLastSave="{00000000-0000-0000-0000-000000000000}"/>
  <bookViews>
    <workbookView xWindow="-120" yWindow="-120" windowWidth="20730" windowHeight="11160" firstSheet="7" activeTab="12" xr2:uid="{C43912FD-1DFB-4C4D-B30B-5A970BC61F80}"/>
  </bookViews>
  <sheets>
    <sheet name="Confusion_Matrix_Graph" sheetId="3" r:id="rId1"/>
    <sheet name="Known vs. Unknown Research Pubs" sheetId="4" r:id="rId2"/>
    <sheet name="Sheet1" sheetId="8" r:id="rId3"/>
    <sheet name="Sheet2" sheetId="9" r:id="rId4"/>
    <sheet name="Accuracy, Sens, Spec &amp; Prec" sheetId="5" r:id="rId5"/>
    <sheet name="Sheet3" sheetId="10" r:id="rId6"/>
    <sheet name="True|False Pos|Neg Rates" sheetId="6" r:id="rId7"/>
    <sheet name="Sheet4" sheetId="11" r:id="rId8"/>
    <sheet name="Sheet5" sheetId="12" r:id="rId9"/>
    <sheet name="Sheet6" sheetId="13" r:id="rId10"/>
    <sheet name="Extraction Results" sheetId="7" r:id="rId11"/>
    <sheet name="Disambiguation_Results_Stats" sheetId="1" r:id="rId12"/>
    <sheet name="Sheet7" sheetId="14" r:id="rId13"/>
  </sheets>
  <calcPr calcId="191029"/>
  <pivotCaches>
    <pivotCache cacheId="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1" l="1"/>
  <c r="L2" i="1"/>
  <c r="Q3" i="1"/>
  <c r="T3" i="1"/>
  <c r="T4" i="1"/>
  <c r="T5" i="1"/>
  <c r="T6" i="1"/>
  <c r="T7" i="1"/>
  <c r="T8" i="1"/>
  <c r="T9" i="1"/>
  <c r="T10" i="1"/>
  <c r="T2" i="1"/>
  <c r="S2" i="1"/>
  <c r="R3" i="1"/>
  <c r="R4" i="1"/>
  <c r="R5" i="1"/>
  <c r="R6" i="1"/>
  <c r="R7" i="1"/>
  <c r="R8" i="1"/>
  <c r="R9" i="1"/>
  <c r="R10" i="1"/>
  <c r="R2" i="1"/>
  <c r="Q4" i="1"/>
  <c r="Q5" i="1"/>
  <c r="Q6" i="1"/>
  <c r="Q7" i="1"/>
  <c r="Q8" i="1"/>
  <c r="Q9" i="1"/>
  <c r="Q10" i="1"/>
  <c r="Q2" i="1"/>
  <c r="P2" i="1"/>
  <c r="O2" i="1"/>
  <c r="N9" i="1"/>
  <c r="N3" i="1"/>
  <c r="N4" i="1"/>
  <c r="N5" i="1"/>
  <c r="N6" i="1"/>
  <c r="N7" i="1"/>
  <c r="N8" i="1"/>
  <c r="N10" i="1"/>
  <c r="N2" i="1"/>
  <c r="M2" i="1"/>
  <c r="F3" i="1" l="1"/>
  <c r="F10" i="1"/>
  <c r="F9" i="1"/>
  <c r="F7" i="1" l="1"/>
  <c r="F5" i="1"/>
  <c r="F4" i="1"/>
  <c r="F8" i="1"/>
  <c r="F2" i="1"/>
  <c r="F6" i="1"/>
  <c r="L10" i="1" l="1"/>
  <c r="O10" i="1"/>
  <c r="M10" i="1"/>
  <c r="P10" i="1"/>
  <c r="S10" i="1"/>
  <c r="L9" i="1" l="1"/>
  <c r="M9" i="1"/>
  <c r="O9" i="1"/>
  <c r="P9" i="1"/>
  <c r="S9" i="1"/>
  <c r="L8" i="1" l="1"/>
  <c r="M8" i="1"/>
  <c r="P8" i="1"/>
  <c r="S8" i="1"/>
  <c r="O8" i="1"/>
  <c r="L7" i="1" l="1"/>
  <c r="O7" i="1"/>
  <c r="M7" i="1"/>
  <c r="P7" i="1"/>
  <c r="S7" i="1"/>
  <c r="L6" i="1"/>
  <c r="O6" i="1" l="1"/>
  <c r="M6" i="1"/>
  <c r="P6" i="1"/>
  <c r="S6" i="1"/>
  <c r="S5" i="1" l="1"/>
  <c r="P5" i="1"/>
  <c r="O5" i="1"/>
  <c r="M5" i="1"/>
  <c r="L5" i="1"/>
  <c r="S4" i="1" l="1"/>
  <c r="P4" i="1"/>
  <c r="O4" i="1"/>
  <c r="M4" i="1"/>
  <c r="L4" i="1"/>
  <c r="S3" i="1" l="1"/>
  <c r="P3" i="1"/>
  <c r="O3" i="1"/>
  <c r="M3" i="1"/>
  <c r="L3" i="1"/>
</calcChain>
</file>

<file path=xl/sharedStrings.xml><?xml version="1.0" encoding="utf-8"?>
<sst xmlns="http://schemas.openxmlformats.org/spreadsheetml/2006/main" count="395" uniqueCount="121">
  <si>
    <t>Name</t>
  </si>
  <si>
    <t>TRUE POSITIVES</t>
  </si>
  <si>
    <t>FALSE POSITIVES</t>
  </si>
  <si>
    <t>FALSE NEGATIVES</t>
  </si>
  <si>
    <t>TRUE NEGATIVES</t>
  </si>
  <si>
    <t>ACCURACY (TP + TN)/(TP + TN + FP + FN)</t>
  </si>
  <si>
    <t>Precision (TP / TP + FP)</t>
  </si>
  <si>
    <t>True-Positive Rate (TP / TP + FN)</t>
  </si>
  <si>
    <t>False-Positive Rate (FP / FP + TN)</t>
  </si>
  <si>
    <t>True-Negative Rate (TN / TN + FP)</t>
  </si>
  <si>
    <t>False-Negative Rate (FN / FN + TP)</t>
  </si>
  <si>
    <t>Specificity (TN / TN + FP): = Probability of being test negative when publication is not in researchers profile.</t>
  </si>
  <si>
    <t>Sensitivity (TP / TP + FN):  Probability of being test positive when publication belongs to researcher</t>
  </si>
  <si>
    <r>
      <t xml:space="preserve">*Parikh et al, 2008. </t>
    </r>
    <r>
      <rPr>
        <i/>
        <sz val="11"/>
        <color theme="1"/>
        <rFont val="Calibri"/>
        <family val="2"/>
        <scheme val="minor"/>
      </rPr>
      <t>Understanding and using sensitivity, specificity and predictive values</t>
    </r>
  </si>
  <si>
    <t>BUTLER</t>
  </si>
  <si>
    <t>ANOZADO</t>
  </si>
  <si>
    <t>DELANEY</t>
  </si>
  <si>
    <t>AGAR</t>
  </si>
  <si>
    <t>BARTON</t>
  </si>
  <si>
    <t>GREBELY</t>
  </si>
  <si>
    <t>JAFFE</t>
  </si>
  <si>
    <t>ROBERTS</t>
  </si>
  <si>
    <t>VITORIO</t>
  </si>
  <si>
    <t>No. Known Researcher Publications</t>
  </si>
  <si>
    <t>?</t>
  </si>
  <si>
    <t>Extracted_WOS_Publications</t>
  </si>
  <si>
    <t>Extracted_PUBMED_Publications</t>
  </si>
  <si>
    <t>Extracted_SCOPUS_Publications</t>
  </si>
  <si>
    <t>WOS_Total</t>
  </si>
  <si>
    <t>OVERALL_WOS_STATUS</t>
  </si>
  <si>
    <t>PUBMED_Total</t>
  </si>
  <si>
    <t>OVERALL_PUBMED_STATUS</t>
  </si>
  <si>
    <t>SCOPUS_Total</t>
  </si>
  <si>
    <t>OVERALL_SCOPUS_STATUS</t>
  </si>
  <si>
    <t>AGAR,M</t>
  </si>
  <si>
    <t>1</t>
  </si>
  <si>
    <t>SUCCESSFUL</t>
  </si>
  <si>
    <t>2</t>
  </si>
  <si>
    <t>195</t>
  </si>
  <si>
    <t>ANAZODO,A</t>
  </si>
  <si>
    <t>56</t>
  </si>
  <si>
    <t>14</t>
  </si>
  <si>
    <t>BARTON,M</t>
  </si>
  <si>
    <t>133</t>
  </si>
  <si>
    <t>GREBELY,J</t>
  </si>
  <si>
    <t>34</t>
  </si>
  <si>
    <t>19</t>
  </si>
  <si>
    <t>BUTLER,T</t>
  </si>
  <si>
    <t>27</t>
  </si>
  <si>
    <t>0</t>
  </si>
  <si>
    <t>UNSUCCESSFUL</t>
  </si>
  <si>
    <t>DELANEY,G</t>
  </si>
  <si>
    <t>167</t>
  </si>
  <si>
    <t>3</t>
  </si>
  <si>
    <t>JAFFE,A</t>
  </si>
  <si>
    <t>142</t>
  </si>
  <si>
    <t>ROBERTS,T</t>
  </si>
  <si>
    <t>47</t>
  </si>
  <si>
    <t>VITTORIO,O</t>
  </si>
  <si>
    <t>24</t>
  </si>
  <si>
    <t>66</t>
  </si>
  <si>
    <t>Extracted_ORCID_Publications</t>
  </si>
  <si>
    <t>*Extraction Table: Taken from Extraction Summary XML file in 1-Extraction folder of tool.</t>
  </si>
  <si>
    <t>TRUE POSITIVE: Correctly identified Publication in Tool Research Profile also in Researchers Account Profile</t>
  </si>
  <si>
    <t>TRUE NEGATIVE: Publication not in Researchers Account Profile &amp; not in Tool Reseacher Profile (All other unassociated researcher publications)</t>
  </si>
  <si>
    <t>FALSE POSITIVE: Incorrect Publication in Tool Researcher Profile NOT in researcher account profile</t>
  </si>
  <si>
    <t>FALSE NEGATIVE: Publication NOT in Tool Researcher Profile but IN researcher account profile</t>
  </si>
  <si>
    <t>Definitions:</t>
  </si>
  <si>
    <t>GOLD STANDARD = Researcher Knowledge  and Account of Publication History in Researcher Account Profile</t>
  </si>
  <si>
    <t>TEST STANDARD = Tools Performance in Tool Researcher Profile</t>
  </si>
  <si>
    <t>Need to add into  disambiguation script.</t>
  </si>
  <si>
    <t>IDENTIFIED UNKNOWN ('NEW') Researcher Publications</t>
  </si>
  <si>
    <t>Grand Total</t>
  </si>
  <si>
    <t>True Positive</t>
  </si>
  <si>
    <t>False Positive</t>
  </si>
  <si>
    <t>True Negative</t>
  </si>
  <si>
    <t>False Negative</t>
  </si>
  <si>
    <t>Researcher</t>
  </si>
  <si>
    <t>Known Researcher Publications</t>
  </si>
  <si>
    <t>Identified 'New' Researcher Publications</t>
  </si>
  <si>
    <t>Accuracy</t>
  </si>
  <si>
    <t>Sensitivity</t>
  </si>
  <si>
    <t>Specificity</t>
  </si>
  <si>
    <t>Precision</t>
  </si>
  <si>
    <t>True-Positive Rate</t>
  </si>
  <si>
    <t>False-Negative Rate</t>
  </si>
  <si>
    <t>PubMed Publications</t>
  </si>
  <si>
    <t>SCOPUS Publications</t>
  </si>
  <si>
    <t>WOS Publications</t>
  </si>
  <si>
    <t>ORCID Profile Publications</t>
  </si>
  <si>
    <t>F1-Score</t>
  </si>
  <si>
    <r>
      <t>F1 Score</t>
    </r>
    <r>
      <rPr>
        <sz val="12"/>
        <color rgb="FF222222"/>
        <rFont val="Arial"/>
        <family val="2"/>
      </rPr>
      <t>. The </t>
    </r>
    <r>
      <rPr>
        <b/>
        <sz val="12"/>
        <color rgb="FF222222"/>
        <rFont val="Arial"/>
        <family val="2"/>
      </rPr>
      <t>F1 Score</t>
    </r>
    <r>
      <rPr>
        <sz val="12"/>
        <color rgb="FF222222"/>
        <rFont val="Arial"/>
        <family val="2"/>
      </rPr>
      <t> is the 2*((precision*recall)/(precision+recall)).</t>
    </r>
  </si>
  <si>
    <t xml:space="preserve"> It is also called the F Score or the F Measure. </t>
  </si>
  <si>
    <t>Put another way, the F1 score conveys the balance between the precision and the recall</t>
  </si>
  <si>
    <t>FIXED:</t>
  </si>
  <si>
    <t>FIXED</t>
  </si>
  <si>
    <t>Sensitivity (Recall)</t>
  </si>
  <si>
    <t>JOHN,S</t>
  </si>
  <si>
    <t>HEARLD,C</t>
  </si>
  <si>
    <t>SAXON,Q</t>
  </si>
  <si>
    <t>BURNS,M</t>
  </si>
  <si>
    <t>MILSON,D</t>
  </si>
  <si>
    <t>NORRIS,C</t>
  </si>
  <si>
    <t>BILLY,M</t>
  </si>
  <si>
    <t>HOWARD,B</t>
  </si>
  <si>
    <t xml:space="preserve">WOS </t>
  </si>
  <si>
    <t>PUBMED</t>
  </si>
  <si>
    <t xml:space="preserve">SCOPUS* </t>
  </si>
  <si>
    <t xml:space="preserve">ORCID Profile </t>
  </si>
  <si>
    <t>JOHN</t>
  </si>
  <si>
    <t>HEARLD</t>
  </si>
  <si>
    <t>SAXON</t>
  </si>
  <si>
    <t>BURNS</t>
  </si>
  <si>
    <t>MILSON</t>
  </si>
  <si>
    <t>NORRIS</t>
  </si>
  <si>
    <t>BILLY</t>
  </si>
  <si>
    <t>HOWARD</t>
  </si>
  <si>
    <t>True Positives</t>
  </si>
  <si>
    <t>False Positives</t>
  </si>
  <si>
    <t>True Negatives</t>
  </si>
  <si>
    <t>False Negatives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</si>
</sst>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1"/>
      <color theme="1"/>
      <name val="Calibri"/>
      <family val="2"/>
      <scheme val="minor"/>
    </font>
    <font>
      <sz val="11"/>
      <color rgb="FF111111"/>
      <name val="Arial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rgb="FF222222"/>
      <name val="Arial"/>
      <family val="2"/>
    </font>
    <font>
      <sz val="12"/>
      <color rgb="FF222222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9E1F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0" fontId="0" fillId="0" borderId="0" xfId="0" applyNumberFormat="1"/>
    <xf numFmtId="10" fontId="1" fillId="0" borderId="0" xfId="0" applyNumberFormat="1" applyFont="1" applyAlignment="1">
      <alignment horizontal="left" vertical="center" wrapText="1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0" fontId="0" fillId="2" borderId="1" xfId="0" applyNumberForma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1" fillId="0" borderId="1" xfId="0" pivotButton="1" applyFont="1" applyBorder="1"/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9" fontId="11" fillId="0" borderId="1" xfId="0" applyNumberFormat="1" applyFont="1" applyBorder="1"/>
    <xf numFmtId="0" fontId="11" fillId="0" borderId="1" xfId="0" applyNumberFormat="1" applyFont="1" applyBorder="1"/>
    <xf numFmtId="0" fontId="10" fillId="0" borderId="1" xfId="0" pivotButton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NumberFormat="1" applyFont="1" applyBorder="1" applyAlignment="1">
      <alignment horizontal="center"/>
    </xf>
    <xf numFmtId="0" fontId="12" fillId="0" borderId="0" xfId="0" applyFont="1"/>
    <xf numFmtId="10" fontId="4" fillId="0" borderId="0" xfId="0" applyNumberFormat="1" applyFont="1"/>
    <xf numFmtId="0" fontId="9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4" fontId="0" fillId="0" borderId="0" xfId="0" applyNumberFormat="1"/>
    <xf numFmtId="9" fontId="8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vertical="center"/>
    </xf>
    <xf numFmtId="0" fontId="14" fillId="3" borderId="5" xfId="0" applyFont="1" applyFill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right" vertical="center"/>
    </xf>
    <xf numFmtId="0" fontId="14" fillId="3" borderId="6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right" vertical="center"/>
    </xf>
  </cellXfs>
  <cellStyles count="1">
    <cellStyle name="Normal" xfId="0" builtinId="0"/>
  </cellStyles>
  <dxfs count="29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3" formatCode="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3" formatCode="0%"/>
    </dxf>
    <dxf>
      <numFmt numFmtId="14" formatCode="0.00%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[CONFUSION_MATRIX_FINAL_DISAMBIG_RESULTS.xlsx]Confusion_Matrix_Graph!PivotTable1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 i="0"/>
              <a:t>Confusion</a:t>
            </a:r>
            <a:r>
              <a:rPr lang="en-AU" b="1" i="0" baseline="0"/>
              <a:t> Matrix Statistics</a:t>
            </a:r>
            <a:endParaRPr lang="en-AU" b="1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Confusion_Matrix_Graph!$B$3</c:f>
              <c:strCache>
                <c:ptCount val="1"/>
                <c:pt idx="0">
                  <c:v>True 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Confusion_Matrix_Graph!$A$4:$A$13</c:f>
              <c:strCache>
                <c:ptCount val="9"/>
                <c:pt idx="0">
                  <c:v>AGAR</c:v>
                </c:pt>
                <c:pt idx="1">
                  <c:v>ANOZADO</c:v>
                </c:pt>
                <c:pt idx="2">
                  <c:v>BARTON</c:v>
                </c:pt>
                <c:pt idx="3">
                  <c:v>BUTLER</c:v>
                </c:pt>
                <c:pt idx="4">
                  <c:v>DELANEY</c:v>
                </c:pt>
                <c:pt idx="5">
                  <c:v>GREBELY</c:v>
                </c:pt>
                <c:pt idx="6">
                  <c:v>JAFFE</c:v>
                </c:pt>
                <c:pt idx="7">
                  <c:v>ROBERTS</c:v>
                </c:pt>
                <c:pt idx="8">
                  <c:v>VITORIO</c:v>
                </c:pt>
              </c:strCache>
            </c:strRef>
          </c:cat>
          <c:val>
            <c:numRef>
              <c:f>Confusion_Matrix_Graph!$B$4:$B$13</c:f>
              <c:numCache>
                <c:formatCode>General</c:formatCode>
                <c:ptCount val="9"/>
                <c:pt idx="0">
                  <c:v>202</c:v>
                </c:pt>
                <c:pt idx="1">
                  <c:v>57</c:v>
                </c:pt>
                <c:pt idx="2">
                  <c:v>180</c:v>
                </c:pt>
                <c:pt idx="3">
                  <c:v>27</c:v>
                </c:pt>
                <c:pt idx="4">
                  <c:v>192</c:v>
                </c:pt>
                <c:pt idx="5">
                  <c:v>40</c:v>
                </c:pt>
                <c:pt idx="6">
                  <c:v>156</c:v>
                </c:pt>
                <c:pt idx="7">
                  <c:v>48</c:v>
                </c:pt>
                <c:pt idx="8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C-48F9-9151-8D9AE84BB00C}"/>
            </c:ext>
          </c:extLst>
        </c:ser>
        <c:ser>
          <c:idx val="1"/>
          <c:order val="1"/>
          <c:tx>
            <c:strRef>
              <c:f>Confusion_Matrix_Graph!$C$3</c:f>
              <c:strCache>
                <c:ptCount val="1"/>
                <c:pt idx="0">
                  <c:v>False 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Confusion_Matrix_Graph!$A$4:$A$13</c:f>
              <c:strCache>
                <c:ptCount val="9"/>
                <c:pt idx="0">
                  <c:v>AGAR</c:v>
                </c:pt>
                <c:pt idx="1">
                  <c:v>ANOZADO</c:v>
                </c:pt>
                <c:pt idx="2">
                  <c:v>BARTON</c:v>
                </c:pt>
                <c:pt idx="3">
                  <c:v>BUTLER</c:v>
                </c:pt>
                <c:pt idx="4">
                  <c:v>DELANEY</c:v>
                </c:pt>
                <c:pt idx="5">
                  <c:v>GREBELY</c:v>
                </c:pt>
                <c:pt idx="6">
                  <c:v>JAFFE</c:v>
                </c:pt>
                <c:pt idx="7">
                  <c:v>ROBERTS</c:v>
                </c:pt>
                <c:pt idx="8">
                  <c:v>VITORIO</c:v>
                </c:pt>
              </c:strCache>
            </c:strRef>
          </c:cat>
          <c:val>
            <c:numRef>
              <c:f>Confusion_Matrix_Graph!$C$4:$C$13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C-48F9-9151-8D9AE84BB00C}"/>
            </c:ext>
          </c:extLst>
        </c:ser>
        <c:ser>
          <c:idx val="2"/>
          <c:order val="2"/>
          <c:tx>
            <c:strRef>
              <c:f>Confusion_Matrix_Graph!$D$3</c:f>
              <c:strCache>
                <c:ptCount val="1"/>
                <c:pt idx="0">
                  <c:v>True 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Confusion_Matrix_Graph!$A$4:$A$13</c:f>
              <c:strCache>
                <c:ptCount val="9"/>
                <c:pt idx="0">
                  <c:v>AGAR</c:v>
                </c:pt>
                <c:pt idx="1">
                  <c:v>ANOZADO</c:v>
                </c:pt>
                <c:pt idx="2">
                  <c:v>BARTON</c:v>
                </c:pt>
                <c:pt idx="3">
                  <c:v>BUTLER</c:v>
                </c:pt>
                <c:pt idx="4">
                  <c:v>DELANEY</c:v>
                </c:pt>
                <c:pt idx="5">
                  <c:v>GREBELY</c:v>
                </c:pt>
                <c:pt idx="6">
                  <c:v>JAFFE</c:v>
                </c:pt>
                <c:pt idx="7">
                  <c:v>ROBERTS</c:v>
                </c:pt>
                <c:pt idx="8">
                  <c:v>VITORIO</c:v>
                </c:pt>
              </c:strCache>
            </c:strRef>
          </c:cat>
          <c:val>
            <c:numRef>
              <c:f>Confusion_Matrix_Graph!$D$4:$D$13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9C-48F9-9151-8D9AE84BB00C}"/>
            </c:ext>
          </c:extLst>
        </c:ser>
        <c:ser>
          <c:idx val="3"/>
          <c:order val="3"/>
          <c:tx>
            <c:strRef>
              <c:f>Confusion_Matrix_Graph!$E$3</c:f>
              <c:strCache>
                <c:ptCount val="1"/>
                <c:pt idx="0">
                  <c:v>False Negative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Confusion_Matrix_Graph!$A$4:$A$13</c:f>
              <c:strCache>
                <c:ptCount val="9"/>
                <c:pt idx="0">
                  <c:v>AGAR</c:v>
                </c:pt>
                <c:pt idx="1">
                  <c:v>ANOZADO</c:v>
                </c:pt>
                <c:pt idx="2">
                  <c:v>BARTON</c:v>
                </c:pt>
                <c:pt idx="3">
                  <c:v>BUTLER</c:v>
                </c:pt>
                <c:pt idx="4">
                  <c:v>DELANEY</c:v>
                </c:pt>
                <c:pt idx="5">
                  <c:v>GREBELY</c:v>
                </c:pt>
                <c:pt idx="6">
                  <c:v>JAFFE</c:v>
                </c:pt>
                <c:pt idx="7">
                  <c:v>ROBERTS</c:v>
                </c:pt>
                <c:pt idx="8">
                  <c:v>VITORIO</c:v>
                </c:pt>
              </c:strCache>
            </c:strRef>
          </c:cat>
          <c:val>
            <c:numRef>
              <c:f>Confusion_Matrix_Graph!$E$4:$E$13</c:f>
              <c:numCache>
                <c:formatCode>General</c:formatCode>
                <c:ptCount val="9"/>
                <c:pt idx="0">
                  <c:v>24</c:v>
                </c:pt>
                <c:pt idx="1">
                  <c:v>19</c:v>
                </c:pt>
                <c:pt idx="2">
                  <c:v>55</c:v>
                </c:pt>
                <c:pt idx="3">
                  <c:v>2</c:v>
                </c:pt>
                <c:pt idx="4">
                  <c:v>21</c:v>
                </c:pt>
                <c:pt idx="5">
                  <c:v>223</c:v>
                </c:pt>
                <c:pt idx="6">
                  <c:v>77</c:v>
                </c:pt>
                <c:pt idx="7">
                  <c:v>3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9C-48F9-9151-8D9AE84BB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972944"/>
        <c:axId val="504974584"/>
      </c:barChart>
      <c:catAx>
        <c:axId val="50497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Researcher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74584"/>
        <c:crosses val="autoZero"/>
        <c:auto val="1"/>
        <c:lblAlgn val="ctr"/>
        <c:lblOffset val="100"/>
        <c:noMultiLvlLbl val="0"/>
      </c:catAx>
      <c:valAx>
        <c:axId val="50497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Confusion</a:t>
                </a:r>
                <a:r>
                  <a:rPr lang="en-AU" b="1" baseline="0"/>
                  <a:t> Matrix Count</a:t>
                </a:r>
                <a:endParaRPr lang="en-A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7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[CONFUSION_MATRIX_FINAL_DISAMBIG_RESULTS.xlsx]Known vs. Unknown Research Pubs!PivotTable2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 sz="900" b="1"/>
              <a:t>Known Vs. Identified 'New' Publication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'Known vs. Unknown Research Pubs'!$B$3</c:f>
              <c:strCache>
                <c:ptCount val="1"/>
                <c:pt idx="0">
                  <c:v>Known Researcher Publications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'Known vs. Unknown Research Pubs'!$A$4:$A$13</c:f>
              <c:strCache>
                <c:ptCount val="9"/>
                <c:pt idx="0">
                  <c:v>AGAR</c:v>
                </c:pt>
                <c:pt idx="1">
                  <c:v>ANOZADO</c:v>
                </c:pt>
                <c:pt idx="2">
                  <c:v>BARTON</c:v>
                </c:pt>
                <c:pt idx="3">
                  <c:v>BUTLER</c:v>
                </c:pt>
                <c:pt idx="4">
                  <c:v>DELANEY</c:v>
                </c:pt>
                <c:pt idx="5">
                  <c:v>GREBELY</c:v>
                </c:pt>
                <c:pt idx="6">
                  <c:v>JAFFE</c:v>
                </c:pt>
                <c:pt idx="7">
                  <c:v>ROBERTS</c:v>
                </c:pt>
                <c:pt idx="8">
                  <c:v>VITORIO</c:v>
                </c:pt>
              </c:strCache>
            </c:strRef>
          </c:cat>
          <c:val>
            <c:numRef>
              <c:f>'Known vs. Unknown Research Pubs'!$B$4:$B$13</c:f>
              <c:numCache>
                <c:formatCode>General</c:formatCode>
                <c:ptCount val="9"/>
                <c:pt idx="0">
                  <c:v>226</c:v>
                </c:pt>
                <c:pt idx="1">
                  <c:v>76</c:v>
                </c:pt>
                <c:pt idx="2">
                  <c:v>235</c:v>
                </c:pt>
                <c:pt idx="3">
                  <c:v>29</c:v>
                </c:pt>
                <c:pt idx="4">
                  <c:v>213</c:v>
                </c:pt>
                <c:pt idx="5">
                  <c:v>263</c:v>
                </c:pt>
                <c:pt idx="6">
                  <c:v>233</c:v>
                </c:pt>
                <c:pt idx="7">
                  <c:v>51</c:v>
                </c:pt>
                <c:pt idx="8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0-41BD-B4F1-3F6C51CB0D00}"/>
            </c:ext>
          </c:extLst>
        </c:ser>
        <c:ser>
          <c:idx val="1"/>
          <c:order val="1"/>
          <c:tx>
            <c:strRef>
              <c:f>'Known vs. Unknown Research Pubs'!$C$3</c:f>
              <c:strCache>
                <c:ptCount val="1"/>
                <c:pt idx="0">
                  <c:v>Identified 'New' Researcher Publications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'Known vs. Unknown Research Pubs'!$A$4:$A$13</c:f>
              <c:strCache>
                <c:ptCount val="9"/>
                <c:pt idx="0">
                  <c:v>AGAR</c:v>
                </c:pt>
                <c:pt idx="1">
                  <c:v>ANOZADO</c:v>
                </c:pt>
                <c:pt idx="2">
                  <c:v>BARTON</c:v>
                </c:pt>
                <c:pt idx="3">
                  <c:v>BUTLER</c:v>
                </c:pt>
                <c:pt idx="4">
                  <c:v>DELANEY</c:v>
                </c:pt>
                <c:pt idx="5">
                  <c:v>GREBELY</c:v>
                </c:pt>
                <c:pt idx="6">
                  <c:v>JAFFE</c:v>
                </c:pt>
                <c:pt idx="7">
                  <c:v>ROBERTS</c:v>
                </c:pt>
                <c:pt idx="8">
                  <c:v>VITORIO</c:v>
                </c:pt>
              </c:strCache>
            </c:strRef>
          </c:cat>
          <c:val>
            <c:numRef>
              <c:f>'Known vs. Unknown Research Pubs'!$C$4:$C$13</c:f>
              <c:numCache>
                <c:formatCode>General</c:formatCode>
                <c:ptCount val="9"/>
                <c:pt idx="0">
                  <c:v>7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4</c:v>
                </c:pt>
                <c:pt idx="7">
                  <c:v>15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0-41BD-B4F1-3F6C51CB0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216912"/>
        <c:axId val="461218224"/>
      </c:lineChart>
      <c:catAx>
        <c:axId val="46121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/>
                  <a:t>Researcher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1218224"/>
        <c:crosses val="autoZero"/>
        <c:auto val="1"/>
        <c:lblAlgn val="ctr"/>
        <c:lblOffset val="100"/>
        <c:noMultiLvlLbl val="0"/>
      </c:catAx>
      <c:valAx>
        <c:axId val="4612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/>
                  <a:t>Publication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121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[CONFUSION_MATRIX_FINAL_DISAMBIG_RESULTS.xlsx]Accuracy, Sens, Spec &amp; Prec!PivotTable3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 sz="900" b="1" i="0" baseline="0">
                <a:effectLst/>
              </a:rPr>
              <a:t>Accuracy, Sensitivity, Specificity &amp; Precision</a:t>
            </a:r>
            <a:endParaRPr lang="en-AU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'Accuracy, Sens, Spec &amp; Prec'!$B$3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'Accuracy, Sens, Spec &amp; Prec'!$A$4:$A$13</c:f>
              <c:strCache>
                <c:ptCount val="9"/>
                <c:pt idx="0">
                  <c:v>AGAR</c:v>
                </c:pt>
                <c:pt idx="1">
                  <c:v>ANOZADO</c:v>
                </c:pt>
                <c:pt idx="2">
                  <c:v>BARTON</c:v>
                </c:pt>
                <c:pt idx="3">
                  <c:v>BUTLER</c:v>
                </c:pt>
                <c:pt idx="4">
                  <c:v>DELANEY</c:v>
                </c:pt>
                <c:pt idx="5">
                  <c:v>GREBELY</c:v>
                </c:pt>
                <c:pt idx="6">
                  <c:v>JAFFE</c:v>
                </c:pt>
                <c:pt idx="7">
                  <c:v>ROBERTS</c:v>
                </c:pt>
                <c:pt idx="8">
                  <c:v>VITORIO</c:v>
                </c:pt>
              </c:strCache>
            </c:strRef>
          </c:cat>
          <c:val>
            <c:numRef>
              <c:f>'Accuracy, Sens, Spec &amp; Prec'!$B$4:$B$13</c:f>
              <c:numCache>
                <c:formatCode>0%</c:formatCode>
                <c:ptCount val="9"/>
                <c:pt idx="0">
                  <c:v>0.89380530973451322</c:v>
                </c:pt>
                <c:pt idx="1">
                  <c:v>0.75</c:v>
                </c:pt>
                <c:pt idx="2">
                  <c:v>0.76595744680851063</c:v>
                </c:pt>
                <c:pt idx="3">
                  <c:v>0.9</c:v>
                </c:pt>
                <c:pt idx="4">
                  <c:v>0.89302325581395348</c:v>
                </c:pt>
                <c:pt idx="5">
                  <c:v>0.15209125475285171</c:v>
                </c:pt>
                <c:pt idx="6">
                  <c:v>0.66952789699570814</c:v>
                </c:pt>
                <c:pt idx="7">
                  <c:v>0.90566037735849059</c:v>
                </c:pt>
                <c:pt idx="8">
                  <c:v>0.87209302325581395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1-4AD6-BAD1-C72C8D523799}"/>
            </c:ext>
          </c:extLst>
        </c:ser>
        <c:ser>
          <c:idx val="1"/>
          <c:order val="1"/>
          <c:tx>
            <c:strRef>
              <c:f>'Accuracy, Sens, Spec &amp; Prec'!$C$3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'Accuracy, Sens, Spec &amp; Prec'!$A$4:$A$13</c:f>
              <c:strCache>
                <c:ptCount val="9"/>
                <c:pt idx="0">
                  <c:v>AGAR</c:v>
                </c:pt>
                <c:pt idx="1">
                  <c:v>ANOZADO</c:v>
                </c:pt>
                <c:pt idx="2">
                  <c:v>BARTON</c:v>
                </c:pt>
                <c:pt idx="3">
                  <c:v>BUTLER</c:v>
                </c:pt>
                <c:pt idx="4">
                  <c:v>DELANEY</c:v>
                </c:pt>
                <c:pt idx="5">
                  <c:v>GREBELY</c:v>
                </c:pt>
                <c:pt idx="6">
                  <c:v>JAFFE</c:v>
                </c:pt>
                <c:pt idx="7">
                  <c:v>ROBERTS</c:v>
                </c:pt>
                <c:pt idx="8">
                  <c:v>VITORIO</c:v>
                </c:pt>
              </c:strCache>
            </c:strRef>
          </c:cat>
          <c:val>
            <c:numRef>
              <c:f>'Accuracy, Sens, Spec &amp; Prec'!$C$4:$C$13</c:f>
              <c:numCache>
                <c:formatCode>0%</c:formatCode>
                <c:ptCount val="9"/>
                <c:pt idx="0">
                  <c:v>0.89380530973451322</c:v>
                </c:pt>
                <c:pt idx="1">
                  <c:v>0.75</c:v>
                </c:pt>
                <c:pt idx="2">
                  <c:v>0.76595744680851063</c:v>
                </c:pt>
                <c:pt idx="3">
                  <c:v>0.93103448275862066</c:v>
                </c:pt>
                <c:pt idx="4">
                  <c:v>0.90140845070422537</c:v>
                </c:pt>
                <c:pt idx="5">
                  <c:v>0.15209125475285171</c:v>
                </c:pt>
                <c:pt idx="6">
                  <c:v>0.66952789699570814</c:v>
                </c:pt>
                <c:pt idx="7">
                  <c:v>0.94117647058823528</c:v>
                </c:pt>
                <c:pt idx="8">
                  <c:v>0.87209302325581395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1-4AD6-BAD1-C72C8D523799}"/>
            </c:ext>
          </c:extLst>
        </c:ser>
        <c:ser>
          <c:idx val="2"/>
          <c:order val="2"/>
          <c:tx>
            <c:strRef>
              <c:f>'Accuracy, Sens, Spec &amp; Prec'!$D$3</c:f>
              <c:strCache>
                <c:ptCount val="1"/>
                <c:pt idx="0">
                  <c:v>Specificity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'Accuracy, Sens, Spec &amp; Prec'!$A$4:$A$13</c:f>
              <c:strCache>
                <c:ptCount val="9"/>
                <c:pt idx="0">
                  <c:v>AGAR</c:v>
                </c:pt>
                <c:pt idx="1">
                  <c:v>ANOZADO</c:v>
                </c:pt>
                <c:pt idx="2">
                  <c:v>BARTON</c:v>
                </c:pt>
                <c:pt idx="3">
                  <c:v>BUTLER</c:v>
                </c:pt>
                <c:pt idx="4">
                  <c:v>DELANEY</c:v>
                </c:pt>
                <c:pt idx="5">
                  <c:v>GREBELY</c:v>
                </c:pt>
                <c:pt idx="6">
                  <c:v>JAFFE</c:v>
                </c:pt>
                <c:pt idx="7">
                  <c:v>ROBERTS</c:v>
                </c:pt>
                <c:pt idx="8">
                  <c:v>VITORIO</c:v>
                </c:pt>
              </c:strCache>
            </c:strRef>
          </c:cat>
          <c:val>
            <c:numRef>
              <c:f>'Accuracy, Sens, Spec &amp; Prec'!$D$4:$D$13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0.99009900990099009</c:v>
                </c:pt>
                <c:pt idx="4">
                  <c:v>0.98039215686274506</c:v>
                </c:pt>
                <c:pt idx="5">
                  <c:v>1</c:v>
                </c:pt>
                <c:pt idx="6">
                  <c:v>1</c:v>
                </c:pt>
                <c:pt idx="7">
                  <c:v>0.98039215686274506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41-4AD6-BAD1-C72C8D523799}"/>
            </c:ext>
          </c:extLst>
        </c:ser>
        <c:ser>
          <c:idx val="3"/>
          <c:order val="3"/>
          <c:tx>
            <c:strRef>
              <c:f>'Accuracy, Sens, Spec &amp; Prec'!$E$3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'Accuracy, Sens, Spec &amp; Prec'!$A$4:$A$13</c:f>
              <c:strCache>
                <c:ptCount val="9"/>
                <c:pt idx="0">
                  <c:v>AGAR</c:v>
                </c:pt>
                <c:pt idx="1">
                  <c:v>ANOZADO</c:v>
                </c:pt>
                <c:pt idx="2">
                  <c:v>BARTON</c:v>
                </c:pt>
                <c:pt idx="3">
                  <c:v>BUTLER</c:v>
                </c:pt>
                <c:pt idx="4">
                  <c:v>DELANEY</c:v>
                </c:pt>
                <c:pt idx="5">
                  <c:v>GREBELY</c:v>
                </c:pt>
                <c:pt idx="6">
                  <c:v>JAFFE</c:v>
                </c:pt>
                <c:pt idx="7">
                  <c:v>ROBERTS</c:v>
                </c:pt>
                <c:pt idx="8">
                  <c:v>VITORIO</c:v>
                </c:pt>
              </c:strCache>
            </c:strRef>
          </c:cat>
          <c:val>
            <c:numRef>
              <c:f>'Accuracy, Sens, Spec &amp; Prec'!$E$4:$E$13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0.9642857142857143</c:v>
                </c:pt>
                <c:pt idx="4">
                  <c:v>0.98969072164948457</c:v>
                </c:pt>
                <c:pt idx="5">
                  <c:v>1</c:v>
                </c:pt>
                <c:pt idx="6">
                  <c:v>1</c:v>
                </c:pt>
                <c:pt idx="7">
                  <c:v>0.96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41-4AD6-BAD1-C72C8D52379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9053784"/>
        <c:axId val="449054440"/>
      </c:barChart>
      <c:catAx>
        <c:axId val="449053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/>
                  <a:t>Researcher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054440"/>
        <c:crosses val="autoZero"/>
        <c:auto val="1"/>
        <c:lblAlgn val="ctr"/>
        <c:lblOffset val="100"/>
        <c:noMultiLvlLbl val="0"/>
      </c:catAx>
      <c:valAx>
        <c:axId val="449054440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/>
                  <a:t>Percentage</a:t>
                </a:r>
                <a:r>
                  <a:rPr lang="en-AU" baseline="0"/>
                  <a:t> (%)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44905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[CONFUSION_MATRIX_FINAL_DISAMBIG_RESULTS.xlsx]True|False Pos|Neg Rates!PivotTable4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 sz="900"/>
              <a:t>Comparison of Predictive Rates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'True|False Pos|Neg Rates'!$B$3</c:f>
              <c:strCache>
                <c:ptCount val="1"/>
                <c:pt idx="0">
                  <c:v>True-Positive Rate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'True|False Pos|Neg Rates'!$A$4:$A$13</c:f>
              <c:strCache>
                <c:ptCount val="9"/>
                <c:pt idx="0">
                  <c:v>AGAR</c:v>
                </c:pt>
                <c:pt idx="1">
                  <c:v>ANOZADO</c:v>
                </c:pt>
                <c:pt idx="2">
                  <c:v>BARTON</c:v>
                </c:pt>
                <c:pt idx="3">
                  <c:v>BUTLER</c:v>
                </c:pt>
                <c:pt idx="4">
                  <c:v>DELANEY</c:v>
                </c:pt>
                <c:pt idx="5">
                  <c:v>GREBELY</c:v>
                </c:pt>
                <c:pt idx="6">
                  <c:v>JAFFE</c:v>
                </c:pt>
                <c:pt idx="7">
                  <c:v>ROBERTS</c:v>
                </c:pt>
                <c:pt idx="8">
                  <c:v>VITORIO</c:v>
                </c:pt>
              </c:strCache>
            </c:strRef>
          </c:cat>
          <c:val>
            <c:numRef>
              <c:f>'True|False Pos|Neg Rates'!$B$4:$B$13</c:f>
              <c:numCache>
                <c:formatCode>0%</c:formatCode>
                <c:ptCount val="9"/>
                <c:pt idx="0">
                  <c:v>0.89380530973451322</c:v>
                </c:pt>
                <c:pt idx="1">
                  <c:v>0.75</c:v>
                </c:pt>
                <c:pt idx="2">
                  <c:v>0.76595744680851063</c:v>
                </c:pt>
                <c:pt idx="3">
                  <c:v>0.93103448275862066</c:v>
                </c:pt>
                <c:pt idx="4">
                  <c:v>0.90140845070422537</c:v>
                </c:pt>
                <c:pt idx="5">
                  <c:v>0.15209125475285171</c:v>
                </c:pt>
                <c:pt idx="6">
                  <c:v>0.66952789699570814</c:v>
                </c:pt>
                <c:pt idx="7">
                  <c:v>0.94117647058823528</c:v>
                </c:pt>
                <c:pt idx="8">
                  <c:v>0.87209302325581395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5-49F9-AABD-59DC41D19FB8}"/>
            </c:ext>
          </c:extLst>
        </c:ser>
        <c:ser>
          <c:idx val="1"/>
          <c:order val="1"/>
          <c:tx>
            <c:strRef>
              <c:f>'True|False Pos|Neg Rates'!$C$3</c:f>
              <c:strCache>
                <c:ptCount val="1"/>
                <c:pt idx="0">
                  <c:v>False-Negative Rate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'True|False Pos|Neg Rates'!$A$4:$A$13</c:f>
              <c:strCache>
                <c:ptCount val="9"/>
                <c:pt idx="0">
                  <c:v>AGAR</c:v>
                </c:pt>
                <c:pt idx="1">
                  <c:v>ANOZADO</c:v>
                </c:pt>
                <c:pt idx="2">
                  <c:v>BARTON</c:v>
                </c:pt>
                <c:pt idx="3">
                  <c:v>BUTLER</c:v>
                </c:pt>
                <c:pt idx="4">
                  <c:v>DELANEY</c:v>
                </c:pt>
                <c:pt idx="5">
                  <c:v>GREBELY</c:v>
                </c:pt>
                <c:pt idx="6">
                  <c:v>JAFFE</c:v>
                </c:pt>
                <c:pt idx="7">
                  <c:v>ROBERTS</c:v>
                </c:pt>
                <c:pt idx="8">
                  <c:v>VITORIO</c:v>
                </c:pt>
              </c:strCache>
            </c:strRef>
          </c:cat>
          <c:val>
            <c:numRef>
              <c:f>'True|False Pos|Neg Rates'!$C$4:$C$13</c:f>
              <c:numCache>
                <c:formatCode>0%</c:formatCode>
                <c:ptCount val="9"/>
                <c:pt idx="0">
                  <c:v>0.10619469026548672</c:v>
                </c:pt>
                <c:pt idx="1">
                  <c:v>0.25</c:v>
                </c:pt>
                <c:pt idx="2">
                  <c:v>0.23404255319148937</c:v>
                </c:pt>
                <c:pt idx="3">
                  <c:v>6.8965517241379309E-2</c:v>
                </c:pt>
                <c:pt idx="4">
                  <c:v>9.8591549295774641E-2</c:v>
                </c:pt>
                <c:pt idx="5">
                  <c:v>0.84790874524714832</c:v>
                </c:pt>
                <c:pt idx="6">
                  <c:v>0.33047210300429186</c:v>
                </c:pt>
                <c:pt idx="7">
                  <c:v>5.8823529411764705E-2</c:v>
                </c:pt>
                <c:pt idx="8">
                  <c:v>0.12790697674418605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5-49F9-AABD-59DC41D19F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3073976"/>
        <c:axId val="333072336"/>
      </c:barChart>
      <c:catAx>
        <c:axId val="333073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/>
                  <a:t>Researcher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3072336"/>
        <c:crosses val="autoZero"/>
        <c:auto val="1"/>
        <c:lblAlgn val="ctr"/>
        <c:lblOffset val="100"/>
        <c:noMultiLvlLbl val="0"/>
      </c:catAx>
      <c:valAx>
        <c:axId val="333072336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/>
                  <a:t>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33307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[CONFUSION_MATRIX_FINAL_DISAMBIG_RESULTS.xlsx]Extraction Results!PivotTable5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900">
                <a:latin typeface="Times New Roman" panose="02020603050405020304" pitchFamily="18" charset="0"/>
                <a:cs typeface="Times New Roman" panose="02020603050405020304" pitchFamily="18" charset="0"/>
              </a:rPr>
              <a:t>Publication</a:t>
            </a:r>
            <a:r>
              <a:rPr lang="en-AU" sz="9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Extraction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'Extraction Results'!$B$3</c:f>
              <c:strCache>
                <c:ptCount val="1"/>
                <c:pt idx="0">
                  <c:v>PubMed Publications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'Extraction Results'!$A$4:$A$13</c:f>
              <c:strCache>
                <c:ptCount val="9"/>
                <c:pt idx="0">
                  <c:v>JOHN,S</c:v>
                </c:pt>
                <c:pt idx="1">
                  <c:v>HEARLD,C</c:v>
                </c:pt>
                <c:pt idx="2">
                  <c:v>BURNS,M</c:v>
                </c:pt>
                <c:pt idx="3">
                  <c:v>MILSON,D</c:v>
                </c:pt>
                <c:pt idx="4">
                  <c:v>NORRIS,C</c:v>
                </c:pt>
                <c:pt idx="5">
                  <c:v>BILLY,M</c:v>
                </c:pt>
                <c:pt idx="6">
                  <c:v>HOWARD,B</c:v>
                </c:pt>
                <c:pt idx="7">
                  <c:v>GREBELY</c:v>
                </c:pt>
                <c:pt idx="8">
                  <c:v>SAXON,Q</c:v>
                </c:pt>
              </c:strCache>
            </c:strRef>
          </c:cat>
          <c:val>
            <c:numRef>
              <c:f>'Extraction Results'!$B$4:$B$13</c:f>
              <c:numCache>
                <c:formatCode>General</c:formatCode>
                <c:ptCount val="9"/>
                <c:pt idx="0">
                  <c:v>2</c:v>
                </c:pt>
                <c:pt idx="1">
                  <c:v>14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A-4497-9C83-434A03020905}"/>
            </c:ext>
          </c:extLst>
        </c:ser>
        <c:ser>
          <c:idx val="1"/>
          <c:order val="1"/>
          <c:tx>
            <c:strRef>
              <c:f>'Extraction Results'!$C$3</c:f>
              <c:strCache>
                <c:ptCount val="1"/>
                <c:pt idx="0">
                  <c:v>SCOPUS Publications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'Extraction Results'!$A$4:$A$13</c:f>
              <c:strCache>
                <c:ptCount val="9"/>
                <c:pt idx="0">
                  <c:v>JOHN,S</c:v>
                </c:pt>
                <c:pt idx="1">
                  <c:v>HEARLD,C</c:v>
                </c:pt>
                <c:pt idx="2">
                  <c:v>BURNS,M</c:v>
                </c:pt>
                <c:pt idx="3">
                  <c:v>MILSON,D</c:v>
                </c:pt>
                <c:pt idx="4">
                  <c:v>NORRIS,C</c:v>
                </c:pt>
                <c:pt idx="5">
                  <c:v>BILLY,M</c:v>
                </c:pt>
                <c:pt idx="6">
                  <c:v>HOWARD,B</c:v>
                </c:pt>
                <c:pt idx="7">
                  <c:v>GREBELY</c:v>
                </c:pt>
                <c:pt idx="8">
                  <c:v>SAXON,Q</c:v>
                </c:pt>
              </c:strCache>
            </c:strRef>
          </c:cat>
          <c:val>
            <c:numRef>
              <c:f>'Extraction Results'!$C$4:$C$13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A-4497-9C83-434A03020905}"/>
            </c:ext>
          </c:extLst>
        </c:ser>
        <c:ser>
          <c:idx val="2"/>
          <c:order val="2"/>
          <c:tx>
            <c:strRef>
              <c:f>'Extraction Results'!$D$3</c:f>
              <c:strCache>
                <c:ptCount val="1"/>
                <c:pt idx="0">
                  <c:v>WOS Publications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'Extraction Results'!$A$4:$A$13</c:f>
              <c:strCache>
                <c:ptCount val="9"/>
                <c:pt idx="0">
                  <c:v>JOHN,S</c:v>
                </c:pt>
                <c:pt idx="1">
                  <c:v>HEARLD,C</c:v>
                </c:pt>
                <c:pt idx="2">
                  <c:v>BURNS,M</c:v>
                </c:pt>
                <c:pt idx="3">
                  <c:v>MILSON,D</c:v>
                </c:pt>
                <c:pt idx="4">
                  <c:v>NORRIS,C</c:v>
                </c:pt>
                <c:pt idx="5">
                  <c:v>BILLY,M</c:v>
                </c:pt>
                <c:pt idx="6">
                  <c:v>HOWARD,B</c:v>
                </c:pt>
                <c:pt idx="7">
                  <c:v>GREBELY</c:v>
                </c:pt>
                <c:pt idx="8">
                  <c:v>SAXON,Q</c:v>
                </c:pt>
              </c:strCache>
            </c:strRef>
          </c:cat>
          <c:val>
            <c:numRef>
              <c:f>'Extraction Results'!$D$4:$D$13</c:f>
              <c:numCache>
                <c:formatCode>General</c:formatCode>
                <c:ptCount val="9"/>
                <c:pt idx="0">
                  <c:v>1</c:v>
                </c:pt>
                <c:pt idx="1">
                  <c:v>56</c:v>
                </c:pt>
                <c:pt idx="2">
                  <c:v>27</c:v>
                </c:pt>
                <c:pt idx="3">
                  <c:v>167</c:v>
                </c:pt>
                <c:pt idx="4">
                  <c:v>142</c:v>
                </c:pt>
                <c:pt idx="5">
                  <c:v>47</c:v>
                </c:pt>
                <c:pt idx="6">
                  <c:v>90</c:v>
                </c:pt>
                <c:pt idx="7">
                  <c:v>34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CA-4497-9C83-434A03020905}"/>
            </c:ext>
          </c:extLst>
        </c:ser>
        <c:ser>
          <c:idx val="3"/>
          <c:order val="3"/>
          <c:tx>
            <c:strRef>
              <c:f>'Extraction Results'!$E$3</c:f>
              <c:strCache>
                <c:ptCount val="1"/>
                <c:pt idx="0">
                  <c:v>ORCID Profile Publications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'Extraction Results'!$A$4:$A$13</c:f>
              <c:strCache>
                <c:ptCount val="9"/>
                <c:pt idx="0">
                  <c:v>JOHN,S</c:v>
                </c:pt>
                <c:pt idx="1">
                  <c:v>HEARLD,C</c:v>
                </c:pt>
                <c:pt idx="2">
                  <c:v>BURNS,M</c:v>
                </c:pt>
                <c:pt idx="3">
                  <c:v>MILSON,D</c:v>
                </c:pt>
                <c:pt idx="4">
                  <c:v>NORRIS,C</c:v>
                </c:pt>
                <c:pt idx="5">
                  <c:v>BILLY,M</c:v>
                </c:pt>
                <c:pt idx="6">
                  <c:v>HOWARD,B</c:v>
                </c:pt>
                <c:pt idx="7">
                  <c:v>GREBELY</c:v>
                </c:pt>
                <c:pt idx="8">
                  <c:v>SAXON,Q</c:v>
                </c:pt>
              </c:strCache>
            </c:strRef>
          </c:cat>
          <c:val>
            <c:numRef>
              <c:f>'Extraction Results'!$E$4:$E$13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CA-4497-9C83-434A030209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3066760"/>
        <c:axId val="333063152"/>
      </c:barChart>
      <c:catAx>
        <c:axId val="33306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Researcher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63152"/>
        <c:crosses val="autoZero"/>
        <c:auto val="1"/>
        <c:lblAlgn val="ctr"/>
        <c:lblOffset val="100"/>
        <c:noMultiLvlLbl val="0"/>
      </c:catAx>
      <c:valAx>
        <c:axId val="3330631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Publication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3306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900">
                <a:latin typeface="Times New Roman" panose="02020603050405020304" pitchFamily="18" charset="0"/>
                <a:cs typeface="Times New Roman" panose="02020603050405020304" pitchFamily="18" charset="0"/>
              </a:rPr>
              <a:t>Recall, Precision and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72808326661232E-2"/>
          <c:y val="7.1511225826622865E-2"/>
          <c:w val="0.97383986005729573"/>
          <c:h val="0.82023022951805158"/>
        </c:manualLayout>
      </c:layout>
      <c:lineChart>
        <c:grouping val="standard"/>
        <c:varyColors val="0"/>
        <c:ser>
          <c:idx val="0"/>
          <c:order val="0"/>
          <c:tx>
            <c:strRef>
              <c:f>Disambiguation_Results_Stats!$M$1</c:f>
              <c:strCache>
                <c:ptCount val="1"/>
                <c:pt idx="0">
                  <c:v>Sensitivity (Recall)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Disambiguation_Results_Stats!$A$2:$A$10</c:f>
              <c:strCache>
                <c:ptCount val="9"/>
                <c:pt idx="0">
                  <c:v>ANOZADO</c:v>
                </c:pt>
                <c:pt idx="1">
                  <c:v>BUTLER</c:v>
                </c:pt>
                <c:pt idx="2">
                  <c:v>DELANEY</c:v>
                </c:pt>
                <c:pt idx="3">
                  <c:v>AGAR</c:v>
                </c:pt>
                <c:pt idx="4">
                  <c:v>BARTON</c:v>
                </c:pt>
                <c:pt idx="5">
                  <c:v>GREBELY</c:v>
                </c:pt>
                <c:pt idx="6">
                  <c:v>JAFFE</c:v>
                </c:pt>
                <c:pt idx="7">
                  <c:v>ROBERTS</c:v>
                </c:pt>
                <c:pt idx="8">
                  <c:v>VITORIO</c:v>
                </c:pt>
              </c:strCache>
            </c:strRef>
          </c:cat>
          <c:val>
            <c:numRef>
              <c:f>Disambiguation_Results_Stats!$M$2:$M$10</c:f>
              <c:numCache>
                <c:formatCode>0%</c:formatCode>
                <c:ptCount val="9"/>
                <c:pt idx="0">
                  <c:v>0.75</c:v>
                </c:pt>
                <c:pt idx="1">
                  <c:v>0.93103448275862066</c:v>
                </c:pt>
                <c:pt idx="2">
                  <c:v>0.90140845070422537</c:v>
                </c:pt>
                <c:pt idx="3">
                  <c:v>0.89380530973451322</c:v>
                </c:pt>
                <c:pt idx="4">
                  <c:v>0.76595744680851063</c:v>
                </c:pt>
                <c:pt idx="5">
                  <c:v>0.15209125475285171</c:v>
                </c:pt>
                <c:pt idx="6">
                  <c:v>0.66952789699570814</c:v>
                </c:pt>
                <c:pt idx="7">
                  <c:v>0.94117647058823528</c:v>
                </c:pt>
                <c:pt idx="8">
                  <c:v>0.87209302325581395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7-4BFF-A611-BA300E832CE4}"/>
            </c:ext>
          </c:extLst>
        </c:ser>
        <c:ser>
          <c:idx val="1"/>
          <c:order val="1"/>
          <c:tx>
            <c:strRef>
              <c:f>Disambiguation_Results_Stats!$O$1</c:f>
              <c:strCache>
                <c:ptCount val="1"/>
                <c:pt idx="0">
                  <c:v>Precision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Disambiguation_Results_Stats!$A$2:$A$10</c:f>
              <c:strCache>
                <c:ptCount val="9"/>
                <c:pt idx="0">
                  <c:v>ANOZADO</c:v>
                </c:pt>
                <c:pt idx="1">
                  <c:v>BUTLER</c:v>
                </c:pt>
                <c:pt idx="2">
                  <c:v>DELANEY</c:v>
                </c:pt>
                <c:pt idx="3">
                  <c:v>AGAR</c:v>
                </c:pt>
                <c:pt idx="4">
                  <c:v>BARTON</c:v>
                </c:pt>
                <c:pt idx="5">
                  <c:v>GREBELY</c:v>
                </c:pt>
                <c:pt idx="6">
                  <c:v>JAFFE</c:v>
                </c:pt>
                <c:pt idx="7">
                  <c:v>ROBERTS</c:v>
                </c:pt>
                <c:pt idx="8">
                  <c:v>VITORIO</c:v>
                </c:pt>
              </c:strCache>
            </c:strRef>
          </c:cat>
          <c:val>
            <c:numRef>
              <c:f>Disambiguation_Results_Stats!$O$2:$O$10</c:f>
              <c:numCache>
                <c:formatCode>0%</c:formatCode>
                <c:ptCount val="9"/>
                <c:pt idx="0">
                  <c:v>1</c:v>
                </c:pt>
                <c:pt idx="1">
                  <c:v>0.9642857142857143</c:v>
                </c:pt>
                <c:pt idx="2">
                  <c:v>0.98969072164948457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0.96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7-4BFF-A611-BA300E832CE4}"/>
            </c:ext>
          </c:extLst>
        </c:ser>
        <c:ser>
          <c:idx val="2"/>
          <c:order val="2"/>
          <c:tx>
            <c:strRef>
              <c:f>Disambiguation_Results_Stats!$T$1</c:f>
              <c:strCache>
                <c:ptCount val="1"/>
                <c:pt idx="0">
                  <c:v>F1-Score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Disambiguation_Results_Stats!$A$2:$A$10</c:f>
              <c:strCache>
                <c:ptCount val="9"/>
                <c:pt idx="0">
                  <c:v>ANOZADO</c:v>
                </c:pt>
                <c:pt idx="1">
                  <c:v>BUTLER</c:v>
                </c:pt>
                <c:pt idx="2">
                  <c:v>DELANEY</c:v>
                </c:pt>
                <c:pt idx="3">
                  <c:v>AGAR</c:v>
                </c:pt>
                <c:pt idx="4">
                  <c:v>BARTON</c:v>
                </c:pt>
                <c:pt idx="5">
                  <c:v>GREBELY</c:v>
                </c:pt>
                <c:pt idx="6">
                  <c:v>JAFFE</c:v>
                </c:pt>
                <c:pt idx="7">
                  <c:v>ROBERTS</c:v>
                </c:pt>
                <c:pt idx="8">
                  <c:v>VITORIO</c:v>
                </c:pt>
              </c:strCache>
            </c:strRef>
          </c:cat>
          <c:val>
            <c:numRef>
              <c:f>Disambiguation_Results_Stats!$T$2:$T$10</c:f>
              <c:numCache>
                <c:formatCode>0.0%</c:formatCode>
                <c:ptCount val="9"/>
                <c:pt idx="0">
                  <c:v>0.8571428571428571</c:v>
                </c:pt>
                <c:pt idx="1">
                  <c:v>0.94736842105263164</c:v>
                </c:pt>
                <c:pt idx="2">
                  <c:v>0.94348894348894341</c:v>
                </c:pt>
                <c:pt idx="3">
                  <c:v>0.94392523364485981</c:v>
                </c:pt>
                <c:pt idx="4">
                  <c:v>0.86746987951807231</c:v>
                </c:pt>
                <c:pt idx="5">
                  <c:v>0.264026402640264</c:v>
                </c:pt>
                <c:pt idx="6">
                  <c:v>0.80205655526992292</c:v>
                </c:pt>
                <c:pt idx="7">
                  <c:v>0.95049504950495045</c:v>
                </c:pt>
                <c:pt idx="8">
                  <c:v>0.93167701863354035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7-4BFF-A611-BA300E832C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6880040"/>
        <c:axId val="426873480"/>
      </c:lineChart>
      <c:catAx>
        <c:axId val="426880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Researcher</a:t>
                </a:r>
              </a:p>
              <a:p>
                <a:pPr>
                  <a:defRPr/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73480"/>
        <c:crosses val="autoZero"/>
        <c:auto val="1"/>
        <c:lblAlgn val="ctr"/>
        <c:lblOffset val="100"/>
        <c:noMultiLvlLbl val="0"/>
      </c:catAx>
      <c:valAx>
        <c:axId val="4268734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42688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688218807868239E-2"/>
          <c:y val="0.81877252514405052"/>
          <c:w val="0.47060181672553458"/>
          <c:h val="4.5520544290741524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9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Confusion</a:t>
            </a:r>
            <a:r>
              <a:rPr lang="en-AU" sz="9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Matrix Statistics</a:t>
            </a:r>
            <a:endParaRPr lang="en-AU" sz="9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Sheet7!$J$4</c:f>
              <c:strCache>
                <c:ptCount val="1"/>
                <c:pt idx="0">
                  <c:v>True Positives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Sheet7!$I$5:$I$13</c:f>
              <c:strCache>
                <c:ptCount val="9"/>
                <c:pt idx="0">
                  <c:v>JOHN</c:v>
                </c:pt>
                <c:pt idx="1">
                  <c:v>HEARLD</c:v>
                </c:pt>
                <c:pt idx="2">
                  <c:v>SAXON</c:v>
                </c:pt>
                <c:pt idx="3">
                  <c:v>BURNS</c:v>
                </c:pt>
                <c:pt idx="4">
                  <c:v>MILSON</c:v>
                </c:pt>
                <c:pt idx="5">
                  <c:v>NORRIS</c:v>
                </c:pt>
                <c:pt idx="6">
                  <c:v>BILLY</c:v>
                </c:pt>
                <c:pt idx="7">
                  <c:v>HOWARD</c:v>
                </c:pt>
                <c:pt idx="8">
                  <c:v>SAXON</c:v>
                </c:pt>
              </c:strCache>
            </c:strRef>
          </c:cat>
          <c:val>
            <c:numRef>
              <c:f>Sheet7!$J$5:$J$13</c:f>
              <c:numCache>
                <c:formatCode>General</c:formatCode>
                <c:ptCount val="9"/>
                <c:pt idx="0">
                  <c:v>202</c:v>
                </c:pt>
                <c:pt idx="1">
                  <c:v>57</c:v>
                </c:pt>
                <c:pt idx="2">
                  <c:v>180</c:v>
                </c:pt>
                <c:pt idx="3">
                  <c:v>27</c:v>
                </c:pt>
                <c:pt idx="4">
                  <c:v>192</c:v>
                </c:pt>
                <c:pt idx="5">
                  <c:v>40</c:v>
                </c:pt>
                <c:pt idx="6">
                  <c:v>156</c:v>
                </c:pt>
                <c:pt idx="7">
                  <c:v>48</c:v>
                </c:pt>
                <c:pt idx="8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EEB-BCF6-DBAC95D8F51C}"/>
            </c:ext>
          </c:extLst>
        </c:ser>
        <c:ser>
          <c:idx val="1"/>
          <c:order val="1"/>
          <c:tx>
            <c:strRef>
              <c:f>Sheet7!$K$4</c:f>
              <c:strCache>
                <c:ptCount val="1"/>
                <c:pt idx="0">
                  <c:v>False Positives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Sheet7!$I$5:$I$13</c:f>
              <c:strCache>
                <c:ptCount val="9"/>
                <c:pt idx="0">
                  <c:v>JOHN</c:v>
                </c:pt>
                <c:pt idx="1">
                  <c:v>HEARLD</c:v>
                </c:pt>
                <c:pt idx="2">
                  <c:v>SAXON</c:v>
                </c:pt>
                <c:pt idx="3">
                  <c:v>BURNS</c:v>
                </c:pt>
                <c:pt idx="4">
                  <c:v>MILSON</c:v>
                </c:pt>
                <c:pt idx="5">
                  <c:v>NORRIS</c:v>
                </c:pt>
                <c:pt idx="6">
                  <c:v>BILLY</c:v>
                </c:pt>
                <c:pt idx="7">
                  <c:v>HOWARD</c:v>
                </c:pt>
                <c:pt idx="8">
                  <c:v>SAXON</c:v>
                </c:pt>
              </c:strCache>
            </c:strRef>
          </c:cat>
          <c:val>
            <c:numRef>
              <c:f>Sheet7!$K$5:$K$13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EEB-BCF6-DBAC95D8F51C}"/>
            </c:ext>
          </c:extLst>
        </c:ser>
        <c:ser>
          <c:idx val="2"/>
          <c:order val="2"/>
          <c:tx>
            <c:strRef>
              <c:f>Sheet7!$L$4</c:f>
              <c:strCache>
                <c:ptCount val="1"/>
                <c:pt idx="0">
                  <c:v>True Negatives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Sheet7!$I$5:$I$13</c:f>
              <c:strCache>
                <c:ptCount val="9"/>
                <c:pt idx="0">
                  <c:v>JOHN</c:v>
                </c:pt>
                <c:pt idx="1">
                  <c:v>HEARLD</c:v>
                </c:pt>
                <c:pt idx="2">
                  <c:v>SAXON</c:v>
                </c:pt>
                <c:pt idx="3">
                  <c:v>BURNS</c:v>
                </c:pt>
                <c:pt idx="4">
                  <c:v>MILSON</c:v>
                </c:pt>
                <c:pt idx="5">
                  <c:v>NORRIS</c:v>
                </c:pt>
                <c:pt idx="6">
                  <c:v>BILLY</c:v>
                </c:pt>
                <c:pt idx="7">
                  <c:v>HOWARD</c:v>
                </c:pt>
                <c:pt idx="8">
                  <c:v>SAXON</c:v>
                </c:pt>
              </c:strCache>
            </c:strRef>
          </c:cat>
          <c:val>
            <c:numRef>
              <c:f>Sheet7!$L$5:$L$13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1C-4EEB-BCF6-DBAC95D8F51C}"/>
            </c:ext>
          </c:extLst>
        </c:ser>
        <c:ser>
          <c:idx val="3"/>
          <c:order val="3"/>
          <c:tx>
            <c:strRef>
              <c:f>Sheet7!$M$4</c:f>
              <c:strCache>
                <c:ptCount val="1"/>
                <c:pt idx="0">
                  <c:v>False Negatives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Sheet7!$I$5:$I$13</c:f>
              <c:strCache>
                <c:ptCount val="9"/>
                <c:pt idx="0">
                  <c:v>JOHN</c:v>
                </c:pt>
                <c:pt idx="1">
                  <c:v>HEARLD</c:v>
                </c:pt>
                <c:pt idx="2">
                  <c:v>SAXON</c:v>
                </c:pt>
                <c:pt idx="3">
                  <c:v>BURNS</c:v>
                </c:pt>
                <c:pt idx="4">
                  <c:v>MILSON</c:v>
                </c:pt>
                <c:pt idx="5">
                  <c:v>NORRIS</c:v>
                </c:pt>
                <c:pt idx="6">
                  <c:v>BILLY</c:v>
                </c:pt>
                <c:pt idx="7">
                  <c:v>HOWARD</c:v>
                </c:pt>
                <c:pt idx="8">
                  <c:v>SAXON</c:v>
                </c:pt>
              </c:strCache>
            </c:strRef>
          </c:cat>
          <c:val>
            <c:numRef>
              <c:f>Sheet7!$M$5:$M$13</c:f>
              <c:numCache>
                <c:formatCode>General</c:formatCode>
                <c:ptCount val="9"/>
                <c:pt idx="0">
                  <c:v>24</c:v>
                </c:pt>
                <c:pt idx="1">
                  <c:v>19</c:v>
                </c:pt>
                <c:pt idx="2">
                  <c:v>55</c:v>
                </c:pt>
                <c:pt idx="3">
                  <c:v>2</c:v>
                </c:pt>
                <c:pt idx="4">
                  <c:v>21</c:v>
                </c:pt>
                <c:pt idx="5">
                  <c:v>223</c:v>
                </c:pt>
                <c:pt idx="6">
                  <c:v>77</c:v>
                </c:pt>
                <c:pt idx="7">
                  <c:v>3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1C-4EEB-BCF6-DBAC95D8F5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0761168"/>
        <c:axId val="560761824"/>
      </c:barChart>
      <c:catAx>
        <c:axId val="56076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9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Researcher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0761824"/>
        <c:crosses val="autoZero"/>
        <c:auto val="1"/>
        <c:lblAlgn val="ctr"/>
        <c:lblOffset val="100"/>
        <c:noMultiLvlLbl val="0"/>
      </c:catAx>
      <c:valAx>
        <c:axId val="5607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9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Confusion Matrix</a:t>
                </a:r>
                <a:r>
                  <a:rPr lang="en-AU" sz="9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Count</a:t>
                </a:r>
                <a:endParaRPr lang="en-AU" sz="9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6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4761</xdr:rowOff>
    </xdr:from>
    <xdr:to>
      <xdr:col>9</xdr:col>
      <xdr:colOff>0</xdr:colOff>
      <xdr:row>33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77A5BC-3C6E-4BAE-8554-FC60B3973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13</xdr:row>
      <xdr:rowOff>33336</xdr:rowOff>
    </xdr:from>
    <xdr:to>
      <xdr:col>3</xdr:col>
      <xdr:colOff>0</xdr:colOff>
      <xdr:row>28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CA99A-3ECF-41CC-B7DD-306C8B7EC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13</xdr:row>
      <xdr:rowOff>135590</xdr:rowOff>
    </xdr:from>
    <xdr:to>
      <xdr:col>17</xdr:col>
      <xdr:colOff>11206</xdr:colOff>
      <xdr:row>41</xdr:row>
      <xdr:rowOff>89647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AA73A-FB4C-494E-BD98-EF5716873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13</xdr:row>
      <xdr:rowOff>157162</xdr:rowOff>
    </xdr:from>
    <xdr:to>
      <xdr:col>10</xdr:col>
      <xdr:colOff>0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50BC6-1096-46EE-B4B9-E70A3592A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876298</xdr:colOff>
      <xdr:row>13</xdr:row>
      <xdr:rowOff>3896</xdr:rowOff>
    </xdr:from>
    <xdr:to>
      <xdr:col>5</xdr:col>
      <xdr:colOff>1295399</xdr:colOff>
      <xdr:row>32</xdr:row>
      <xdr:rowOff>34636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C80E2-47BD-40EB-A5C8-B4B8E0676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4016581</xdr:colOff>
      <xdr:row>14</xdr:row>
      <xdr:rowOff>29935</xdr:rowOff>
    </xdr:from>
    <xdr:to>
      <xdr:col>15</xdr:col>
      <xdr:colOff>190500</xdr:colOff>
      <xdr:row>38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3FC10E-9D20-48B7-AAD1-AF1DAE60D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18</xdr:row>
      <xdr:rowOff>52387</xdr:rowOff>
    </xdr:from>
    <xdr:to>
      <xdr:col>10</xdr:col>
      <xdr:colOff>33337</xdr:colOff>
      <xdr:row>32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B7BC13-7B54-42B8-82F2-3AD68E035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am Ephraims" refreshedDate="44123.59986076389" createdVersion="6" refreshedVersion="6" minRefreshableVersion="3" recordCount="9" xr:uid="{D92065E5-B646-4402-9AB5-3C634C63D84D}">
  <cacheSource type="worksheet">
    <worksheetSource ref="A1:S10" sheet="Disambiguation_Results_Stats"/>
  </cacheSource>
  <cacheFields count="19">
    <cacheField name="Name" numFmtId="0">
      <sharedItems count="9">
        <s v="ANOZADO"/>
        <s v="BUTLER"/>
        <s v="DELANEY"/>
        <s v="AGAR"/>
        <s v="BARTON"/>
        <s v="GREBELY"/>
        <s v="JAFFE"/>
        <s v="ROBERTS"/>
        <s v="VITORIO"/>
      </sharedItems>
    </cacheField>
    <cacheField name="TRUE POSITIVES" numFmtId="0">
      <sharedItems containsSemiMixedTypes="0" containsString="0" containsNumber="1" containsInteger="1" minValue="27" maxValue="202"/>
    </cacheField>
    <cacheField name="FALSE POSITIVES" numFmtId="0">
      <sharedItems containsSemiMixedTypes="0" containsString="0" containsNumber="1" containsInteger="1" minValue="0" maxValue="2"/>
    </cacheField>
    <cacheField name="TRUE NEGATIVES" numFmtId="0">
      <sharedItems containsSemiMixedTypes="0" containsString="0" containsNumber="1" containsInteger="1" minValue="0" maxValue="0"/>
    </cacheField>
    <cacheField name="FALSE NEGATIVES" numFmtId="0">
      <sharedItems containsSemiMixedTypes="0" containsString="0" containsNumber="1" containsInteger="1" minValue="2" maxValue="223"/>
    </cacheField>
    <cacheField name="No. Known Researcher Publications" numFmtId="0">
      <sharedItems containsSemiMixedTypes="0" containsString="0" containsNumber="1" containsInteger="1" minValue="29" maxValue="263"/>
    </cacheField>
    <cacheField name="IDENTIFIED UNKNOWN ('NEW') Researcher Publications" numFmtId="0">
      <sharedItems containsSemiMixedTypes="0" containsString="0" containsNumber="1" containsInteger="1" minValue="0" maxValue="15"/>
    </cacheField>
    <cacheField name="Extracted_ORCID_Publications" numFmtId="0">
      <sharedItems count="1">
        <s v="?"/>
      </sharedItems>
    </cacheField>
    <cacheField name="Extracted_WOS_Publications" numFmtId="0">
      <sharedItems containsSemiMixedTypes="0" containsString="0" containsNumber="1" containsInteger="1" minValue="1" maxValue="167" count="8">
        <n v="56"/>
        <n v="27"/>
        <n v="167"/>
        <n v="1"/>
        <n v="34"/>
        <n v="142"/>
        <n v="47"/>
        <n v="90"/>
      </sharedItems>
    </cacheField>
    <cacheField name="Extracted_PUBMED_Publications" numFmtId="0">
      <sharedItems containsSemiMixedTypes="0" containsString="0" containsNumber="1" containsInteger="1" minValue="0" maxValue="19" count="6">
        <n v="14"/>
        <n v="0"/>
        <n v="3"/>
        <n v="2"/>
        <n v="19"/>
        <n v="1"/>
      </sharedItems>
    </cacheField>
    <cacheField name="Extracted_SCOPUS_Publications" numFmtId="0">
      <sharedItems count="1">
        <s v="?"/>
      </sharedItems>
    </cacheField>
    <cacheField name="ACCURACY (TP + TN)/(TP + TN + FP + FN)" numFmtId="10">
      <sharedItems containsSemiMixedTypes="0" containsString="0" containsNumber="1" minValue="0.15209125475285171" maxValue="0.90566037735849059"/>
    </cacheField>
    <cacheField name="Sensitivity (TP / TP + FN):  Probability of being test positive when publication belongs to researcher" numFmtId="10">
      <sharedItems containsSemiMixedTypes="0" containsString="0" containsNumber="1" minValue="0.15209125475285171" maxValue="0.94117647058823528"/>
    </cacheField>
    <cacheField name="Specificity (TN / TN + FP): = Probability of being test negative when publication is not in researchers profile." numFmtId="10">
      <sharedItems containsSemiMixedTypes="0" containsString="0" containsNumber="1" minValue="0.98039215686274506" maxValue="1"/>
    </cacheField>
    <cacheField name="Precision (TP / TP + FP)" numFmtId="10">
      <sharedItems containsSemiMixedTypes="0" containsString="0" containsNumber="1" minValue="0.96" maxValue="1" count="4">
        <n v="1"/>
        <n v="0.9642857142857143"/>
        <n v="0.98969072164948457"/>
        <n v="0.96"/>
      </sharedItems>
    </cacheField>
    <cacheField name="True-Positive Rate (TP / TP + FN)" numFmtId="10">
      <sharedItems containsSemiMixedTypes="0" containsString="0" containsNumber="1" minValue="0.15209125475285171" maxValue="0.94117647058823528"/>
    </cacheField>
    <cacheField name="False-Positive Rate (FP / FP + TN)" numFmtId="10">
      <sharedItems containsSemiMixedTypes="0" containsString="0" containsNumber="1" minValue="0" maxValue="1.9607843137254902E-2"/>
    </cacheField>
    <cacheField name="True-Negative Rate (TN / TN + FP)" numFmtId="10">
      <sharedItems containsSemiMixedTypes="0" containsString="0" containsNumber="1" minValue="0.98039215686274506" maxValue="1"/>
    </cacheField>
    <cacheField name="False-Negative Rate (FN / FN + TP)" numFmtId="10">
      <sharedItems containsSemiMixedTypes="0" containsString="0" containsNumber="1" minValue="5.8823529411764705E-2" maxValue="0.847908745247148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57"/>
    <n v="0"/>
    <n v="0"/>
    <n v="19"/>
    <n v="76"/>
    <n v="0"/>
    <x v="0"/>
    <x v="0"/>
    <x v="0"/>
    <x v="0"/>
    <n v="0.75"/>
    <n v="0.75"/>
    <n v="1"/>
    <x v="0"/>
    <n v="0.75"/>
    <n v="0"/>
    <n v="1"/>
    <n v="0.25"/>
  </r>
  <r>
    <x v="1"/>
    <n v="27"/>
    <n v="1"/>
    <n v="0"/>
    <n v="2"/>
    <n v="29"/>
    <n v="0"/>
    <x v="0"/>
    <x v="1"/>
    <x v="1"/>
    <x v="0"/>
    <n v="0.9"/>
    <n v="0.93103448275862066"/>
    <n v="0.99009900990099009"/>
    <x v="1"/>
    <n v="0.93103448275862066"/>
    <n v="9.9009900990099011E-3"/>
    <n v="0.99009900990099009"/>
    <n v="6.8965517241379309E-2"/>
  </r>
  <r>
    <x v="2"/>
    <n v="192"/>
    <n v="2"/>
    <n v="0"/>
    <n v="21"/>
    <n v="213"/>
    <n v="5"/>
    <x v="0"/>
    <x v="2"/>
    <x v="2"/>
    <x v="0"/>
    <n v="0.89302325581395348"/>
    <n v="0.90140845070422537"/>
    <n v="0.98039215686274506"/>
    <x v="2"/>
    <n v="0.90140845070422537"/>
    <n v="1.9607843137254902E-2"/>
    <n v="0.98039215686274506"/>
    <n v="9.8591549295774641E-2"/>
  </r>
  <r>
    <x v="3"/>
    <n v="202"/>
    <n v="0"/>
    <n v="0"/>
    <n v="24"/>
    <n v="226"/>
    <n v="7"/>
    <x v="0"/>
    <x v="3"/>
    <x v="3"/>
    <x v="0"/>
    <n v="0.89380530973451322"/>
    <n v="0.89380530973451322"/>
    <n v="1"/>
    <x v="0"/>
    <n v="0.89380530973451322"/>
    <n v="0"/>
    <n v="1"/>
    <n v="0.10619469026548672"/>
  </r>
  <r>
    <x v="4"/>
    <n v="180"/>
    <n v="0"/>
    <n v="0"/>
    <n v="55"/>
    <n v="235"/>
    <n v="7"/>
    <x v="0"/>
    <x v="1"/>
    <x v="1"/>
    <x v="0"/>
    <n v="0.76595744680851063"/>
    <n v="0.76595744680851063"/>
    <n v="1"/>
    <x v="0"/>
    <n v="0.76595744680851063"/>
    <n v="0"/>
    <n v="1"/>
    <n v="0.23404255319148937"/>
  </r>
  <r>
    <x v="5"/>
    <n v="40"/>
    <n v="0"/>
    <n v="0"/>
    <n v="223"/>
    <n v="263"/>
    <n v="0"/>
    <x v="0"/>
    <x v="4"/>
    <x v="4"/>
    <x v="0"/>
    <n v="0.15209125475285171"/>
    <n v="0.15209125475285171"/>
    <n v="1"/>
    <x v="0"/>
    <n v="0.15209125475285171"/>
    <n v="0"/>
    <n v="1"/>
    <n v="0.84790874524714832"/>
  </r>
  <r>
    <x v="6"/>
    <n v="156"/>
    <n v="0"/>
    <n v="0"/>
    <n v="77"/>
    <n v="233"/>
    <n v="4"/>
    <x v="0"/>
    <x v="5"/>
    <x v="5"/>
    <x v="0"/>
    <n v="0.66952789699570814"/>
    <n v="0.66952789699570814"/>
    <n v="1"/>
    <x v="0"/>
    <n v="0.66952789699570814"/>
    <n v="0"/>
    <n v="1"/>
    <n v="0.33047210300429186"/>
  </r>
  <r>
    <x v="7"/>
    <n v="48"/>
    <n v="2"/>
    <n v="0"/>
    <n v="3"/>
    <n v="51"/>
    <n v="15"/>
    <x v="0"/>
    <x v="6"/>
    <x v="2"/>
    <x v="0"/>
    <n v="0.90566037735849059"/>
    <n v="0.94117647058823528"/>
    <n v="0.98039215686274506"/>
    <x v="3"/>
    <n v="0.94117647058823528"/>
    <n v="1.9607843137254902E-2"/>
    <n v="0.98039215686274506"/>
    <n v="5.8823529411764705E-2"/>
  </r>
  <r>
    <x v="8"/>
    <n v="75"/>
    <n v="0"/>
    <n v="0"/>
    <n v="11"/>
    <n v="86"/>
    <n v="6"/>
    <x v="0"/>
    <x v="7"/>
    <x v="5"/>
    <x v="0"/>
    <n v="0.87209302325581395"/>
    <n v="0.87209302325581395"/>
    <n v="1"/>
    <x v="0"/>
    <n v="0.87209302325581395"/>
    <n v="0"/>
    <n v="1"/>
    <n v="0.127906976744186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31452-1CB8-45F7-86C3-7853E20ABC1E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 rowHeaderCaption="Researcher">
  <location ref="A3:E13" firstHeaderRow="0" firstDataRow="1" firstDataCol="1"/>
  <pivotFields count="19">
    <pivotField axis="axisRow" showAll="0">
      <items count="10">
        <item x="3"/>
        <item x="0"/>
        <item x="4"/>
        <item x="1"/>
        <item x="2"/>
        <item x="5"/>
        <item x="6"/>
        <item x="7"/>
        <item x="8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rue Positive" fld="1" baseField="0" baseItem="0"/>
    <dataField name="False Positive" fld="2" baseField="0" baseItem="0"/>
    <dataField name="True Negative" fld="3" baseField="0" baseItem="0"/>
    <dataField name="False Negative" fld="4" baseField="0" baseItem="0"/>
  </dataFields>
  <formats count="6">
    <format dxfId="297">
      <pivotArea type="all" dataOnly="0" outline="0" fieldPosition="0"/>
    </format>
    <format dxfId="296">
      <pivotArea outline="0" collapsedLevelsAreSubtotals="1" fieldPosition="0"/>
    </format>
    <format dxfId="295">
      <pivotArea field="0" type="button" dataOnly="0" labelOnly="1" outline="0" axis="axisRow" fieldPosition="0"/>
    </format>
    <format dxfId="294">
      <pivotArea dataOnly="0" labelOnly="1" fieldPosition="0">
        <references count="1">
          <reference field="0" count="0"/>
        </references>
      </pivotArea>
    </format>
    <format dxfId="293">
      <pivotArea dataOnly="0" labelOnly="1" grandRow="1" outline="0" fieldPosition="0"/>
    </format>
    <format dxfId="29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DBAD3-0D4C-4F25-B3CA-A1E102B1C3F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 rowHeaderCaption="Researcher">
  <location ref="A3:C13" firstHeaderRow="0" firstDataRow="1" firstDataCol="1"/>
  <pivotFields count="19">
    <pivotField axis="axisRow" showAll="0">
      <items count="10">
        <item x="3"/>
        <item x="0"/>
        <item x="4"/>
        <item x="1"/>
        <item x="2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Known Researcher Publications" fld="5" baseField="0" baseItem="0"/>
    <dataField name="Identified 'New' Researcher Publications" fld="6" baseField="0" baseItem="0"/>
  </dataFields>
  <formats count="18">
    <format dxfId="291">
      <pivotArea type="all" dataOnly="0" outline="0" fieldPosition="0"/>
    </format>
    <format dxfId="290">
      <pivotArea outline="0" collapsedLevelsAreSubtotals="1" fieldPosition="0"/>
    </format>
    <format dxfId="289">
      <pivotArea field="0" type="button" dataOnly="0" labelOnly="1" outline="0" axis="axisRow" fieldPosition="0"/>
    </format>
    <format dxfId="288">
      <pivotArea dataOnly="0" labelOnly="1" fieldPosition="0">
        <references count="1">
          <reference field="0" count="0"/>
        </references>
      </pivotArea>
    </format>
    <format dxfId="287">
      <pivotArea dataOnly="0" labelOnly="1" grandRow="1" outline="0" fieldPosition="0"/>
    </format>
    <format dxfId="2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5">
      <pivotArea type="all" dataOnly="0" outline="0" fieldPosition="0"/>
    </format>
    <format dxfId="284">
      <pivotArea outline="0" collapsedLevelsAreSubtotals="1" fieldPosition="0"/>
    </format>
    <format dxfId="283">
      <pivotArea field="0" type="button" dataOnly="0" labelOnly="1" outline="0" axis="axisRow" fieldPosition="0"/>
    </format>
    <format dxfId="282">
      <pivotArea dataOnly="0" labelOnly="1" fieldPosition="0">
        <references count="1">
          <reference field="0" count="0"/>
        </references>
      </pivotArea>
    </format>
    <format dxfId="281">
      <pivotArea dataOnly="0" labelOnly="1" grandRow="1" outline="0" fieldPosition="0"/>
    </format>
    <format dxfId="2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9">
      <pivotArea type="all" dataOnly="0" outline="0" fieldPosition="0"/>
    </format>
    <format dxfId="278">
      <pivotArea outline="0" collapsedLevelsAreSubtotals="1" fieldPosition="0"/>
    </format>
    <format dxfId="277">
      <pivotArea field="0" type="button" dataOnly="0" labelOnly="1" outline="0" axis="axisRow" fieldPosition="0"/>
    </format>
    <format dxfId="276">
      <pivotArea dataOnly="0" labelOnly="1" fieldPosition="0">
        <references count="1">
          <reference field="0" count="0"/>
        </references>
      </pivotArea>
    </format>
    <format dxfId="275">
      <pivotArea dataOnly="0" labelOnly="1" grandRow="1" outline="0" fieldPosition="0"/>
    </format>
    <format dxfId="2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BDFDB2-D228-435D-9805-3BB6AB8B96BC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 rowHeaderCaption="Researcher">
  <location ref="A3:E13" firstHeaderRow="0" firstDataRow="1" firstDataCol="1"/>
  <pivotFields count="19">
    <pivotField axis="axisRow" showAll="0">
      <items count="10">
        <item x="3"/>
        <item x="0"/>
        <item x="4"/>
        <item x="1"/>
        <item x="2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dataField="1" numFmtId="10" showAll="0"/>
    <pivotField dataField="1" numFmtId="10" showAll="0"/>
    <pivotField dataField="1" numFmtId="10" showAll="0"/>
    <pivotField numFmtId="10" showAll="0"/>
    <pivotField numFmtId="10" showAll="0"/>
    <pivotField numFmtId="10" showAll="0"/>
    <pivotField numFmtId="1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ccuracy" fld="11" subtotal="average" baseField="0" baseItem="0"/>
    <dataField name="Sensitivity" fld="12" subtotal="average" baseField="0" baseItem="0"/>
    <dataField name="Specificity" fld="13" subtotal="average" baseField="0" baseItem="0"/>
    <dataField name="Precision" fld="14" subtotal="average" baseField="0" baseItem="0" numFmtId="10"/>
  </dataFields>
  <formats count="21">
    <format dxfId="273">
      <pivotArea collapsedLevelsAreSubtotals="1" fieldPosition="0">
        <references count="1">
          <reference field="0" count="0"/>
        </references>
      </pivotArea>
    </format>
    <format dxfId="272">
      <pivotArea grandRow="1" outline="0" collapsedLevelsAreSubtotals="1" fieldPosition="0"/>
    </format>
    <format dxfId="271">
      <pivotArea outline="0" collapsedLevelsAreSubtotals="1" fieldPosition="0"/>
    </format>
    <format dxfId="270">
      <pivotArea type="all" dataOnly="0" outline="0" fieldPosition="0"/>
    </format>
    <format dxfId="269">
      <pivotArea outline="0" collapsedLevelsAreSubtotals="1" fieldPosition="0"/>
    </format>
    <format dxfId="268">
      <pivotArea field="0" type="button" dataOnly="0" labelOnly="1" outline="0" axis="axisRow" fieldPosition="0"/>
    </format>
    <format dxfId="267">
      <pivotArea dataOnly="0" labelOnly="1" fieldPosition="0">
        <references count="1">
          <reference field="0" count="0"/>
        </references>
      </pivotArea>
    </format>
    <format dxfId="266">
      <pivotArea dataOnly="0" labelOnly="1" grandRow="1" outline="0" fieldPosition="0"/>
    </format>
    <format dxfId="26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64">
      <pivotArea type="all" dataOnly="0" outline="0" fieldPosition="0"/>
    </format>
    <format dxfId="263">
      <pivotArea outline="0" collapsedLevelsAreSubtotals="1" fieldPosition="0"/>
    </format>
    <format dxfId="262">
      <pivotArea field="0" type="button" dataOnly="0" labelOnly="1" outline="0" axis="axisRow" fieldPosition="0"/>
    </format>
    <format dxfId="261">
      <pivotArea dataOnly="0" labelOnly="1" fieldPosition="0">
        <references count="1">
          <reference field="0" count="0"/>
        </references>
      </pivotArea>
    </format>
    <format dxfId="260">
      <pivotArea dataOnly="0" labelOnly="1" grandRow="1" outline="0" fieldPosition="0"/>
    </format>
    <format dxfId="25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58">
      <pivotArea type="all" dataOnly="0" outline="0" fieldPosition="0"/>
    </format>
    <format dxfId="257">
      <pivotArea outline="0" collapsedLevelsAreSubtotals="1" fieldPosition="0"/>
    </format>
    <format dxfId="256">
      <pivotArea field="0" type="button" dataOnly="0" labelOnly="1" outline="0" axis="axisRow" fieldPosition="0"/>
    </format>
    <format dxfId="255">
      <pivotArea dataOnly="0" labelOnly="1" fieldPosition="0">
        <references count="1">
          <reference field="0" count="0"/>
        </references>
      </pivotArea>
    </format>
    <format dxfId="254">
      <pivotArea dataOnly="0" labelOnly="1" grandRow="1" outline="0" fieldPosition="0"/>
    </format>
    <format dxfId="25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867567-CD12-44DD-AE22-81A82962F161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 rowHeaderCaption="Researcher">
  <location ref="A3:C13" firstHeaderRow="0" firstDataRow="1" firstDataCol="1"/>
  <pivotFields count="19">
    <pivotField axis="axisRow" showAll="0">
      <items count="10">
        <item x="3"/>
        <item x="0"/>
        <item x="4"/>
        <item x="1"/>
        <item x="2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0" showAll="0"/>
    <pivotField numFmtId="10" showAll="0"/>
    <pivotField numFmtId="10" showAll="0"/>
    <pivotField dataField="1" numFmtId="10" showAll="0"/>
    <pivotField numFmtId="10" showAll="0"/>
    <pivotField numFmtId="10" showAll="0"/>
    <pivotField dataField="1" numFmtId="1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True-Positive Rate" fld="15" subtotal="average" baseField="0" baseItem="0"/>
    <dataField name="False-Negative Rate" fld="18" subtotal="average" baseField="0" baseItem="0"/>
  </dataFields>
  <formats count="19">
    <format dxfId="252">
      <pivotArea outline="0" collapsedLevelsAreSubtotals="1" fieldPosition="0"/>
    </format>
    <format dxfId="251">
      <pivotArea type="all" dataOnly="0" outline="0" fieldPosition="0"/>
    </format>
    <format dxfId="250">
      <pivotArea outline="0" collapsedLevelsAreSubtotals="1" fieldPosition="0"/>
    </format>
    <format dxfId="249">
      <pivotArea field="0" type="button" dataOnly="0" labelOnly="1" outline="0" axis="axisRow" fieldPosition="0"/>
    </format>
    <format dxfId="248">
      <pivotArea dataOnly="0" labelOnly="1" fieldPosition="0">
        <references count="1">
          <reference field="0" count="0"/>
        </references>
      </pivotArea>
    </format>
    <format dxfId="247">
      <pivotArea dataOnly="0" labelOnly="1" grandRow="1" outline="0" fieldPosition="0"/>
    </format>
    <format dxfId="2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5">
      <pivotArea type="all" dataOnly="0" outline="0" fieldPosition="0"/>
    </format>
    <format dxfId="244">
      <pivotArea outline="0" collapsedLevelsAreSubtotals="1" fieldPosition="0"/>
    </format>
    <format dxfId="243">
      <pivotArea field="0" type="button" dataOnly="0" labelOnly="1" outline="0" axis="axisRow" fieldPosition="0"/>
    </format>
    <format dxfId="242">
      <pivotArea dataOnly="0" labelOnly="1" fieldPosition="0">
        <references count="1">
          <reference field="0" count="0"/>
        </references>
      </pivotArea>
    </format>
    <format dxfId="241">
      <pivotArea dataOnly="0" labelOnly="1" grandRow="1" outline="0" fieldPosition="0"/>
    </format>
    <format dxfId="2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9">
      <pivotArea type="all" dataOnly="0" outline="0" fieldPosition="0"/>
    </format>
    <format dxfId="238">
      <pivotArea outline="0" collapsedLevelsAreSubtotals="1" fieldPosition="0"/>
    </format>
    <format dxfId="237">
      <pivotArea field="0" type="button" dataOnly="0" labelOnly="1" outline="0" axis="axisRow" fieldPosition="0"/>
    </format>
    <format dxfId="236">
      <pivotArea dataOnly="0" labelOnly="1" fieldPosition="0">
        <references count="1">
          <reference field="0" count="0"/>
        </references>
      </pivotArea>
    </format>
    <format dxfId="235">
      <pivotArea dataOnly="0" labelOnly="1" grandRow="1" outline="0" fieldPosition="0"/>
    </format>
    <format dxfId="2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6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A459B-D0BA-46AC-A5C5-FD1DE0723981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 rowHeaderCaption="Researcher">
  <location ref="B40:F50" firstHeaderRow="0" firstDataRow="1" firstDataCol="1"/>
  <pivotFields count="19">
    <pivotField axis="axisRow" showAll="0">
      <items count="10">
        <item n="JOHN,S" x="3"/>
        <item n="HEARLD,C" x="0"/>
        <item n="BURNS,M" x="1"/>
        <item n="MILSON,D" x="2"/>
        <item n="NORRIS,C" x="6"/>
        <item n="BILLY,M" x="7"/>
        <item n="HOWARD,B" x="8"/>
        <item x="5"/>
        <item n="SAXON,Q"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2">
        <item x="0"/>
        <item t="default"/>
      </items>
    </pivotField>
    <pivotField dataField="1" showAll="0">
      <items count="9">
        <item x="3"/>
        <item x="1"/>
        <item x="4"/>
        <item x="6"/>
        <item x="0"/>
        <item x="7"/>
        <item x="5"/>
        <item x="2"/>
        <item t="default"/>
      </items>
    </pivotField>
    <pivotField dataField="1" showAll="0">
      <items count="7">
        <item x="1"/>
        <item x="5"/>
        <item x="3"/>
        <item x="2"/>
        <item x="0"/>
        <item x="4"/>
        <item t="default"/>
      </items>
    </pivotField>
    <pivotField dataField="1" showAll="0">
      <items count="2">
        <item x="0"/>
        <item t="default"/>
      </items>
    </pivotField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ubMed Publications" fld="9" baseField="0" baseItem="0"/>
    <dataField name="SCOPUS Publications" fld="10" baseField="0" baseItem="0"/>
    <dataField name="WOS Publications" fld="8" baseField="0" baseItem="0"/>
    <dataField name="ORCID Profile Publications" fld="7" baseField="0" baseItem="0"/>
  </dataFields>
  <formats count="18">
    <format dxfId="0">
      <pivotArea type="all" dataOnly="0" outline="0" fieldPosition="0"/>
    </format>
    <format dxfId="1">
      <pivotArea outline="0" collapsedLevelsAreSubtotals="1" fieldPosition="0"/>
    </format>
    <format dxfId="2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6">
      <pivotArea dataOnly="0" labelOnly="1" grandRow="1" outline="0" fieldPosition="0"/>
    </format>
    <format dxfId="1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3BDA5-5A35-45D4-9D39-28979B88D5C3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 rowHeaderCaption="Researcher">
  <location ref="A3:E13" firstHeaderRow="0" firstDataRow="1" firstDataCol="1"/>
  <pivotFields count="19">
    <pivotField axis="axisRow" showAll="0">
      <items count="10">
        <item n="JOHN,S" x="3"/>
        <item n="HEARLD,C" x="0"/>
        <item n="BURNS,M" x="1"/>
        <item n="MILSON,D" x="2"/>
        <item n="NORRIS,C" x="6"/>
        <item n="BILLY,M" x="7"/>
        <item n="HOWARD,B" x="8"/>
        <item x="5"/>
        <item n="SAXON,Q"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2">
        <item x="0"/>
        <item t="default"/>
      </items>
    </pivotField>
    <pivotField dataField="1" showAll="0">
      <items count="9">
        <item x="3"/>
        <item x="1"/>
        <item x="4"/>
        <item x="6"/>
        <item x="0"/>
        <item x="7"/>
        <item x="5"/>
        <item x="2"/>
        <item t="default"/>
      </items>
    </pivotField>
    <pivotField dataField="1" showAll="0">
      <items count="7">
        <item x="1"/>
        <item x="5"/>
        <item x="3"/>
        <item x="2"/>
        <item x="0"/>
        <item x="4"/>
        <item t="default"/>
      </items>
    </pivotField>
    <pivotField dataField="1" showAll="0">
      <items count="2">
        <item x="0"/>
        <item t="default"/>
      </items>
    </pivotField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ubMed Publications" fld="9" baseField="0" baseItem="0"/>
    <dataField name="SCOPUS Publications" fld="10" baseField="0" baseItem="0"/>
    <dataField name="WOS Publications" fld="8" baseField="0" baseItem="0"/>
    <dataField name="ORCID Profile Publications" fld="7" baseField="0" baseItem="0"/>
  </dataFields>
  <formats count="18">
    <format dxfId="233">
      <pivotArea type="all" dataOnly="0" outline="0" fieldPosition="0"/>
    </format>
    <format dxfId="232">
      <pivotArea outline="0" collapsedLevelsAreSubtotals="1" fieldPosition="0"/>
    </format>
    <format dxfId="231">
      <pivotArea field="0" type="button" dataOnly="0" labelOnly="1" outline="0" axis="axisRow" fieldPosition="0"/>
    </format>
    <format dxfId="230">
      <pivotArea dataOnly="0" labelOnly="1" fieldPosition="0">
        <references count="1">
          <reference field="0" count="0"/>
        </references>
      </pivotArea>
    </format>
    <format dxfId="229">
      <pivotArea dataOnly="0" labelOnly="1" grandRow="1" outline="0" fieldPosition="0"/>
    </format>
    <format dxfId="22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27">
      <pivotArea type="all" dataOnly="0" outline="0" fieldPosition="0"/>
    </format>
    <format dxfId="226">
      <pivotArea outline="0" collapsedLevelsAreSubtotals="1" fieldPosition="0"/>
    </format>
    <format dxfId="225">
      <pivotArea field="0" type="button" dataOnly="0" labelOnly="1" outline="0" axis="axisRow" fieldPosition="0"/>
    </format>
    <format dxfId="224">
      <pivotArea dataOnly="0" labelOnly="1" fieldPosition="0">
        <references count="1">
          <reference field="0" count="0"/>
        </references>
      </pivotArea>
    </format>
    <format dxfId="223">
      <pivotArea dataOnly="0" labelOnly="1" grandRow="1" outline="0" fieldPosition="0"/>
    </format>
    <format dxfId="22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21">
      <pivotArea type="all" dataOnly="0" outline="0" fieldPosition="0"/>
    </format>
    <format dxfId="220">
      <pivotArea outline="0" collapsedLevelsAreSubtotals="1" fieldPosition="0"/>
    </format>
    <format dxfId="219">
      <pivotArea field="0" type="button" dataOnly="0" labelOnly="1" outline="0" axis="axisRow" fieldPosition="0"/>
    </format>
    <format dxfId="218">
      <pivotArea dataOnly="0" labelOnly="1" fieldPosition="0">
        <references count="1">
          <reference field="0" count="0"/>
        </references>
      </pivotArea>
    </format>
    <format dxfId="217">
      <pivotArea dataOnly="0" labelOnly="1" grandRow="1" outline="0" fieldPosition="0"/>
    </format>
    <format dxfId="21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07A13C-3B3F-438A-9F46-38E92202397F}" name="Table1" displayName="Table1" ref="A1:S2" totalsRowShown="0">
  <autoFilter ref="A1:S2" xr:uid="{727BAE65-1A9B-455A-B549-228AAE625123}"/>
  <tableColumns count="19">
    <tableColumn id="1" xr3:uid="{E9639FE1-6780-4D7B-BEEF-591BC2558BF0}" name="Name"/>
    <tableColumn id="2" xr3:uid="{55964207-B32B-4901-A7AA-00FE62354C27}" name="TRUE POSITIVES"/>
    <tableColumn id="3" xr3:uid="{93857848-8532-4FCE-8C8E-8F2783C8C6E7}" name="FALSE POSITIVES"/>
    <tableColumn id="4" xr3:uid="{C13FF6DD-4440-4EA0-A774-07ED2417E6E5}" name="TRUE NEGATIVES"/>
    <tableColumn id="5" xr3:uid="{C9AD91DF-875F-4B10-B51D-EB5A24EA7E5D}" name="FALSE NEGATIVES"/>
    <tableColumn id="6" xr3:uid="{07AAFD10-B6D5-4D79-AE9B-1A79F6359B4B}" name="No. Known Researcher Publications"/>
    <tableColumn id="7" xr3:uid="{36361852-DFFA-48F6-B7F6-B4C0A278C7A5}" name="IDENTIFIED UNKNOWN ('NEW') Researcher Publications"/>
    <tableColumn id="8" xr3:uid="{70632E8A-305D-470E-A74A-E9D00C593FFD}" name="Extracted_ORCID_Publications"/>
    <tableColumn id="9" xr3:uid="{1B675BA3-C428-42A9-A692-E16D64053082}" name="Extracted_WOS_Publications"/>
    <tableColumn id="10" xr3:uid="{7403C4AB-8BF7-4BF0-9976-55A295D82C74}" name="Extracted_PUBMED_Publications"/>
    <tableColumn id="11" xr3:uid="{299CE7CA-06D1-4C2F-A8CC-DACFC4876DC2}" name="Extracted_SCOPUS_Publications"/>
    <tableColumn id="12" xr3:uid="{54237E1B-1A2C-47F7-ABC9-A5436F8D8333}" name="ACCURACY (TP + TN)/(TP + TN + FP + FN)"/>
    <tableColumn id="13" xr3:uid="{D0CD56F9-A617-480E-9782-0F5C4B314B67}" name="Sensitivity (TP / TP + FN):  Probability of being test positive when publication belongs to researcher"/>
    <tableColumn id="14" xr3:uid="{E1BFD72B-76B8-4DEE-A617-916693DDA2AF}" name="Specificity (TN / TN + FP): = Probability of being test negative when publication is not in researchers profile."/>
    <tableColumn id="15" xr3:uid="{ADD0A72B-F453-4638-AF8F-756A1E8E1679}" name="Precision (TP / TP + FP)"/>
    <tableColumn id="16" xr3:uid="{BAC87782-9053-41C1-B10A-A890EF968B72}" name="True-Positive Rate (TP / TP + FN)"/>
    <tableColumn id="17" xr3:uid="{FC8A4F12-6EDC-48E9-B3D2-1B256F087031}" name="False-Positive Rate (FP / FP + TN)"/>
    <tableColumn id="18" xr3:uid="{5BF7A57F-4F23-4F2A-AD64-A930F709207B}" name="True-Negative Rate (TN / TN + FP)"/>
    <tableColumn id="19" xr3:uid="{F8D53D14-04CC-4F0A-85EE-A8AE11AD89F0}" name="False-Negative Rate (FN / FN + TP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3447B0-F74C-4935-A8BE-66228269C68E}" name="Table2" displayName="Table2" ref="A1:S2" totalsRowShown="0">
  <autoFilter ref="A1:S2" xr:uid="{1BB7270B-60B7-430B-A215-8BB20BD940B1}"/>
  <tableColumns count="19">
    <tableColumn id="1" xr3:uid="{4D42631C-6283-4086-9257-044F388B8D2C}" name="Name"/>
    <tableColumn id="2" xr3:uid="{00CC8877-7ACE-46FB-BAFA-CDBA97EDF16C}" name="TRUE POSITIVES"/>
    <tableColumn id="3" xr3:uid="{DFDBF837-510F-42C9-974C-FD9F31CB9F7F}" name="FALSE POSITIVES"/>
    <tableColumn id="4" xr3:uid="{60231B50-DE61-47B2-9A4F-580DFE4FD10F}" name="TRUE NEGATIVES"/>
    <tableColumn id="5" xr3:uid="{EF0233D8-9CEF-41ED-B755-D103BFCB98BF}" name="FALSE NEGATIVES"/>
    <tableColumn id="6" xr3:uid="{57D9F799-9EC2-4F89-B79B-2FEDEF91CC7D}" name="No. Known Researcher Publications"/>
    <tableColumn id="7" xr3:uid="{DC7CCE48-DBB4-4EA8-82FF-2D5F99A87F14}" name="IDENTIFIED UNKNOWN ('NEW') Researcher Publications"/>
    <tableColumn id="8" xr3:uid="{C7ABDB48-2BAE-4F3F-9E00-B3DCF69D90AE}" name="Extracted_ORCID_Publications"/>
    <tableColumn id="9" xr3:uid="{7616AE5C-AE9E-40D0-A3C7-D5BB39D9B65F}" name="Extracted_WOS_Publications"/>
    <tableColumn id="10" xr3:uid="{87B80C63-5468-4C74-A91B-43C93FAB82CF}" name="Extracted_PUBMED_Publications"/>
    <tableColumn id="11" xr3:uid="{7259FD1A-217C-42BF-8C41-C12EF3B9D93A}" name="Extracted_SCOPUS_Publications"/>
    <tableColumn id="12" xr3:uid="{99B208B4-3AEA-4F26-8D47-9EA43114453C}" name="ACCURACY (TP + TN)/(TP + TN + FP + FN)"/>
    <tableColumn id="13" xr3:uid="{84EE24BC-086D-4483-A5FE-4A0E94404491}" name="Sensitivity (TP / TP + FN):  Probability of being test positive when publication belongs to researcher"/>
    <tableColumn id="14" xr3:uid="{6B54D89A-EA01-4DA0-8662-10C662ECDBD6}" name="Specificity (TN / TN + FP): = Probability of being test negative when publication is not in researchers profile."/>
    <tableColumn id="15" xr3:uid="{9D90B2B5-914A-4608-AB02-ED1E9555ED0F}" name="Precision (TP / TP + FP)"/>
    <tableColumn id="16" xr3:uid="{436F3FBA-6B3F-4332-982C-30499C9438FF}" name="True-Positive Rate (TP / TP + FN)"/>
    <tableColumn id="17" xr3:uid="{A0130133-07BE-4593-9C18-620DE8058052}" name="False-Positive Rate (FP / FP + TN)"/>
    <tableColumn id="18" xr3:uid="{4C9A2487-EAD9-498B-9453-1ED550B2B420}" name="True-Negative Rate (TN / TN + FP)"/>
    <tableColumn id="19" xr3:uid="{CB91DF93-B14B-4034-8412-3806910B107F}" name="False-Negative Rate (FN / FN + TP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5B0A60-C7D0-493E-ACF7-B628534940FD}" name="Table3" displayName="Table3" ref="A1:S2" totalsRowShown="0">
  <autoFilter ref="A1:S2" xr:uid="{F760E263-9227-4863-BF52-8D00A25C0498}"/>
  <tableColumns count="19">
    <tableColumn id="1" xr3:uid="{2A12A710-805A-45B5-A60A-8B0EE54D2F69}" name="Name"/>
    <tableColumn id="2" xr3:uid="{8192CE98-E443-4A19-A207-DEF1B5CFEC13}" name="TRUE POSITIVES"/>
    <tableColumn id="3" xr3:uid="{AA75C635-31A5-46F7-999B-750E313014C4}" name="FALSE POSITIVES"/>
    <tableColumn id="4" xr3:uid="{F0B4F656-1B10-4EC2-AA48-9DCB7FAEF426}" name="TRUE NEGATIVES"/>
    <tableColumn id="5" xr3:uid="{3DFF94BC-6278-4872-9604-119902EC9FD2}" name="FALSE NEGATIVES"/>
    <tableColumn id="6" xr3:uid="{CDD0E78B-A48C-410B-9D8B-B3C937D7843E}" name="No. Known Researcher Publications"/>
    <tableColumn id="7" xr3:uid="{30D9A7FE-9AEE-4C04-9CA4-CBFEBD5A9680}" name="IDENTIFIED UNKNOWN ('NEW') Researcher Publications"/>
    <tableColumn id="8" xr3:uid="{C7601C00-9E8E-441E-B0BF-49913BC454F8}" name="Extracted_ORCID_Publications"/>
    <tableColumn id="9" xr3:uid="{82F05621-C7F4-4970-8F94-02EEA71E3193}" name="Extracted_WOS_Publications"/>
    <tableColumn id="10" xr3:uid="{B78FA143-FD56-4370-B465-9F5917AFEFA0}" name="Extracted_PUBMED_Publications"/>
    <tableColumn id="11" xr3:uid="{9F7E6F77-C3F3-465A-85C7-06DE5850D14E}" name="Extracted_SCOPUS_Publications"/>
    <tableColumn id="12" xr3:uid="{B5E13136-AADE-461B-8D73-746D3A26D778}" name="ACCURACY (TP + TN)/(TP + TN + FP + FN)"/>
    <tableColumn id="13" xr3:uid="{B8064AD4-7E4D-40D8-8809-8DB26C61B53F}" name="Sensitivity (TP / TP + FN):  Probability of being test positive when publication belongs to researcher"/>
    <tableColumn id="14" xr3:uid="{F62E5A55-9F09-4A0B-A7F6-BDF75204366E}" name="Specificity (TN / TN + FP): = Probability of being test negative when publication is not in researchers profile."/>
    <tableColumn id="15" xr3:uid="{A4573661-50B3-4B00-8C5B-C8009E925AA7}" name="Precision (TP / TP + FP)"/>
    <tableColumn id="16" xr3:uid="{77F2D7E4-0985-4796-AC77-693DFECF46E3}" name="True-Positive Rate (TP / TP + FN)"/>
    <tableColumn id="17" xr3:uid="{A331C54C-E762-4E78-BD76-3CFEB114AE26}" name="False-Positive Rate (FP / FP + TN)"/>
    <tableColumn id="18" xr3:uid="{29D5C5ED-27EB-45FF-A379-913D9677C80E}" name="True-Negative Rate (TN / TN + FP)"/>
    <tableColumn id="19" xr3:uid="{6F5144C0-99CC-4785-B395-4BA5D401E9D7}" name="False-Negative Rate (FN / FN + TP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8AFEC0-9201-4C37-8A1A-FC22DAC14FA8}" name="Table4" displayName="Table4" ref="A1:S2" totalsRowShown="0">
  <autoFilter ref="A1:S2" xr:uid="{5721850A-69EC-4434-896B-4364CFA9842C}"/>
  <tableColumns count="19">
    <tableColumn id="1" xr3:uid="{56923ABD-9D83-44BD-A71F-FB448A75864D}" name="Name"/>
    <tableColumn id="2" xr3:uid="{5DC1E1EB-3F91-4A85-9273-5325FEF04106}" name="TRUE POSITIVES"/>
    <tableColumn id="3" xr3:uid="{6ECBEB08-849A-46E0-95D6-43AE7EDC022F}" name="FALSE POSITIVES"/>
    <tableColumn id="4" xr3:uid="{39C00D53-8DB6-4216-85E0-5558FBC51D22}" name="TRUE NEGATIVES"/>
    <tableColumn id="5" xr3:uid="{878C4B33-F5C6-4DF2-8FBE-9CDD4EA6200A}" name="FALSE NEGATIVES"/>
    <tableColumn id="6" xr3:uid="{EF2B94FC-70CF-4E41-B1BD-9675B68D01D2}" name="No. Known Researcher Publications"/>
    <tableColumn id="7" xr3:uid="{9FB29766-999D-414D-B319-0ED57C645E7E}" name="IDENTIFIED UNKNOWN ('NEW') Researcher Publications"/>
    <tableColumn id="8" xr3:uid="{3E55470C-D120-46BE-B8A8-10ED34E8BCBE}" name="Extracted_ORCID_Publications"/>
    <tableColumn id="9" xr3:uid="{8A62F26D-5A30-4E58-80C3-90603DB0BBA4}" name="Extracted_WOS_Publications"/>
    <tableColumn id="10" xr3:uid="{9B486866-84E9-48EA-B16B-D802E65BC0E4}" name="Extracted_PUBMED_Publications"/>
    <tableColumn id="11" xr3:uid="{9B06681F-838B-43CD-BBC0-8822D244A37C}" name="Extracted_SCOPUS_Publications"/>
    <tableColumn id="12" xr3:uid="{260ADA3E-AC9A-4FD0-AADE-DA8091B28929}" name="ACCURACY (TP + TN)/(TP + TN + FP + FN)"/>
    <tableColumn id="13" xr3:uid="{471F3BAD-28C3-434E-BB3F-D07FE3BBF55D}" name="Sensitivity (TP / TP + FN):  Probability of being test positive when publication belongs to researcher"/>
    <tableColumn id="14" xr3:uid="{C2BD906E-5CAC-4987-90AE-C99B1070AE1E}" name="Specificity (TN / TN + FP): = Probability of being test negative when publication is not in researchers profile."/>
    <tableColumn id="15" xr3:uid="{02FBC987-319D-4562-AB71-690363DD5169}" name="Precision (TP / TP + FP)"/>
    <tableColumn id="16" xr3:uid="{9192A7EC-8BDB-424B-A7EE-1A4F2CCDE5DF}" name="True-Positive Rate (TP / TP + FN)"/>
    <tableColumn id="17" xr3:uid="{2C2ED0C6-1EF6-4DA0-9A66-2524A0D4E4D4}" name="False-Positive Rate (FP / FP + TN)"/>
    <tableColumn id="18" xr3:uid="{0FF344BD-8D52-4BC8-B7E9-C3EDDA2E6808}" name="True-Negative Rate (TN / TN + FP)"/>
    <tableColumn id="19" xr3:uid="{83B8BD77-45C4-4543-828A-CB48D9CD57D6}" name="False-Negative Rate (FN / FN + TP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35B53E-F453-44F3-BCDB-925144971F3E}" name="Table5" displayName="Table5" ref="A1:S2" totalsRowShown="0">
  <autoFilter ref="A1:S2" xr:uid="{1BC1FD58-7DA7-4642-9D2E-F10A8E2A1D28}"/>
  <tableColumns count="19">
    <tableColumn id="1" xr3:uid="{ABE20136-EA90-439A-835C-3465590746F6}" name="Name"/>
    <tableColumn id="2" xr3:uid="{225D3B55-152F-4E00-89D3-696A5A4075AF}" name="TRUE POSITIVES"/>
    <tableColumn id="3" xr3:uid="{95FFC3A8-4548-4DB5-BA3A-8CC6F5351245}" name="FALSE POSITIVES"/>
    <tableColumn id="4" xr3:uid="{45E8C660-BC9C-4B13-B0D2-929C2DE65B3E}" name="TRUE NEGATIVES"/>
    <tableColumn id="5" xr3:uid="{E6B5039D-4EF4-4A3B-9554-44D31CB4F986}" name="FALSE NEGATIVES"/>
    <tableColumn id="6" xr3:uid="{0A75FC09-AC52-4FC9-BFDB-DE8EC920F900}" name="No. Known Researcher Publications"/>
    <tableColumn id="7" xr3:uid="{2C91B4E3-3957-40C2-B3F3-A287D07C5745}" name="IDENTIFIED UNKNOWN ('NEW') Researcher Publications"/>
    <tableColumn id="8" xr3:uid="{209FB007-A9A4-43D7-AFBD-036AC7ECC47B}" name="Extracted_ORCID_Publications"/>
    <tableColumn id="9" xr3:uid="{60D82190-5794-41A1-8E7C-EF2C21EE7CCA}" name="Extracted_WOS_Publications"/>
    <tableColumn id="10" xr3:uid="{D7AF8E3B-DAFD-4026-82FF-D9A6CAA03F02}" name="Extracted_PUBMED_Publications"/>
    <tableColumn id="11" xr3:uid="{3E51F898-FCBB-4E9E-AF28-3160551056F7}" name="Extracted_SCOPUS_Publications"/>
    <tableColumn id="12" xr3:uid="{17E8D006-CAE2-41D7-BDE9-3DCBC416E479}" name="ACCURACY (TP + TN)/(TP + TN + FP + FN)"/>
    <tableColumn id="13" xr3:uid="{306BDFFB-444A-4681-9214-F614C9780B53}" name="Sensitivity (TP / TP + FN):  Probability of being test positive when publication belongs to researcher"/>
    <tableColumn id="14" xr3:uid="{7719CFD9-265A-42A5-A344-71A257A507A4}" name="Specificity (TN / TN + FP): = Probability of being test negative when publication is not in researchers profile."/>
    <tableColumn id="15" xr3:uid="{B601A7B0-892C-4091-8769-DDF0DABDC6AC}" name="Precision (TP / TP + FP)"/>
    <tableColumn id="16" xr3:uid="{22A58399-AFC7-471C-9F70-9DC671F2CF0F}" name="True-Positive Rate (TP / TP + FN)"/>
    <tableColumn id="17" xr3:uid="{70C38F77-70DA-4AE2-8E6D-327DF337EE8E}" name="False-Positive Rate (FP / FP + TN)"/>
    <tableColumn id="18" xr3:uid="{98AFC218-942A-428D-9DDB-08F0445ADF0F}" name="True-Negative Rate (TN / TN + FP)"/>
    <tableColumn id="19" xr3:uid="{4CFF632F-995F-49E0-B52B-F47430C48F65}" name="False-Negative Rate (FN / FN + TP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A70568-1D2F-47A0-BBCE-40553FF73D30}" name="Table6" displayName="Table6" ref="A1:S2" totalsRowShown="0">
  <autoFilter ref="A1:S2" xr:uid="{A4A027CC-F695-4B5F-843D-D5D0D2F0C850}"/>
  <tableColumns count="19">
    <tableColumn id="1" xr3:uid="{7C864592-0E1F-4425-AF1D-3A7E312417A3}" name="Name"/>
    <tableColumn id="2" xr3:uid="{B095F0DE-9CF5-48D5-ADA5-6E5953952E18}" name="TRUE POSITIVES"/>
    <tableColumn id="3" xr3:uid="{132CA831-0CCC-4105-9886-52979E2BE7C2}" name="FALSE POSITIVES"/>
    <tableColumn id="4" xr3:uid="{7C94334D-CF7C-4ABB-96CA-3CD28550B832}" name="TRUE NEGATIVES"/>
    <tableColumn id="5" xr3:uid="{4607B765-8963-45F1-8DE8-EB081908278F}" name="FALSE NEGATIVES"/>
    <tableColumn id="6" xr3:uid="{16AB15D1-BE8A-4DAF-8569-E64A7CA21EAE}" name="No. Known Researcher Publications"/>
    <tableColumn id="7" xr3:uid="{BF799370-AF06-4E7F-8E1F-7D0C30D70C71}" name="IDENTIFIED UNKNOWN ('NEW') Researcher Publications"/>
    <tableColumn id="8" xr3:uid="{C0E1E6A8-6EAE-47F9-B078-937F801D8B29}" name="Extracted_ORCID_Publications"/>
    <tableColumn id="9" xr3:uid="{809D34A6-9621-402B-9E20-36251BBB5782}" name="Extracted_WOS_Publications"/>
    <tableColumn id="10" xr3:uid="{1BA91E72-EC29-41C3-9961-A9F9A52EF87B}" name="Extracted_PUBMED_Publications"/>
    <tableColumn id="11" xr3:uid="{10E50A03-57BF-415E-9A60-4F1E0901607B}" name="Extracted_SCOPUS_Publications"/>
    <tableColumn id="12" xr3:uid="{AB1E5C8C-5963-4003-94AF-20B62236D371}" name="ACCURACY (TP + TN)/(TP + TN + FP + FN)"/>
    <tableColumn id="13" xr3:uid="{F495211A-DC90-46EC-8459-6E6D9365F245}" name="Sensitivity (TP / TP + FN):  Probability of being test positive when publication belongs to researcher"/>
    <tableColumn id="14" xr3:uid="{2C2BC013-079E-43E4-95B8-E808CC7F0A60}" name="Specificity (TN / TN + FP): = Probability of being test negative when publication is not in researchers profile."/>
    <tableColumn id="15" xr3:uid="{43735C84-CB77-4205-AEE1-E47866875985}" name="Precision (TP / TP + FP)"/>
    <tableColumn id="16" xr3:uid="{56D36D04-FD6F-42DC-A9B8-F968BB750F68}" name="True-Positive Rate (TP / TP + FN)"/>
    <tableColumn id="17" xr3:uid="{C6A9D8E6-C73C-4840-B442-78CADADB0E1F}" name="False-Positive Rate (FP / FP + TN)"/>
    <tableColumn id="18" xr3:uid="{DD619C46-DCE1-4395-B679-A01687E80AAC}" name="True-Negative Rate (TN / TN + FP)"/>
    <tableColumn id="19" xr3:uid="{6F7B77C5-12F6-44DE-8B0B-FD044C2DBCEF}" name="False-Negative Rate (FN / FN + TP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82FA2-44A8-4FC9-840C-6CF7AC22F908}">
  <dimension ref="A3:E13"/>
  <sheetViews>
    <sheetView topLeftCell="A2" zoomScale="85" zoomScaleNormal="85" workbookViewId="0">
      <selection activeCell="L19" sqref="L19"/>
    </sheetView>
  </sheetViews>
  <sheetFormatPr defaultRowHeight="15" x14ac:dyDescent="0.25"/>
  <cols>
    <col min="1" max="1" width="13.28515625" bestFit="1" customWidth="1"/>
    <col min="2" max="2" width="12.5703125" bestFit="1" customWidth="1"/>
    <col min="3" max="3" width="13.28515625" bestFit="1" customWidth="1"/>
    <col min="4" max="4" width="13.5703125" bestFit="1" customWidth="1"/>
    <col min="5" max="5" width="14.140625" bestFit="1" customWidth="1"/>
  </cols>
  <sheetData>
    <row r="3" spans="1:5" x14ac:dyDescent="0.25">
      <c r="A3" s="19" t="s">
        <v>77</v>
      </c>
      <c r="B3" s="20" t="s">
        <v>73</v>
      </c>
      <c r="C3" s="20" t="s">
        <v>74</v>
      </c>
      <c r="D3" s="20" t="s">
        <v>75</v>
      </c>
      <c r="E3" s="20" t="s">
        <v>76</v>
      </c>
    </row>
    <row r="4" spans="1:5" x14ac:dyDescent="0.25">
      <c r="A4" s="21" t="s">
        <v>17</v>
      </c>
      <c r="B4" s="22">
        <v>202</v>
      </c>
      <c r="C4" s="22">
        <v>0</v>
      </c>
      <c r="D4" s="22">
        <v>0</v>
      </c>
      <c r="E4" s="22">
        <v>24</v>
      </c>
    </row>
    <row r="5" spans="1:5" x14ac:dyDescent="0.25">
      <c r="A5" s="21" t="s">
        <v>15</v>
      </c>
      <c r="B5" s="22">
        <v>57</v>
      </c>
      <c r="C5" s="22">
        <v>0</v>
      </c>
      <c r="D5" s="22">
        <v>0</v>
      </c>
      <c r="E5" s="22">
        <v>19</v>
      </c>
    </row>
    <row r="6" spans="1:5" x14ac:dyDescent="0.25">
      <c r="A6" s="21" t="s">
        <v>18</v>
      </c>
      <c r="B6" s="22">
        <v>180</v>
      </c>
      <c r="C6" s="22">
        <v>0</v>
      </c>
      <c r="D6" s="22">
        <v>0</v>
      </c>
      <c r="E6" s="22">
        <v>55</v>
      </c>
    </row>
    <row r="7" spans="1:5" x14ac:dyDescent="0.25">
      <c r="A7" s="21" t="s">
        <v>14</v>
      </c>
      <c r="B7" s="22">
        <v>27</v>
      </c>
      <c r="C7" s="22">
        <v>1</v>
      </c>
      <c r="D7" s="22">
        <v>0</v>
      </c>
      <c r="E7" s="22">
        <v>2</v>
      </c>
    </row>
    <row r="8" spans="1:5" x14ac:dyDescent="0.25">
      <c r="A8" s="21" t="s">
        <v>16</v>
      </c>
      <c r="B8" s="22">
        <v>192</v>
      </c>
      <c r="C8" s="22">
        <v>2</v>
      </c>
      <c r="D8" s="22">
        <v>0</v>
      </c>
      <c r="E8" s="22">
        <v>21</v>
      </c>
    </row>
    <row r="9" spans="1:5" x14ac:dyDescent="0.25">
      <c r="A9" s="21" t="s">
        <v>19</v>
      </c>
      <c r="B9" s="22">
        <v>40</v>
      </c>
      <c r="C9" s="22">
        <v>0</v>
      </c>
      <c r="D9" s="22">
        <v>0</v>
      </c>
      <c r="E9" s="22">
        <v>223</v>
      </c>
    </row>
    <row r="10" spans="1:5" x14ac:dyDescent="0.25">
      <c r="A10" s="21" t="s">
        <v>20</v>
      </c>
      <c r="B10" s="22">
        <v>156</v>
      </c>
      <c r="C10" s="22">
        <v>0</v>
      </c>
      <c r="D10" s="22">
        <v>0</v>
      </c>
      <c r="E10" s="22">
        <v>77</v>
      </c>
    </row>
    <row r="11" spans="1:5" x14ac:dyDescent="0.25">
      <c r="A11" s="21" t="s">
        <v>21</v>
      </c>
      <c r="B11" s="22">
        <v>48</v>
      </c>
      <c r="C11" s="22">
        <v>2</v>
      </c>
      <c r="D11" s="22">
        <v>0</v>
      </c>
      <c r="E11" s="22">
        <v>3</v>
      </c>
    </row>
    <row r="12" spans="1:5" x14ac:dyDescent="0.25">
      <c r="A12" s="21" t="s">
        <v>22</v>
      </c>
      <c r="B12" s="22">
        <v>75</v>
      </c>
      <c r="C12" s="22">
        <v>0</v>
      </c>
      <c r="D12" s="22">
        <v>0</v>
      </c>
      <c r="E12" s="22">
        <v>11</v>
      </c>
    </row>
    <row r="13" spans="1:5" x14ac:dyDescent="0.25">
      <c r="A13" s="21" t="s">
        <v>72</v>
      </c>
      <c r="B13" s="22">
        <v>977</v>
      </c>
      <c r="C13" s="22">
        <v>5</v>
      </c>
      <c r="D13" s="22">
        <v>0</v>
      </c>
      <c r="E13" s="22">
        <v>435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ACE2A-5D1E-4404-9D39-A3DCD1F2FD95}">
  <dimension ref="A1:S2"/>
  <sheetViews>
    <sheetView workbookViewId="0">
      <selection activeCell="C3" sqref="C3"/>
    </sheetView>
  </sheetViews>
  <sheetFormatPr defaultRowHeight="15" x14ac:dyDescent="0.25"/>
  <cols>
    <col min="2" max="2" width="17.140625" customWidth="1"/>
    <col min="3" max="3" width="17.7109375" customWidth="1"/>
    <col min="4" max="4" width="18.140625" customWidth="1"/>
    <col min="5" max="5" width="18.7109375" customWidth="1"/>
    <col min="6" max="6" width="34.42578125" customWidth="1"/>
    <col min="7" max="7" width="52.5703125" customWidth="1"/>
    <col min="8" max="8" width="29.85546875" customWidth="1"/>
    <col min="9" max="9" width="28.7109375" customWidth="1"/>
    <col min="10" max="10" width="32.140625" customWidth="1"/>
    <col min="11" max="11" width="31.42578125" customWidth="1"/>
    <col min="12" max="12" width="38.140625" customWidth="1"/>
    <col min="13" max="14" width="73.42578125" customWidth="1"/>
    <col min="15" max="15" width="23.140625" customWidth="1"/>
    <col min="16" max="16" width="31.5703125" customWidth="1"/>
    <col min="17" max="17" width="32.140625" customWidth="1"/>
    <col min="18" max="18" width="32.7109375" customWidth="1"/>
    <col min="19" max="19" width="33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23</v>
      </c>
      <c r="G1" t="s">
        <v>71</v>
      </c>
      <c r="H1" t="s">
        <v>61</v>
      </c>
      <c r="I1" t="s">
        <v>25</v>
      </c>
      <c r="J1" t="s">
        <v>26</v>
      </c>
      <c r="K1" t="s">
        <v>27</v>
      </c>
      <c r="L1" t="s">
        <v>5</v>
      </c>
      <c r="M1" t="s">
        <v>12</v>
      </c>
      <c r="N1" t="s">
        <v>11</v>
      </c>
      <c r="O1" t="s">
        <v>6</v>
      </c>
      <c r="P1" t="s">
        <v>7</v>
      </c>
      <c r="Q1" t="s">
        <v>8</v>
      </c>
      <c r="R1" t="s">
        <v>9</v>
      </c>
      <c r="S1" t="s">
        <v>10</v>
      </c>
    </row>
    <row r="2" spans="1:19" x14ac:dyDescent="0.25">
      <c r="A2" t="s">
        <v>17</v>
      </c>
      <c r="B2">
        <v>202</v>
      </c>
      <c r="C2">
        <v>0</v>
      </c>
      <c r="D2">
        <v>0</v>
      </c>
      <c r="E2">
        <v>24</v>
      </c>
      <c r="F2">
        <v>226</v>
      </c>
      <c r="G2">
        <v>7</v>
      </c>
      <c r="H2" t="s">
        <v>24</v>
      </c>
      <c r="I2">
        <v>1</v>
      </c>
      <c r="J2">
        <v>2</v>
      </c>
      <c r="K2" t="s">
        <v>24</v>
      </c>
      <c r="L2">
        <v>0.89380530973451322</v>
      </c>
      <c r="M2">
        <v>0.89380530973451322</v>
      </c>
      <c r="N2">
        <v>1</v>
      </c>
      <c r="O2">
        <v>1</v>
      </c>
      <c r="P2">
        <v>0.89380530973451322</v>
      </c>
      <c r="Q2">
        <v>0</v>
      </c>
      <c r="R2">
        <v>1</v>
      </c>
      <c r="S2">
        <v>0.10619469026548672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5C5B-0A6D-4AFB-9465-9A1CCDB28B60}">
  <dimension ref="A3:F50"/>
  <sheetViews>
    <sheetView zoomScale="70" zoomScaleNormal="70" workbookViewId="0">
      <selection activeCell="C4" sqref="C4"/>
    </sheetView>
  </sheetViews>
  <sheetFormatPr defaultRowHeight="15" x14ac:dyDescent="0.25"/>
  <cols>
    <col min="1" max="1" width="21.42578125" bestFit="1" customWidth="1"/>
    <col min="2" max="2" width="26" bestFit="1" customWidth="1"/>
    <col min="3" max="4" width="27.140625" bestFit="1" customWidth="1"/>
    <col min="5" max="5" width="32.5703125" bestFit="1" customWidth="1"/>
    <col min="6" max="6" width="43.28515625" bestFit="1" customWidth="1"/>
    <col min="7" max="7" width="39" bestFit="1" customWidth="1"/>
    <col min="8" max="8" width="37.42578125" bestFit="1" customWidth="1"/>
    <col min="9" max="9" width="38.28515625" bestFit="1" customWidth="1"/>
    <col min="10" max="10" width="37.42578125" bestFit="1" customWidth="1"/>
    <col min="11" max="11" width="38.28515625" bestFit="1" customWidth="1"/>
    <col min="12" max="12" width="37.42578125" bestFit="1" customWidth="1"/>
    <col min="13" max="13" width="38.28515625" bestFit="1" customWidth="1"/>
    <col min="14" max="14" width="37.42578125" bestFit="1" customWidth="1"/>
    <col min="15" max="15" width="38.28515625" bestFit="1" customWidth="1"/>
    <col min="16" max="16" width="37.42578125" bestFit="1" customWidth="1"/>
    <col min="17" max="17" width="38.28515625" bestFit="1" customWidth="1"/>
    <col min="18" max="18" width="39" bestFit="1" customWidth="1"/>
    <col min="19" max="19" width="39.7109375" bestFit="1" customWidth="1"/>
    <col min="20" max="20" width="42.5703125" bestFit="1" customWidth="1"/>
    <col min="21" max="21" width="43.28515625" bestFit="1" customWidth="1"/>
  </cols>
  <sheetData>
    <row r="3" spans="1:6" x14ac:dyDescent="0.25">
      <c r="A3" s="28" t="s">
        <v>77</v>
      </c>
      <c r="B3" s="29" t="s">
        <v>86</v>
      </c>
      <c r="C3" s="29" t="s">
        <v>87</v>
      </c>
      <c r="D3" s="29" t="s">
        <v>88</v>
      </c>
      <c r="E3" s="29" t="s">
        <v>89</v>
      </c>
      <c r="F3">
        <v>199</v>
      </c>
    </row>
    <row r="4" spans="1:6" x14ac:dyDescent="0.25">
      <c r="A4" s="29" t="s">
        <v>97</v>
      </c>
      <c r="B4" s="30">
        <v>2</v>
      </c>
      <c r="C4" s="30">
        <v>0</v>
      </c>
      <c r="D4" s="30">
        <v>1</v>
      </c>
      <c r="E4" s="30">
        <v>0</v>
      </c>
    </row>
    <row r="5" spans="1:6" x14ac:dyDescent="0.25">
      <c r="A5" s="29" t="s">
        <v>98</v>
      </c>
      <c r="B5" s="30">
        <v>14</v>
      </c>
      <c r="C5" s="30">
        <v>0</v>
      </c>
      <c r="D5" s="30">
        <v>56</v>
      </c>
      <c r="E5" s="30">
        <v>0</v>
      </c>
    </row>
    <row r="6" spans="1:6" x14ac:dyDescent="0.25">
      <c r="A6" s="29" t="s">
        <v>100</v>
      </c>
      <c r="B6" s="30">
        <v>0</v>
      </c>
      <c r="C6" s="30">
        <v>0</v>
      </c>
      <c r="D6" s="30">
        <v>27</v>
      </c>
      <c r="E6" s="30">
        <v>0</v>
      </c>
    </row>
    <row r="7" spans="1:6" x14ac:dyDescent="0.25">
      <c r="A7" s="29" t="s">
        <v>101</v>
      </c>
      <c r="B7" s="30">
        <v>3</v>
      </c>
      <c r="C7" s="30">
        <v>0</v>
      </c>
      <c r="D7" s="30">
        <v>167</v>
      </c>
      <c r="E7" s="30">
        <v>0</v>
      </c>
    </row>
    <row r="8" spans="1:6" x14ac:dyDescent="0.25">
      <c r="A8" s="29" t="s">
        <v>102</v>
      </c>
      <c r="B8" s="30">
        <v>1</v>
      </c>
      <c r="C8" s="30">
        <v>0</v>
      </c>
      <c r="D8" s="30">
        <v>142</v>
      </c>
      <c r="E8" s="30">
        <v>0</v>
      </c>
    </row>
    <row r="9" spans="1:6" x14ac:dyDescent="0.25">
      <c r="A9" s="29" t="s">
        <v>103</v>
      </c>
      <c r="B9" s="30">
        <v>3</v>
      </c>
      <c r="C9" s="30">
        <v>0</v>
      </c>
      <c r="D9" s="30">
        <v>47</v>
      </c>
      <c r="E9" s="30">
        <v>0</v>
      </c>
    </row>
    <row r="10" spans="1:6" x14ac:dyDescent="0.25">
      <c r="A10" s="29" t="s">
        <v>104</v>
      </c>
      <c r="B10" s="30">
        <v>1</v>
      </c>
      <c r="C10" s="30">
        <v>0</v>
      </c>
      <c r="D10" s="30">
        <v>90</v>
      </c>
      <c r="E10" s="30">
        <v>0</v>
      </c>
    </row>
    <row r="11" spans="1:6" x14ac:dyDescent="0.25">
      <c r="A11" s="29" t="s">
        <v>19</v>
      </c>
      <c r="B11" s="30">
        <v>19</v>
      </c>
      <c r="C11" s="30">
        <v>0</v>
      </c>
      <c r="D11" s="30">
        <v>34</v>
      </c>
      <c r="E11" s="30">
        <v>0</v>
      </c>
    </row>
    <row r="12" spans="1:6" x14ac:dyDescent="0.25">
      <c r="A12" s="29" t="s">
        <v>99</v>
      </c>
      <c r="B12" s="30">
        <v>0</v>
      </c>
      <c r="C12" s="30">
        <v>0</v>
      </c>
      <c r="D12" s="30">
        <v>27</v>
      </c>
      <c r="E12" s="30">
        <v>0</v>
      </c>
    </row>
    <row r="13" spans="1:6" x14ac:dyDescent="0.25">
      <c r="A13" s="29" t="s">
        <v>72</v>
      </c>
      <c r="B13" s="30">
        <v>43</v>
      </c>
      <c r="C13" s="30">
        <v>0</v>
      </c>
      <c r="D13" s="30">
        <v>591</v>
      </c>
      <c r="E13" s="30">
        <v>0</v>
      </c>
    </row>
    <row r="40" spans="2:6" x14ac:dyDescent="0.25">
      <c r="B40" s="28" t="s">
        <v>77</v>
      </c>
      <c r="C40" s="28" t="s">
        <v>86</v>
      </c>
      <c r="D40" s="28" t="s">
        <v>87</v>
      </c>
      <c r="E40" s="28" t="s">
        <v>88</v>
      </c>
      <c r="F40" s="28" t="s">
        <v>89</v>
      </c>
    </row>
    <row r="41" spans="2:6" x14ac:dyDescent="0.25">
      <c r="B41" s="29" t="s">
        <v>97</v>
      </c>
      <c r="C41" s="30">
        <v>2</v>
      </c>
      <c r="D41" s="30">
        <v>0</v>
      </c>
      <c r="E41" s="30">
        <v>1</v>
      </c>
      <c r="F41" s="30">
        <v>0</v>
      </c>
    </row>
    <row r="42" spans="2:6" x14ac:dyDescent="0.25">
      <c r="B42" s="29" t="s">
        <v>98</v>
      </c>
      <c r="C42" s="30">
        <v>14</v>
      </c>
      <c r="D42" s="30">
        <v>0</v>
      </c>
      <c r="E42" s="30">
        <v>56</v>
      </c>
      <c r="F42" s="30">
        <v>0</v>
      </c>
    </row>
    <row r="43" spans="2:6" x14ac:dyDescent="0.25">
      <c r="B43" s="29" t="s">
        <v>100</v>
      </c>
      <c r="C43" s="30">
        <v>0</v>
      </c>
      <c r="D43" s="30">
        <v>0</v>
      </c>
      <c r="E43" s="30">
        <v>27</v>
      </c>
      <c r="F43" s="30">
        <v>0</v>
      </c>
    </row>
    <row r="44" spans="2:6" x14ac:dyDescent="0.25">
      <c r="B44" s="29" t="s">
        <v>101</v>
      </c>
      <c r="C44" s="30">
        <v>3</v>
      </c>
      <c r="D44" s="30">
        <v>0</v>
      </c>
      <c r="E44" s="30">
        <v>167</v>
      </c>
      <c r="F44" s="30">
        <v>0</v>
      </c>
    </row>
    <row r="45" spans="2:6" x14ac:dyDescent="0.25">
      <c r="B45" s="29" t="s">
        <v>102</v>
      </c>
      <c r="C45" s="30">
        <v>1</v>
      </c>
      <c r="D45" s="30">
        <v>0</v>
      </c>
      <c r="E45" s="30">
        <v>142</v>
      </c>
      <c r="F45" s="30">
        <v>0</v>
      </c>
    </row>
    <row r="46" spans="2:6" x14ac:dyDescent="0.25">
      <c r="B46" s="29" t="s">
        <v>103</v>
      </c>
      <c r="C46" s="30">
        <v>3</v>
      </c>
      <c r="D46" s="30">
        <v>0</v>
      </c>
      <c r="E46" s="30">
        <v>47</v>
      </c>
      <c r="F46" s="30">
        <v>0</v>
      </c>
    </row>
    <row r="47" spans="2:6" x14ac:dyDescent="0.25">
      <c r="B47" s="29" t="s">
        <v>104</v>
      </c>
      <c r="C47" s="30">
        <v>1</v>
      </c>
      <c r="D47" s="30">
        <v>0</v>
      </c>
      <c r="E47" s="30">
        <v>90</v>
      </c>
      <c r="F47" s="30">
        <v>0</v>
      </c>
    </row>
    <row r="48" spans="2:6" x14ac:dyDescent="0.25">
      <c r="B48" s="29" t="s">
        <v>19</v>
      </c>
      <c r="C48" s="30">
        <v>19</v>
      </c>
      <c r="D48" s="30">
        <v>0</v>
      </c>
      <c r="E48" s="30">
        <v>34</v>
      </c>
      <c r="F48" s="30">
        <v>0</v>
      </c>
    </row>
    <row r="49" spans="2:6" x14ac:dyDescent="0.25">
      <c r="B49" s="29" t="s">
        <v>99</v>
      </c>
      <c r="C49" s="30">
        <v>0</v>
      </c>
      <c r="D49" s="30">
        <v>0</v>
      </c>
      <c r="E49" s="30">
        <v>27</v>
      </c>
      <c r="F49" s="30">
        <v>0</v>
      </c>
    </row>
    <row r="50" spans="2:6" x14ac:dyDescent="0.25">
      <c r="B50" s="29" t="s">
        <v>72</v>
      </c>
      <c r="C50" s="30">
        <v>43</v>
      </c>
      <c r="D50" s="30">
        <v>0</v>
      </c>
      <c r="E50" s="30">
        <v>591</v>
      </c>
      <c r="F50" s="30">
        <v>0</v>
      </c>
    </row>
  </sheetData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1870B-895B-49AD-94BE-3BBB42DF7368}">
  <dimension ref="A1:U51"/>
  <sheetViews>
    <sheetView topLeftCell="H1" zoomScale="70" zoomScaleNormal="70" workbookViewId="0">
      <selection activeCell="H2" sqref="H2"/>
    </sheetView>
  </sheetViews>
  <sheetFormatPr defaultRowHeight="15" x14ac:dyDescent="0.25"/>
  <cols>
    <col min="1" max="1" width="105.42578125" bestFit="1" customWidth="1"/>
    <col min="2" max="2" width="17.85546875" bestFit="1" customWidth="1"/>
    <col min="3" max="3" width="19.140625" bestFit="1" customWidth="1"/>
    <col min="4" max="4" width="18.7109375" bestFit="1" customWidth="1"/>
    <col min="5" max="5" width="23.5703125" bestFit="1" customWidth="1"/>
    <col min="6" max="6" width="34.42578125" style="3" bestFit="1" customWidth="1"/>
    <col min="7" max="7" width="65.85546875" style="3" bestFit="1" customWidth="1"/>
    <col min="8" max="11" width="45.28515625" style="3" customWidth="1"/>
    <col min="12" max="12" width="50" bestFit="1" customWidth="1"/>
    <col min="13" max="13" width="116.85546875" bestFit="1" customWidth="1"/>
    <col min="14" max="14" width="126.85546875" bestFit="1" customWidth="1"/>
    <col min="15" max="15" width="29.140625" bestFit="1" customWidth="1"/>
    <col min="16" max="16" width="40.140625" bestFit="1" customWidth="1"/>
    <col min="17" max="17" width="41.140625" bestFit="1" customWidth="1"/>
    <col min="18" max="18" width="41.140625" customWidth="1"/>
    <col min="19" max="19" width="42.42578125" bestFit="1" customWidth="1"/>
    <col min="20" max="20" width="14.85546875" bestFit="1" customWidth="1"/>
    <col min="21" max="21" width="11.5703125" bestFit="1" customWidth="1"/>
  </cols>
  <sheetData>
    <row r="1" spans="1:21" s="17" customFormat="1" x14ac:dyDescent="0.25">
      <c r="A1" s="15" t="s">
        <v>0</v>
      </c>
      <c r="B1" s="15" t="s">
        <v>1</v>
      </c>
      <c r="C1" s="15" t="s">
        <v>2</v>
      </c>
      <c r="D1" s="15" t="s">
        <v>4</v>
      </c>
      <c r="E1" s="15" t="s">
        <v>3</v>
      </c>
      <c r="F1" s="11" t="s">
        <v>23</v>
      </c>
      <c r="G1" s="18" t="s">
        <v>71</v>
      </c>
      <c r="H1" s="9" t="s">
        <v>61</v>
      </c>
      <c r="I1" s="11" t="s">
        <v>25</v>
      </c>
      <c r="J1" s="11" t="s">
        <v>26</v>
      </c>
      <c r="K1" s="11" t="s">
        <v>27</v>
      </c>
      <c r="L1" s="16" t="s">
        <v>5</v>
      </c>
      <c r="M1" s="37" t="s">
        <v>96</v>
      </c>
      <c r="N1" s="15" t="s">
        <v>11</v>
      </c>
      <c r="O1" s="37" t="s">
        <v>83</v>
      </c>
      <c r="P1" s="15" t="s">
        <v>7</v>
      </c>
      <c r="Q1" s="15" t="s">
        <v>8</v>
      </c>
      <c r="R1" s="15" t="s">
        <v>9</v>
      </c>
      <c r="S1" s="15" t="s">
        <v>10</v>
      </c>
      <c r="T1" s="17" t="s">
        <v>90</v>
      </c>
      <c r="U1" s="15" t="s">
        <v>0</v>
      </c>
    </row>
    <row r="2" spans="1:21" x14ac:dyDescent="0.25">
      <c r="A2" s="5" t="s">
        <v>15</v>
      </c>
      <c r="B2" s="5">
        <v>57</v>
      </c>
      <c r="C2" s="5">
        <v>0</v>
      </c>
      <c r="D2" s="5">
        <v>0</v>
      </c>
      <c r="E2" s="5">
        <v>19</v>
      </c>
      <c r="F2" s="8">
        <f>69+7</f>
        <v>76</v>
      </c>
      <c r="G2" s="18">
        <v>0</v>
      </c>
      <c r="H2" s="9" t="s">
        <v>24</v>
      </c>
      <c r="I2" s="8">
        <v>56</v>
      </c>
      <c r="J2" s="8">
        <v>14</v>
      </c>
      <c r="K2" s="11" t="s">
        <v>24</v>
      </c>
      <c r="L2" s="14">
        <f>(B2 + D2)/(B2 + D2 + C2 + E2)</f>
        <v>0.75</v>
      </c>
      <c r="M2" s="38">
        <f>(B2/(B2+E2))</f>
        <v>0.75</v>
      </c>
      <c r="N2" s="6" t="e">
        <f>(D2/(D2+C2))</f>
        <v>#DIV/0!</v>
      </c>
      <c r="O2" s="38">
        <f>(B2/(B2+C2))</f>
        <v>1</v>
      </c>
      <c r="P2" s="6">
        <f>(B2/(B2+E2))</f>
        <v>0.75</v>
      </c>
      <c r="Q2" s="6" t="e">
        <f>(C2/(C2+D2))</f>
        <v>#DIV/0!</v>
      </c>
      <c r="R2" s="6" t="e">
        <f>(D2/(D2+C2))</f>
        <v>#DIV/0!</v>
      </c>
      <c r="S2" s="6">
        <f>(E2/(E2 +B2))</f>
        <v>0.25</v>
      </c>
      <c r="T2" s="36">
        <f>2*(( M2*O2 )/(M2+O2))</f>
        <v>0.8571428571428571</v>
      </c>
      <c r="U2" s="5" t="s">
        <v>15</v>
      </c>
    </row>
    <row r="3" spans="1:21" x14ac:dyDescent="0.25">
      <c r="A3" s="5" t="s">
        <v>14</v>
      </c>
      <c r="B3" s="5">
        <v>27</v>
      </c>
      <c r="C3" s="5">
        <v>1</v>
      </c>
      <c r="D3" s="5">
        <v>0</v>
      </c>
      <c r="E3" s="5">
        <v>2</v>
      </c>
      <c r="F3" s="8">
        <f>27+2</f>
        <v>29</v>
      </c>
      <c r="G3" s="18">
        <v>0</v>
      </c>
      <c r="H3" s="9" t="s">
        <v>24</v>
      </c>
      <c r="I3" s="8">
        <v>27</v>
      </c>
      <c r="J3" s="8">
        <v>0</v>
      </c>
      <c r="K3" s="11" t="s">
        <v>24</v>
      </c>
      <c r="L3" s="14">
        <f t="shared" ref="L3:L10" si="0">(B3 + D3)/(B3 + D3 + C3 + E3)</f>
        <v>0.9</v>
      </c>
      <c r="M3" s="38">
        <f t="shared" ref="M3:M10" si="1">(B3/(B3+E3))</f>
        <v>0.93103448275862066</v>
      </c>
      <c r="N3" s="6">
        <f t="shared" ref="N3:N10" si="2">(D3/(D3+C3))</f>
        <v>0</v>
      </c>
      <c r="O3" s="38">
        <f t="shared" ref="O3:O10" si="3">(B3/(B3+C3))</f>
        <v>0.9642857142857143</v>
      </c>
      <c r="P3" s="6">
        <f t="shared" ref="P3:P10" si="4">(B3/(B3+E3))</f>
        <v>0.93103448275862066</v>
      </c>
      <c r="Q3" s="6">
        <f>(C3/(C3+D3))</f>
        <v>1</v>
      </c>
      <c r="R3" s="6">
        <f t="shared" ref="R3:R10" si="5">(D3/(D3+C3))</f>
        <v>0</v>
      </c>
      <c r="S3" s="6">
        <f t="shared" ref="S3:S10" si="6">(E3/(E3 +B3))</f>
        <v>6.8965517241379309E-2</v>
      </c>
      <c r="T3" s="36">
        <f t="shared" ref="T3:T10" si="7">2*(( M3*O3 )/(M3+O3))</f>
        <v>0.94736842105263164</v>
      </c>
      <c r="U3" s="5" t="s">
        <v>14</v>
      </c>
    </row>
    <row r="4" spans="1:21" x14ac:dyDescent="0.25">
      <c r="A4" s="5" t="s">
        <v>16</v>
      </c>
      <c r="B4" s="5">
        <v>192</v>
      </c>
      <c r="C4" s="5">
        <v>2</v>
      </c>
      <c r="D4" s="5">
        <v>0</v>
      </c>
      <c r="E4" s="5">
        <v>21</v>
      </c>
      <c r="F4" s="8">
        <f>192+21</f>
        <v>213</v>
      </c>
      <c r="G4" s="18">
        <v>5</v>
      </c>
      <c r="H4" s="9" t="s">
        <v>24</v>
      </c>
      <c r="I4" s="8">
        <v>167</v>
      </c>
      <c r="J4" s="8">
        <v>3</v>
      </c>
      <c r="K4" s="11" t="s">
        <v>24</v>
      </c>
      <c r="L4" s="14">
        <f t="shared" si="0"/>
        <v>0.89302325581395348</v>
      </c>
      <c r="M4" s="38">
        <f t="shared" si="1"/>
        <v>0.90140845070422537</v>
      </c>
      <c r="N4" s="6">
        <f t="shared" si="2"/>
        <v>0</v>
      </c>
      <c r="O4" s="38">
        <f t="shared" si="3"/>
        <v>0.98969072164948457</v>
      </c>
      <c r="P4" s="6">
        <f t="shared" si="4"/>
        <v>0.90140845070422537</v>
      </c>
      <c r="Q4" s="6">
        <f t="shared" ref="Q4:Q10" si="8">(C4/(C4+D4))</f>
        <v>1</v>
      </c>
      <c r="R4" s="6">
        <f t="shared" si="5"/>
        <v>0</v>
      </c>
      <c r="S4" s="6">
        <f t="shared" si="6"/>
        <v>9.8591549295774641E-2</v>
      </c>
      <c r="T4" s="36">
        <f t="shared" si="7"/>
        <v>0.94348894348894341</v>
      </c>
      <c r="U4" s="5" t="s">
        <v>16</v>
      </c>
    </row>
    <row r="5" spans="1:21" x14ac:dyDescent="0.25">
      <c r="A5" s="5" t="s">
        <v>17</v>
      </c>
      <c r="B5" s="5">
        <v>202</v>
      </c>
      <c r="C5" s="5">
        <v>0</v>
      </c>
      <c r="D5" s="5">
        <v>0</v>
      </c>
      <c r="E5" s="5">
        <v>24</v>
      </c>
      <c r="F5" s="8">
        <f>202+24</f>
        <v>226</v>
      </c>
      <c r="G5" s="18">
        <v>7</v>
      </c>
      <c r="H5" s="9" t="s">
        <v>24</v>
      </c>
      <c r="I5" s="8">
        <v>1</v>
      </c>
      <c r="J5" s="8">
        <v>2</v>
      </c>
      <c r="K5" s="11" t="s">
        <v>24</v>
      </c>
      <c r="L5" s="14">
        <f t="shared" si="0"/>
        <v>0.89380530973451322</v>
      </c>
      <c r="M5" s="38">
        <f t="shared" si="1"/>
        <v>0.89380530973451322</v>
      </c>
      <c r="N5" s="6" t="e">
        <f t="shared" si="2"/>
        <v>#DIV/0!</v>
      </c>
      <c r="O5" s="38">
        <f t="shared" si="3"/>
        <v>1</v>
      </c>
      <c r="P5" s="6">
        <f t="shared" si="4"/>
        <v>0.89380530973451322</v>
      </c>
      <c r="Q5" s="6" t="e">
        <f t="shared" si="8"/>
        <v>#DIV/0!</v>
      </c>
      <c r="R5" s="6" t="e">
        <f t="shared" si="5"/>
        <v>#DIV/0!</v>
      </c>
      <c r="S5" s="6">
        <f t="shared" si="6"/>
        <v>0.10619469026548672</v>
      </c>
      <c r="T5" s="36">
        <f t="shared" si="7"/>
        <v>0.94392523364485981</v>
      </c>
      <c r="U5" s="5" t="s">
        <v>17</v>
      </c>
    </row>
    <row r="6" spans="1:21" x14ac:dyDescent="0.25">
      <c r="A6" s="5" t="s">
        <v>18</v>
      </c>
      <c r="B6" s="5">
        <v>180</v>
      </c>
      <c r="C6" s="5">
        <v>0</v>
      </c>
      <c r="D6" s="5">
        <v>0</v>
      </c>
      <c r="E6" s="5">
        <v>55</v>
      </c>
      <c r="F6" s="8">
        <f>180+55</f>
        <v>235</v>
      </c>
      <c r="G6" s="18">
        <v>7</v>
      </c>
      <c r="H6" s="9" t="s">
        <v>24</v>
      </c>
      <c r="I6" s="8">
        <v>27</v>
      </c>
      <c r="J6" s="8">
        <v>0</v>
      </c>
      <c r="K6" s="11" t="s">
        <v>24</v>
      </c>
      <c r="L6" s="14">
        <f t="shared" si="0"/>
        <v>0.76595744680851063</v>
      </c>
      <c r="M6" s="38">
        <f t="shared" si="1"/>
        <v>0.76595744680851063</v>
      </c>
      <c r="N6" s="6" t="e">
        <f t="shared" si="2"/>
        <v>#DIV/0!</v>
      </c>
      <c r="O6" s="38">
        <f t="shared" si="3"/>
        <v>1</v>
      </c>
      <c r="P6" s="6">
        <f t="shared" si="4"/>
        <v>0.76595744680851063</v>
      </c>
      <c r="Q6" s="6" t="e">
        <f t="shared" si="8"/>
        <v>#DIV/0!</v>
      </c>
      <c r="R6" s="6" t="e">
        <f t="shared" si="5"/>
        <v>#DIV/0!</v>
      </c>
      <c r="S6" s="6">
        <f t="shared" si="6"/>
        <v>0.23404255319148937</v>
      </c>
      <c r="T6" s="36">
        <f t="shared" si="7"/>
        <v>0.86746987951807231</v>
      </c>
      <c r="U6" s="5" t="s">
        <v>18</v>
      </c>
    </row>
    <row r="7" spans="1:21" x14ac:dyDescent="0.25">
      <c r="A7" s="5" t="s">
        <v>19</v>
      </c>
      <c r="B7" s="5">
        <v>40</v>
      </c>
      <c r="C7" s="5">
        <v>0</v>
      </c>
      <c r="D7" s="5">
        <v>0</v>
      </c>
      <c r="E7" s="5">
        <v>223</v>
      </c>
      <c r="F7" s="8">
        <f>40+223</f>
        <v>263</v>
      </c>
      <c r="G7" s="18">
        <v>0</v>
      </c>
      <c r="H7" s="9" t="s">
        <v>24</v>
      </c>
      <c r="I7" s="8">
        <v>34</v>
      </c>
      <c r="J7" s="8">
        <v>19</v>
      </c>
      <c r="K7" s="11" t="s">
        <v>24</v>
      </c>
      <c r="L7" s="14">
        <f t="shared" si="0"/>
        <v>0.15209125475285171</v>
      </c>
      <c r="M7" s="38">
        <f t="shared" si="1"/>
        <v>0.15209125475285171</v>
      </c>
      <c r="N7" s="6" t="e">
        <f t="shared" si="2"/>
        <v>#DIV/0!</v>
      </c>
      <c r="O7" s="38">
        <f t="shared" si="3"/>
        <v>1</v>
      </c>
      <c r="P7" s="6">
        <f t="shared" si="4"/>
        <v>0.15209125475285171</v>
      </c>
      <c r="Q7" s="6" t="e">
        <f t="shared" si="8"/>
        <v>#DIV/0!</v>
      </c>
      <c r="R7" s="6" t="e">
        <f t="shared" si="5"/>
        <v>#DIV/0!</v>
      </c>
      <c r="S7" s="6">
        <f t="shared" si="6"/>
        <v>0.84790874524714832</v>
      </c>
      <c r="T7" s="36">
        <f t="shared" si="7"/>
        <v>0.264026402640264</v>
      </c>
      <c r="U7" s="5" t="s">
        <v>19</v>
      </c>
    </row>
    <row r="8" spans="1:21" x14ac:dyDescent="0.25">
      <c r="A8" s="5" t="s">
        <v>20</v>
      </c>
      <c r="B8" s="5">
        <v>156</v>
      </c>
      <c r="C8" s="5">
        <v>0</v>
      </c>
      <c r="D8" s="5">
        <v>0</v>
      </c>
      <c r="E8" s="5">
        <v>77</v>
      </c>
      <c r="F8" s="8">
        <f>156+77</f>
        <v>233</v>
      </c>
      <c r="G8" s="18">
        <v>4</v>
      </c>
      <c r="H8" s="9" t="s">
        <v>24</v>
      </c>
      <c r="I8" s="8">
        <v>142</v>
      </c>
      <c r="J8" s="8">
        <v>1</v>
      </c>
      <c r="K8" s="11" t="s">
        <v>24</v>
      </c>
      <c r="L8" s="14">
        <f t="shared" si="0"/>
        <v>0.66952789699570814</v>
      </c>
      <c r="M8" s="38">
        <f t="shared" si="1"/>
        <v>0.66952789699570814</v>
      </c>
      <c r="N8" s="6" t="e">
        <f t="shared" si="2"/>
        <v>#DIV/0!</v>
      </c>
      <c r="O8" s="38">
        <f t="shared" si="3"/>
        <v>1</v>
      </c>
      <c r="P8" s="6">
        <f t="shared" si="4"/>
        <v>0.66952789699570814</v>
      </c>
      <c r="Q8" s="6" t="e">
        <f t="shared" si="8"/>
        <v>#DIV/0!</v>
      </c>
      <c r="R8" s="6" t="e">
        <f t="shared" si="5"/>
        <v>#DIV/0!</v>
      </c>
      <c r="S8" s="6">
        <f t="shared" si="6"/>
        <v>0.33047210300429186</v>
      </c>
      <c r="T8" s="36">
        <f t="shared" si="7"/>
        <v>0.80205655526992292</v>
      </c>
      <c r="U8" s="5" t="s">
        <v>20</v>
      </c>
    </row>
    <row r="9" spans="1:21" x14ac:dyDescent="0.25">
      <c r="A9" s="5" t="s">
        <v>21</v>
      </c>
      <c r="B9" s="5">
        <v>48</v>
      </c>
      <c r="C9" s="5">
        <v>2</v>
      </c>
      <c r="D9" s="5">
        <v>0</v>
      </c>
      <c r="E9" s="5">
        <v>3</v>
      </c>
      <c r="F9" s="8">
        <f>48+3</f>
        <v>51</v>
      </c>
      <c r="G9" s="18">
        <v>15</v>
      </c>
      <c r="H9" s="9" t="s">
        <v>24</v>
      </c>
      <c r="I9" s="8">
        <v>47</v>
      </c>
      <c r="J9" s="8">
        <v>3</v>
      </c>
      <c r="K9" s="11" t="s">
        <v>24</v>
      </c>
      <c r="L9" s="14">
        <f t="shared" si="0"/>
        <v>0.90566037735849059</v>
      </c>
      <c r="M9" s="38">
        <f t="shared" si="1"/>
        <v>0.94117647058823528</v>
      </c>
      <c r="N9" s="6">
        <f>(D9/(D9+C9))</f>
        <v>0</v>
      </c>
      <c r="O9" s="38">
        <f t="shared" si="3"/>
        <v>0.96</v>
      </c>
      <c r="P9" s="6">
        <f t="shared" si="4"/>
        <v>0.94117647058823528</v>
      </c>
      <c r="Q9" s="6">
        <f t="shared" si="8"/>
        <v>1</v>
      </c>
      <c r="R9" s="6">
        <f t="shared" si="5"/>
        <v>0</v>
      </c>
      <c r="S9" s="6">
        <f t="shared" si="6"/>
        <v>5.8823529411764705E-2</v>
      </c>
      <c r="T9" s="36">
        <f t="shared" si="7"/>
        <v>0.95049504950495045</v>
      </c>
      <c r="U9" s="5" t="s">
        <v>21</v>
      </c>
    </row>
    <row r="10" spans="1:21" x14ac:dyDescent="0.25">
      <c r="A10" s="5" t="s">
        <v>22</v>
      </c>
      <c r="B10" s="5">
        <v>75</v>
      </c>
      <c r="C10" s="5">
        <v>0</v>
      </c>
      <c r="D10" s="5">
        <v>0</v>
      </c>
      <c r="E10" s="5">
        <v>11</v>
      </c>
      <c r="F10" s="8">
        <f>75+11</f>
        <v>86</v>
      </c>
      <c r="G10" s="18">
        <v>6</v>
      </c>
      <c r="H10" s="9" t="s">
        <v>24</v>
      </c>
      <c r="I10" s="8">
        <v>90</v>
      </c>
      <c r="J10" s="8">
        <v>1</v>
      </c>
      <c r="K10" s="11" t="s">
        <v>24</v>
      </c>
      <c r="L10" s="14">
        <f t="shared" si="0"/>
        <v>0.87209302325581395</v>
      </c>
      <c r="M10" s="38">
        <f t="shared" si="1"/>
        <v>0.87209302325581395</v>
      </c>
      <c r="N10" s="6" t="e">
        <f t="shared" si="2"/>
        <v>#DIV/0!</v>
      </c>
      <c r="O10" s="38">
        <f t="shared" si="3"/>
        <v>1</v>
      </c>
      <c r="P10" s="6">
        <f t="shared" si="4"/>
        <v>0.87209302325581395</v>
      </c>
      <c r="Q10" s="6" t="e">
        <f t="shared" si="8"/>
        <v>#DIV/0!</v>
      </c>
      <c r="R10" s="6" t="e">
        <f t="shared" si="5"/>
        <v>#DIV/0!</v>
      </c>
      <c r="S10" s="6">
        <f t="shared" si="6"/>
        <v>0.12790697674418605</v>
      </c>
      <c r="T10" s="36">
        <f t="shared" si="7"/>
        <v>0.93167701863354035</v>
      </c>
      <c r="U10" s="5" t="s">
        <v>22</v>
      </c>
    </row>
    <row r="11" spans="1:21" x14ac:dyDescent="0.25">
      <c r="H11" s="13" t="s">
        <v>70</v>
      </c>
      <c r="K11" s="34"/>
      <c r="L11" s="1"/>
      <c r="M11" s="1"/>
      <c r="N11" s="1"/>
      <c r="O11" s="1"/>
      <c r="P11" s="1"/>
      <c r="Q11" s="1"/>
      <c r="R11" s="1"/>
      <c r="S11" s="1"/>
      <c r="T11" s="36">
        <f>AVERAGE(T2:T10)</f>
        <v>0.8341833734328935</v>
      </c>
    </row>
    <row r="12" spans="1:21" x14ac:dyDescent="0.25">
      <c r="A12" s="12" t="s">
        <v>67</v>
      </c>
      <c r="K12" s="35" t="s">
        <v>95</v>
      </c>
      <c r="L12" s="1"/>
      <c r="M12" s="1"/>
      <c r="N12" s="1"/>
      <c r="O12" s="1"/>
      <c r="P12" s="1"/>
      <c r="Q12" s="1"/>
      <c r="R12" s="1"/>
      <c r="S12" s="1"/>
    </row>
    <row r="13" spans="1:21" ht="18.75" x14ac:dyDescent="0.3">
      <c r="A13" s="4" t="s">
        <v>68</v>
      </c>
      <c r="F13" s="10"/>
      <c r="K13" s="34"/>
      <c r="L13" s="1"/>
      <c r="M13" s="1"/>
      <c r="N13" s="2"/>
      <c r="O13" s="1"/>
      <c r="P13" s="1"/>
      <c r="Q13" s="1"/>
      <c r="R13" s="1"/>
      <c r="S13" s="1"/>
    </row>
    <row r="14" spans="1:21" x14ac:dyDescent="0.25">
      <c r="A14" s="4" t="s">
        <v>69</v>
      </c>
      <c r="L14" s="1"/>
      <c r="M14" s="1"/>
      <c r="N14" s="2"/>
      <c r="O14" s="1"/>
      <c r="P14" s="1"/>
      <c r="Q14" s="1"/>
      <c r="R14" s="1"/>
      <c r="S14" s="1"/>
    </row>
    <row r="15" spans="1:21" ht="15.75" x14ac:dyDescent="0.25">
      <c r="A15" s="4" t="s">
        <v>63</v>
      </c>
      <c r="L15" s="1"/>
      <c r="M15" s="1"/>
      <c r="N15" s="2"/>
      <c r="O15" s="1"/>
      <c r="P15" s="1"/>
      <c r="Q15" s="1"/>
      <c r="R15" s="1"/>
      <c r="S15" s="31" t="s">
        <v>91</v>
      </c>
    </row>
    <row r="16" spans="1:21" x14ac:dyDescent="0.25">
      <c r="A16" s="4" t="s">
        <v>64</v>
      </c>
      <c r="E16" s="17"/>
      <c r="L16" s="1"/>
      <c r="M16" s="1"/>
      <c r="N16" s="2"/>
      <c r="O16" s="1"/>
      <c r="P16" s="1"/>
      <c r="Q16" s="1"/>
      <c r="R16" s="1"/>
      <c r="S16" s="1" t="s">
        <v>92</v>
      </c>
    </row>
    <row r="17" spans="1:19" x14ac:dyDescent="0.25">
      <c r="A17" s="4" t="s">
        <v>65</v>
      </c>
      <c r="L17" s="1"/>
      <c r="M17" s="32"/>
      <c r="N17" s="2"/>
      <c r="O17" s="1"/>
      <c r="P17" s="1"/>
      <c r="Q17" s="1"/>
      <c r="R17" s="1"/>
      <c r="S17" s="1" t="s">
        <v>93</v>
      </c>
    </row>
    <row r="18" spans="1:19" x14ac:dyDescent="0.25">
      <c r="A18" s="4" t="s">
        <v>66</v>
      </c>
      <c r="H18" s="7" t="s">
        <v>62</v>
      </c>
      <c r="L18" s="1"/>
      <c r="M18" s="32"/>
      <c r="N18" s="2"/>
      <c r="O18" s="1"/>
      <c r="P18" s="1"/>
      <c r="Q18" s="1"/>
      <c r="R18" s="1"/>
      <c r="S18" s="1"/>
    </row>
    <row r="19" spans="1:19" x14ac:dyDescent="0.25">
      <c r="L19" s="1"/>
      <c r="M19" s="32" t="s">
        <v>94</v>
      </c>
      <c r="N19" s="2"/>
      <c r="O19" s="1"/>
      <c r="P19" s="1"/>
      <c r="Q19" s="1"/>
      <c r="R19" s="1"/>
      <c r="S19" s="1"/>
    </row>
    <row r="20" spans="1:19" x14ac:dyDescent="0.25">
      <c r="G20"/>
      <c r="H20" t="s">
        <v>0</v>
      </c>
      <c r="I20" t="s">
        <v>28</v>
      </c>
      <c r="J20" t="s">
        <v>29</v>
      </c>
      <c r="K20" t="s">
        <v>30</v>
      </c>
      <c r="L20" t="s">
        <v>31</v>
      </c>
      <c r="M20" s="33" t="s">
        <v>32</v>
      </c>
      <c r="N20" t="s">
        <v>33</v>
      </c>
      <c r="O20" s="1"/>
      <c r="P20" s="1"/>
      <c r="Q20" s="1"/>
      <c r="R20" s="1"/>
      <c r="S20" s="1"/>
    </row>
    <row r="21" spans="1:19" x14ac:dyDescent="0.25">
      <c r="A21" t="s">
        <v>13</v>
      </c>
      <c r="G21"/>
      <c r="H21" t="s">
        <v>34</v>
      </c>
      <c r="I21" t="s">
        <v>35</v>
      </c>
      <c r="J21" t="s">
        <v>36</v>
      </c>
      <c r="K21" t="s">
        <v>37</v>
      </c>
      <c r="L21" t="s">
        <v>36</v>
      </c>
      <c r="M21" s="33" t="s">
        <v>38</v>
      </c>
      <c r="N21" t="s">
        <v>36</v>
      </c>
      <c r="O21" s="1"/>
      <c r="P21" s="1"/>
      <c r="Q21" s="1"/>
      <c r="R21" s="1"/>
      <c r="S21" s="1"/>
    </row>
    <row r="22" spans="1:19" x14ac:dyDescent="0.25">
      <c r="G22"/>
      <c r="H22" t="s">
        <v>39</v>
      </c>
      <c r="I22" t="s">
        <v>40</v>
      </c>
      <c r="J22" t="s">
        <v>36</v>
      </c>
      <c r="K22" t="s">
        <v>41</v>
      </c>
      <c r="L22" t="s">
        <v>36</v>
      </c>
      <c r="M22" s="33" t="s">
        <v>38</v>
      </c>
      <c r="N22" t="s">
        <v>36</v>
      </c>
      <c r="O22" s="1"/>
      <c r="P22" s="1"/>
      <c r="Q22" s="1"/>
      <c r="R22" s="1"/>
      <c r="S22" s="1"/>
    </row>
    <row r="23" spans="1:19" x14ac:dyDescent="0.25">
      <c r="G23"/>
      <c r="H23" t="s">
        <v>42</v>
      </c>
      <c r="I23" t="s">
        <v>43</v>
      </c>
      <c r="J23" t="s">
        <v>36</v>
      </c>
      <c r="K23" t="s">
        <v>37</v>
      </c>
      <c r="L23" t="s">
        <v>36</v>
      </c>
      <c r="M23" s="33" t="s">
        <v>38</v>
      </c>
      <c r="N23" t="s">
        <v>36</v>
      </c>
      <c r="O23" s="1"/>
      <c r="P23" s="1"/>
      <c r="Q23" s="1"/>
      <c r="R23" s="1"/>
      <c r="S23" s="1"/>
    </row>
    <row r="24" spans="1:19" x14ac:dyDescent="0.25">
      <c r="G24"/>
      <c r="H24" t="s">
        <v>44</v>
      </c>
      <c r="I24" t="s">
        <v>45</v>
      </c>
      <c r="J24" t="s">
        <v>36</v>
      </c>
      <c r="K24" t="s">
        <v>46</v>
      </c>
      <c r="L24" t="s">
        <v>36</v>
      </c>
      <c r="M24" s="33" t="s">
        <v>38</v>
      </c>
      <c r="N24" t="s">
        <v>36</v>
      </c>
      <c r="O24" s="1"/>
      <c r="P24" s="1"/>
      <c r="Q24" s="1"/>
      <c r="R24" s="1"/>
      <c r="S24" s="1"/>
    </row>
    <row r="25" spans="1:19" x14ac:dyDescent="0.25">
      <c r="G25"/>
      <c r="H25" t="s">
        <v>47</v>
      </c>
      <c r="I25" t="s">
        <v>48</v>
      </c>
      <c r="J25" t="s">
        <v>36</v>
      </c>
      <c r="K25" t="s">
        <v>49</v>
      </c>
      <c r="L25" t="s">
        <v>50</v>
      </c>
      <c r="M25" s="33" t="s">
        <v>38</v>
      </c>
      <c r="N25" t="s">
        <v>36</v>
      </c>
      <c r="O25" s="1"/>
      <c r="P25" s="1"/>
      <c r="Q25" s="1"/>
      <c r="R25" s="1"/>
      <c r="S25" s="1"/>
    </row>
    <row r="26" spans="1:19" x14ac:dyDescent="0.25">
      <c r="G26"/>
      <c r="H26" t="s">
        <v>51</v>
      </c>
      <c r="I26" t="s">
        <v>52</v>
      </c>
      <c r="J26" t="s">
        <v>36</v>
      </c>
      <c r="K26" t="s">
        <v>53</v>
      </c>
      <c r="L26" t="s">
        <v>36</v>
      </c>
      <c r="M26" s="33" t="s">
        <v>38</v>
      </c>
      <c r="N26" t="s">
        <v>36</v>
      </c>
      <c r="O26" s="1"/>
      <c r="P26" s="1"/>
      <c r="Q26" s="1"/>
      <c r="R26" s="1"/>
      <c r="S26" s="1"/>
    </row>
    <row r="27" spans="1:19" x14ac:dyDescent="0.25">
      <c r="G27"/>
      <c r="H27" t="s">
        <v>54</v>
      </c>
      <c r="I27" t="s">
        <v>55</v>
      </c>
      <c r="J27" t="s">
        <v>36</v>
      </c>
      <c r="K27" t="s">
        <v>35</v>
      </c>
      <c r="L27" t="s">
        <v>36</v>
      </c>
      <c r="M27" s="33" t="s">
        <v>38</v>
      </c>
      <c r="N27" t="s">
        <v>36</v>
      </c>
      <c r="O27" s="1"/>
      <c r="P27" s="1"/>
      <c r="Q27" s="1"/>
      <c r="R27" s="1"/>
      <c r="S27" s="1"/>
    </row>
    <row r="28" spans="1:19" x14ac:dyDescent="0.25">
      <c r="G28"/>
      <c r="H28" t="s">
        <v>56</v>
      </c>
      <c r="I28" t="s">
        <v>57</v>
      </c>
      <c r="J28" t="s">
        <v>36</v>
      </c>
      <c r="K28" t="s">
        <v>53</v>
      </c>
      <c r="L28" t="s">
        <v>36</v>
      </c>
      <c r="M28" s="33" t="s">
        <v>38</v>
      </c>
      <c r="N28" t="s">
        <v>36</v>
      </c>
      <c r="O28" s="1"/>
      <c r="P28" s="1"/>
      <c r="Q28" s="1"/>
      <c r="R28" s="1"/>
      <c r="S28" s="1"/>
    </row>
    <row r="29" spans="1:19" x14ac:dyDescent="0.25">
      <c r="G29"/>
      <c r="H29" t="s">
        <v>58</v>
      </c>
      <c r="I29" t="s">
        <v>59</v>
      </c>
      <c r="J29" t="s">
        <v>36</v>
      </c>
      <c r="K29" t="s">
        <v>35</v>
      </c>
      <c r="L29" t="s">
        <v>36</v>
      </c>
      <c r="M29" s="33" t="s">
        <v>38</v>
      </c>
      <c r="N29" t="s">
        <v>36</v>
      </c>
      <c r="O29" s="1"/>
      <c r="P29" s="1"/>
      <c r="Q29" s="1"/>
      <c r="R29" s="1"/>
      <c r="S29" s="1"/>
    </row>
    <row r="30" spans="1:19" x14ac:dyDescent="0.25">
      <c r="G30"/>
      <c r="H30" t="s">
        <v>58</v>
      </c>
      <c r="I30" t="s">
        <v>60</v>
      </c>
      <c r="J30" t="s">
        <v>36</v>
      </c>
      <c r="K30" t="s">
        <v>49</v>
      </c>
      <c r="L30" t="s">
        <v>50</v>
      </c>
      <c r="M30" s="33" t="e">
        <v>#N/A</v>
      </c>
      <c r="N30" t="e">
        <v>#N/A</v>
      </c>
      <c r="O30" s="1"/>
      <c r="P30" s="1"/>
      <c r="Q30" s="1"/>
      <c r="R30" s="1"/>
      <c r="S30" s="1"/>
    </row>
    <row r="31" spans="1:19" x14ac:dyDescent="0.25">
      <c r="L31" s="1"/>
      <c r="M31" s="3"/>
      <c r="N31" s="1"/>
      <c r="O31" s="1"/>
      <c r="P31" s="1"/>
      <c r="Q31" s="1"/>
      <c r="R31" s="1"/>
      <c r="S31" s="1"/>
    </row>
    <row r="32" spans="1:19" x14ac:dyDescent="0.25">
      <c r="L32" s="1"/>
      <c r="M32" s="1"/>
      <c r="N32" s="1"/>
      <c r="O32" s="1"/>
      <c r="P32" s="1"/>
      <c r="Q32" s="1"/>
      <c r="R32" s="1"/>
      <c r="S32" s="1"/>
    </row>
    <row r="33" spans="12:19" x14ac:dyDescent="0.25">
      <c r="L33" s="1"/>
      <c r="M33" s="1"/>
      <c r="N33" s="1"/>
      <c r="O33" s="1"/>
      <c r="P33" s="1"/>
      <c r="Q33" s="1"/>
      <c r="R33" s="1"/>
      <c r="S33" s="1"/>
    </row>
    <row r="34" spans="12:19" x14ac:dyDescent="0.25">
      <c r="L34" s="1"/>
      <c r="M34" s="1"/>
      <c r="N34" s="1"/>
      <c r="O34" s="1"/>
      <c r="P34" s="1"/>
      <c r="Q34" s="1"/>
      <c r="R34" s="1"/>
      <c r="S34" s="1"/>
    </row>
    <row r="35" spans="12:19" x14ac:dyDescent="0.25">
      <c r="L35" s="1"/>
      <c r="M35" s="1"/>
      <c r="N35" s="1"/>
      <c r="O35" s="1"/>
      <c r="P35" s="1"/>
      <c r="Q35" s="1"/>
      <c r="R35" s="1"/>
      <c r="S35" s="1"/>
    </row>
    <row r="36" spans="12:19" x14ac:dyDescent="0.25">
      <c r="L36" s="1"/>
      <c r="M36" s="1"/>
      <c r="N36" s="1"/>
      <c r="O36" s="1"/>
      <c r="P36" s="1"/>
      <c r="Q36" s="1"/>
      <c r="R36" s="1"/>
      <c r="S36" s="1"/>
    </row>
    <row r="37" spans="12:19" x14ac:dyDescent="0.25">
      <c r="L37" s="1"/>
      <c r="M37" s="1"/>
      <c r="N37" s="1"/>
      <c r="O37" s="1"/>
      <c r="P37" s="1"/>
      <c r="Q37" s="1"/>
      <c r="R37" s="1"/>
      <c r="S37" s="1"/>
    </row>
    <row r="38" spans="12:19" x14ac:dyDescent="0.25">
      <c r="L38" s="1"/>
      <c r="M38" s="1"/>
      <c r="N38" s="1"/>
      <c r="O38" s="1"/>
      <c r="P38" s="1"/>
      <c r="Q38" s="1"/>
      <c r="R38" s="1"/>
      <c r="S38" s="1"/>
    </row>
    <row r="39" spans="12:19" x14ac:dyDescent="0.25">
      <c r="L39" s="1"/>
      <c r="M39" s="1"/>
      <c r="N39" s="1"/>
      <c r="O39" s="1"/>
      <c r="P39" s="1"/>
      <c r="Q39" s="1"/>
      <c r="R39" s="1"/>
      <c r="S39" s="1"/>
    </row>
    <row r="40" spans="12:19" x14ac:dyDescent="0.25">
      <c r="L40" s="1"/>
      <c r="M40" s="1"/>
      <c r="N40" s="1"/>
      <c r="O40" s="1"/>
      <c r="P40" s="1"/>
      <c r="Q40" s="1"/>
      <c r="R40" s="1"/>
      <c r="S40" s="1"/>
    </row>
    <row r="41" spans="12:19" x14ac:dyDescent="0.25">
      <c r="L41" s="1"/>
      <c r="M41" s="1"/>
      <c r="N41" s="1"/>
      <c r="O41" s="1"/>
      <c r="P41" s="1"/>
      <c r="Q41" s="1"/>
      <c r="R41" s="1"/>
      <c r="S41" s="1"/>
    </row>
    <row r="42" spans="12:19" x14ac:dyDescent="0.25">
      <c r="L42" s="1"/>
      <c r="M42" s="1"/>
      <c r="N42" s="1"/>
      <c r="O42" s="1"/>
      <c r="P42" s="1"/>
      <c r="Q42" s="1"/>
      <c r="R42" s="1"/>
      <c r="S42" s="1"/>
    </row>
    <row r="43" spans="12:19" x14ac:dyDescent="0.25">
      <c r="L43" s="1"/>
      <c r="M43" s="1"/>
      <c r="N43" s="1"/>
      <c r="O43" s="1"/>
      <c r="P43" s="1"/>
      <c r="Q43" s="1"/>
      <c r="R43" s="1"/>
      <c r="S43" s="1"/>
    </row>
    <row r="44" spans="12:19" x14ac:dyDescent="0.25">
      <c r="L44" s="1"/>
      <c r="M44" s="1"/>
      <c r="N44" s="1"/>
      <c r="O44" s="1"/>
      <c r="P44" s="1"/>
      <c r="Q44" s="1"/>
      <c r="R44" s="1"/>
      <c r="S44" s="1"/>
    </row>
    <row r="45" spans="12:19" x14ac:dyDescent="0.25">
      <c r="L45" s="1"/>
      <c r="M45" s="1"/>
      <c r="N45" s="1"/>
      <c r="O45" s="1"/>
      <c r="P45" s="1"/>
      <c r="Q45" s="1"/>
      <c r="R45" s="1"/>
      <c r="S45" s="1"/>
    </row>
    <row r="46" spans="12:19" x14ac:dyDescent="0.25">
      <c r="L46" s="1"/>
      <c r="M46" s="1"/>
      <c r="N46" s="1"/>
      <c r="O46" s="1"/>
      <c r="P46" s="1"/>
      <c r="Q46" s="1"/>
      <c r="R46" s="1"/>
      <c r="S46" s="1"/>
    </row>
    <row r="47" spans="12:19" x14ac:dyDescent="0.25">
      <c r="L47" s="1"/>
      <c r="M47" s="1"/>
      <c r="N47" s="1"/>
      <c r="O47" s="1"/>
      <c r="P47" s="1"/>
      <c r="Q47" s="1"/>
      <c r="R47" s="1"/>
      <c r="S47" s="1"/>
    </row>
    <row r="48" spans="12:19" x14ac:dyDescent="0.25">
      <c r="L48" s="1"/>
      <c r="M48" s="1"/>
      <c r="N48" s="1"/>
      <c r="O48" s="1"/>
      <c r="P48" s="1"/>
      <c r="Q48" s="1"/>
      <c r="R48" s="1"/>
      <c r="S48" s="1"/>
    </row>
    <row r="49" spans="12:19" x14ac:dyDescent="0.25">
      <c r="L49" s="1"/>
      <c r="M49" s="1"/>
      <c r="N49" s="1"/>
      <c r="O49" s="1"/>
      <c r="P49" s="1"/>
      <c r="Q49" s="1"/>
      <c r="R49" s="1"/>
      <c r="S49" s="1"/>
    </row>
    <row r="50" spans="12:19" x14ac:dyDescent="0.25">
      <c r="L50" s="1"/>
      <c r="M50" s="1"/>
      <c r="N50" s="1"/>
      <c r="O50" s="1"/>
      <c r="P50" s="1"/>
      <c r="Q50" s="1"/>
      <c r="R50" s="1"/>
      <c r="S50" s="1"/>
    </row>
    <row r="51" spans="12:19" x14ac:dyDescent="0.25">
      <c r="L51" s="1"/>
      <c r="M51" s="1"/>
      <c r="N51" s="1"/>
      <c r="O51" s="1"/>
      <c r="P51" s="1"/>
      <c r="Q51" s="1"/>
      <c r="R51" s="1"/>
      <c r="S51" s="1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D6901-F164-4209-9C26-41BA3340AB65}">
  <dimension ref="A1:M14"/>
  <sheetViews>
    <sheetView tabSelected="1" topLeftCell="A12" workbookViewId="0">
      <selection activeCell="F16" sqref="F16"/>
    </sheetView>
  </sheetViews>
  <sheetFormatPr defaultRowHeight="15" x14ac:dyDescent="0.25"/>
  <sheetData>
    <row r="1" spans="1:13" ht="15.75" thickBot="1" x14ac:dyDescent="0.3">
      <c r="A1" s="39" t="s">
        <v>77</v>
      </c>
      <c r="B1" s="40" t="s">
        <v>105</v>
      </c>
      <c r="C1" s="40" t="s">
        <v>106</v>
      </c>
      <c r="D1" s="40" t="s">
        <v>107</v>
      </c>
      <c r="E1" s="40" t="s">
        <v>108</v>
      </c>
    </row>
    <row r="2" spans="1:13" ht="15.75" thickBot="1" x14ac:dyDescent="0.3">
      <c r="A2" s="41" t="s">
        <v>109</v>
      </c>
      <c r="B2" s="42">
        <v>1</v>
      </c>
      <c r="C2" s="43">
        <v>2</v>
      </c>
      <c r="D2" s="44">
        <v>199</v>
      </c>
      <c r="E2" s="43">
        <v>0</v>
      </c>
    </row>
    <row r="3" spans="1:13" ht="15.75" thickBot="1" x14ac:dyDescent="0.3">
      <c r="A3" s="41" t="s">
        <v>110</v>
      </c>
      <c r="B3" s="45">
        <v>56</v>
      </c>
      <c r="C3" s="46">
        <v>14</v>
      </c>
      <c r="D3" s="47">
        <v>0</v>
      </c>
      <c r="E3" s="46">
        <v>43</v>
      </c>
    </row>
    <row r="4" spans="1:13" ht="15.75" thickBot="1" x14ac:dyDescent="0.3">
      <c r="A4" s="41" t="s">
        <v>111</v>
      </c>
      <c r="B4" s="45">
        <v>133</v>
      </c>
      <c r="C4" s="46">
        <v>2</v>
      </c>
      <c r="D4" s="47">
        <v>0</v>
      </c>
      <c r="E4" s="46">
        <v>126</v>
      </c>
      <c r="I4" s="50" t="s">
        <v>77</v>
      </c>
      <c r="J4" s="51" t="s">
        <v>117</v>
      </c>
      <c r="K4" s="51" t="s">
        <v>118</v>
      </c>
      <c r="L4" s="51" t="s">
        <v>119</v>
      </c>
      <c r="M4" s="51" t="s">
        <v>120</v>
      </c>
    </row>
    <row r="5" spans="1:13" ht="15.75" thickBot="1" x14ac:dyDescent="0.3">
      <c r="A5" s="41" t="s">
        <v>112</v>
      </c>
      <c r="B5" s="45">
        <v>27</v>
      </c>
      <c r="C5" s="46">
        <v>0</v>
      </c>
      <c r="D5" s="47">
        <v>0</v>
      </c>
      <c r="E5" s="46">
        <v>0</v>
      </c>
      <c r="I5" s="52" t="s">
        <v>109</v>
      </c>
      <c r="J5" s="53">
        <v>202</v>
      </c>
      <c r="K5" s="53">
        <v>0</v>
      </c>
      <c r="L5" s="53">
        <v>0</v>
      </c>
      <c r="M5" s="53">
        <v>24</v>
      </c>
    </row>
    <row r="6" spans="1:13" ht="15.75" thickBot="1" x14ac:dyDescent="0.3">
      <c r="A6" s="41" t="s">
        <v>113</v>
      </c>
      <c r="B6" s="45">
        <v>167</v>
      </c>
      <c r="C6" s="46">
        <v>3</v>
      </c>
      <c r="D6" s="47">
        <v>0</v>
      </c>
      <c r="E6" s="46">
        <v>158</v>
      </c>
      <c r="I6" s="52" t="s">
        <v>110</v>
      </c>
      <c r="J6" s="53">
        <v>57</v>
      </c>
      <c r="K6" s="53">
        <v>0</v>
      </c>
      <c r="L6" s="53">
        <v>0</v>
      </c>
      <c r="M6" s="53">
        <v>19</v>
      </c>
    </row>
    <row r="7" spans="1:13" ht="15.75" thickBot="1" x14ac:dyDescent="0.3">
      <c r="A7" s="41" t="s">
        <v>114</v>
      </c>
      <c r="B7" s="45">
        <v>34</v>
      </c>
      <c r="C7" s="46">
        <v>19</v>
      </c>
      <c r="D7" s="47">
        <v>0</v>
      </c>
      <c r="E7" s="46">
        <v>35</v>
      </c>
      <c r="I7" s="52" t="s">
        <v>111</v>
      </c>
      <c r="J7" s="53">
        <v>180</v>
      </c>
      <c r="K7" s="53">
        <v>0</v>
      </c>
      <c r="L7" s="53">
        <v>0</v>
      </c>
      <c r="M7" s="53">
        <v>55</v>
      </c>
    </row>
    <row r="8" spans="1:13" ht="15.75" thickBot="1" x14ac:dyDescent="0.3">
      <c r="A8" s="41" t="s">
        <v>115</v>
      </c>
      <c r="B8" s="45">
        <v>142</v>
      </c>
      <c r="C8" s="46">
        <v>1</v>
      </c>
      <c r="D8" s="47">
        <v>0</v>
      </c>
      <c r="E8" s="46">
        <v>144</v>
      </c>
      <c r="I8" s="52" t="s">
        <v>112</v>
      </c>
      <c r="J8" s="53">
        <v>27</v>
      </c>
      <c r="K8" s="53">
        <v>1</v>
      </c>
      <c r="L8" s="53">
        <v>0</v>
      </c>
      <c r="M8" s="53">
        <v>2</v>
      </c>
    </row>
    <row r="9" spans="1:13" ht="15.75" thickBot="1" x14ac:dyDescent="0.3">
      <c r="A9" s="41" t="s">
        <v>116</v>
      </c>
      <c r="B9" s="45">
        <v>47</v>
      </c>
      <c r="C9" s="46">
        <v>3</v>
      </c>
      <c r="D9" s="47">
        <v>0</v>
      </c>
      <c r="E9" s="46">
        <v>38</v>
      </c>
      <c r="I9" s="52" t="s">
        <v>113</v>
      </c>
      <c r="J9" s="53">
        <v>192</v>
      </c>
      <c r="K9" s="53">
        <v>2</v>
      </c>
      <c r="L9" s="53">
        <v>0</v>
      </c>
      <c r="M9" s="53">
        <v>21</v>
      </c>
    </row>
    <row r="10" spans="1:13" ht="15.75" thickBot="1" x14ac:dyDescent="0.3">
      <c r="A10" s="41" t="s">
        <v>111</v>
      </c>
      <c r="B10" s="45">
        <v>90</v>
      </c>
      <c r="C10" s="46">
        <v>1</v>
      </c>
      <c r="D10" s="47">
        <v>0</v>
      </c>
      <c r="E10" s="46">
        <v>1</v>
      </c>
      <c r="I10" s="52" t="s">
        <v>114</v>
      </c>
      <c r="J10" s="53">
        <v>40</v>
      </c>
      <c r="K10" s="53">
        <v>0</v>
      </c>
      <c r="L10" s="53">
        <v>0</v>
      </c>
      <c r="M10" s="53">
        <v>223</v>
      </c>
    </row>
    <row r="11" spans="1:13" ht="15.75" thickBot="1" x14ac:dyDescent="0.3">
      <c r="A11" s="48" t="s">
        <v>72</v>
      </c>
      <c r="B11" s="49">
        <v>697</v>
      </c>
      <c r="C11" s="49">
        <v>45</v>
      </c>
      <c r="D11" s="49">
        <v>199</v>
      </c>
      <c r="E11" s="49">
        <v>545</v>
      </c>
      <c r="I11" s="52" t="s">
        <v>115</v>
      </c>
      <c r="J11" s="53">
        <v>156</v>
      </c>
      <c r="K11" s="53">
        <v>0</v>
      </c>
      <c r="L11" s="53">
        <v>0</v>
      </c>
      <c r="M11" s="53">
        <v>77</v>
      </c>
    </row>
    <row r="12" spans="1:13" ht="15.75" thickBot="1" x14ac:dyDescent="0.3">
      <c r="I12" s="52" t="s">
        <v>116</v>
      </c>
      <c r="J12" s="53">
        <v>48</v>
      </c>
      <c r="K12" s="53">
        <v>2</v>
      </c>
      <c r="L12" s="53">
        <v>0</v>
      </c>
      <c r="M12" s="53">
        <v>3</v>
      </c>
    </row>
    <row r="13" spans="1:13" ht="15.75" thickBot="1" x14ac:dyDescent="0.3">
      <c r="I13" s="52" t="s">
        <v>111</v>
      </c>
      <c r="J13" s="53">
        <v>75</v>
      </c>
      <c r="K13" s="53">
        <v>0</v>
      </c>
      <c r="L13" s="53">
        <v>0</v>
      </c>
      <c r="M13" s="53">
        <v>11</v>
      </c>
    </row>
    <row r="14" spans="1:13" ht="15.75" thickBot="1" x14ac:dyDescent="0.3">
      <c r="I14" s="54" t="s">
        <v>72</v>
      </c>
      <c r="J14" s="55">
        <v>977</v>
      </c>
      <c r="K14" s="55">
        <v>5</v>
      </c>
      <c r="L14" s="55">
        <v>0</v>
      </c>
      <c r="M14" s="55">
        <v>435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A8E3-DC45-45E5-B079-F7141419A6F0}">
  <dimension ref="A3:C13"/>
  <sheetViews>
    <sheetView topLeftCell="A2" zoomScaleNormal="100" workbookViewId="0">
      <selection activeCell="G17" sqref="G17"/>
    </sheetView>
  </sheetViews>
  <sheetFormatPr defaultRowHeight="15" x14ac:dyDescent="0.25"/>
  <cols>
    <col min="1" max="1" width="13.140625" bestFit="1" customWidth="1"/>
    <col min="2" max="2" width="29.28515625" bestFit="1" customWidth="1"/>
    <col min="3" max="3" width="38.140625" bestFit="1" customWidth="1"/>
  </cols>
  <sheetData>
    <row r="3" spans="1:3" x14ac:dyDescent="0.25">
      <c r="A3" s="23" t="s">
        <v>77</v>
      </c>
      <c r="B3" s="24" t="s">
        <v>78</v>
      </c>
      <c r="C3" s="24" t="s">
        <v>79</v>
      </c>
    </row>
    <row r="4" spans="1:3" x14ac:dyDescent="0.25">
      <c r="A4" s="25" t="s">
        <v>17</v>
      </c>
      <c r="B4" s="27">
        <v>226</v>
      </c>
      <c r="C4" s="27">
        <v>7</v>
      </c>
    </row>
    <row r="5" spans="1:3" x14ac:dyDescent="0.25">
      <c r="A5" s="25" t="s">
        <v>15</v>
      </c>
      <c r="B5" s="27">
        <v>76</v>
      </c>
      <c r="C5" s="27">
        <v>0</v>
      </c>
    </row>
    <row r="6" spans="1:3" x14ac:dyDescent="0.25">
      <c r="A6" s="25" t="s">
        <v>18</v>
      </c>
      <c r="B6" s="27">
        <v>235</v>
      </c>
      <c r="C6" s="27">
        <v>7</v>
      </c>
    </row>
    <row r="7" spans="1:3" x14ac:dyDescent="0.25">
      <c r="A7" s="25" t="s">
        <v>14</v>
      </c>
      <c r="B7" s="27">
        <v>29</v>
      </c>
      <c r="C7" s="27">
        <v>0</v>
      </c>
    </row>
    <row r="8" spans="1:3" x14ac:dyDescent="0.25">
      <c r="A8" s="25" t="s">
        <v>16</v>
      </c>
      <c r="B8" s="27">
        <v>213</v>
      </c>
      <c r="C8" s="27">
        <v>5</v>
      </c>
    </row>
    <row r="9" spans="1:3" x14ac:dyDescent="0.25">
      <c r="A9" s="25" t="s">
        <v>19</v>
      </c>
      <c r="B9" s="27">
        <v>263</v>
      </c>
      <c r="C9" s="27">
        <v>0</v>
      </c>
    </row>
    <row r="10" spans="1:3" x14ac:dyDescent="0.25">
      <c r="A10" s="25" t="s">
        <v>20</v>
      </c>
      <c r="B10" s="27">
        <v>233</v>
      </c>
      <c r="C10" s="27">
        <v>4</v>
      </c>
    </row>
    <row r="11" spans="1:3" x14ac:dyDescent="0.25">
      <c r="A11" s="25" t="s">
        <v>21</v>
      </c>
      <c r="B11" s="27">
        <v>51</v>
      </c>
      <c r="C11" s="27">
        <v>15</v>
      </c>
    </row>
    <row r="12" spans="1:3" x14ac:dyDescent="0.25">
      <c r="A12" s="25" t="s">
        <v>22</v>
      </c>
      <c r="B12" s="27">
        <v>86</v>
      </c>
      <c r="C12" s="27">
        <v>6</v>
      </c>
    </row>
    <row r="13" spans="1:3" x14ac:dyDescent="0.25">
      <c r="A13" s="25" t="s">
        <v>72</v>
      </c>
      <c r="B13" s="27">
        <v>1412</v>
      </c>
      <c r="C13" s="27">
        <v>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EF93-CAD7-4FBA-AF89-FA44CDD087F5}">
  <dimension ref="A1:S2"/>
  <sheetViews>
    <sheetView zoomScale="55" zoomScaleNormal="55" workbookViewId="0">
      <selection sqref="A1:S2"/>
    </sheetView>
  </sheetViews>
  <sheetFormatPr defaultRowHeight="15" x14ac:dyDescent="0.25"/>
  <cols>
    <col min="2" max="2" width="17.140625" customWidth="1"/>
    <col min="3" max="3" width="17.7109375" customWidth="1"/>
    <col min="4" max="4" width="18.140625" customWidth="1"/>
    <col min="5" max="5" width="18.7109375" customWidth="1"/>
    <col min="6" max="6" width="34.42578125" customWidth="1"/>
    <col min="7" max="7" width="52.5703125" customWidth="1"/>
    <col min="8" max="8" width="29.85546875" customWidth="1"/>
    <col min="9" max="9" width="28.7109375" customWidth="1"/>
    <col min="10" max="10" width="32.140625" customWidth="1"/>
    <col min="11" max="11" width="31.42578125" customWidth="1"/>
    <col min="12" max="12" width="38.140625" customWidth="1"/>
    <col min="13" max="14" width="73.42578125" customWidth="1"/>
    <col min="15" max="15" width="23.140625" customWidth="1"/>
    <col min="16" max="16" width="31.5703125" customWidth="1"/>
    <col min="17" max="17" width="32.140625" customWidth="1"/>
    <col min="18" max="18" width="32.7109375" customWidth="1"/>
    <col min="19" max="19" width="33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23</v>
      </c>
      <c r="G1" t="s">
        <v>71</v>
      </c>
      <c r="H1" t="s">
        <v>61</v>
      </c>
      <c r="I1" t="s">
        <v>25</v>
      </c>
      <c r="J1" t="s">
        <v>26</v>
      </c>
      <c r="K1" t="s">
        <v>27</v>
      </c>
      <c r="L1" t="s">
        <v>5</v>
      </c>
      <c r="M1" t="s">
        <v>12</v>
      </c>
      <c r="N1" t="s">
        <v>11</v>
      </c>
      <c r="O1" t="s">
        <v>6</v>
      </c>
      <c r="P1" t="s">
        <v>7</v>
      </c>
      <c r="Q1" t="s">
        <v>8</v>
      </c>
      <c r="R1" t="s">
        <v>9</v>
      </c>
      <c r="S1" t="s">
        <v>10</v>
      </c>
    </row>
    <row r="2" spans="1:19" x14ac:dyDescent="0.25">
      <c r="A2" t="s">
        <v>17</v>
      </c>
      <c r="B2">
        <v>202</v>
      </c>
      <c r="C2">
        <v>0</v>
      </c>
      <c r="D2">
        <v>0</v>
      </c>
      <c r="E2">
        <v>24</v>
      </c>
      <c r="F2">
        <v>226</v>
      </c>
      <c r="G2">
        <v>7</v>
      </c>
      <c r="H2" t="s">
        <v>24</v>
      </c>
      <c r="I2">
        <v>1</v>
      </c>
      <c r="J2">
        <v>2</v>
      </c>
      <c r="K2" t="s">
        <v>24</v>
      </c>
      <c r="L2">
        <v>0.89380530973451322</v>
      </c>
      <c r="M2">
        <v>0.89380530973451322</v>
      </c>
      <c r="N2">
        <v>1</v>
      </c>
      <c r="O2">
        <v>1</v>
      </c>
      <c r="P2">
        <v>0.89380530973451322</v>
      </c>
      <c r="Q2">
        <v>0</v>
      </c>
      <c r="R2">
        <v>1</v>
      </c>
      <c r="S2">
        <v>0.10619469026548672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F4F7F-EBCA-4FB1-A18F-C08816B73F92}">
  <dimension ref="A1:S2"/>
  <sheetViews>
    <sheetView zoomScale="85" zoomScaleNormal="85" workbookViewId="0">
      <selection sqref="A1:S2"/>
    </sheetView>
  </sheetViews>
  <sheetFormatPr defaultRowHeight="15" x14ac:dyDescent="0.25"/>
  <cols>
    <col min="2" max="2" width="17.140625" customWidth="1"/>
    <col min="3" max="3" width="17.7109375" customWidth="1"/>
    <col min="4" max="4" width="18.140625" customWidth="1"/>
    <col min="5" max="5" width="18.7109375" customWidth="1"/>
    <col min="6" max="6" width="34.42578125" customWidth="1"/>
    <col min="7" max="7" width="52.5703125" customWidth="1"/>
    <col min="8" max="8" width="29.85546875" customWidth="1"/>
    <col min="9" max="9" width="28.7109375" customWidth="1"/>
    <col min="10" max="10" width="32.140625" customWidth="1"/>
    <col min="11" max="11" width="31.42578125" customWidth="1"/>
    <col min="12" max="12" width="38.140625" customWidth="1"/>
    <col min="13" max="14" width="73.42578125" customWidth="1"/>
    <col min="15" max="15" width="23.140625" customWidth="1"/>
    <col min="16" max="16" width="31.5703125" customWidth="1"/>
    <col min="17" max="17" width="32.140625" customWidth="1"/>
    <col min="18" max="18" width="32.7109375" customWidth="1"/>
    <col min="19" max="19" width="33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23</v>
      </c>
      <c r="G1" t="s">
        <v>71</v>
      </c>
      <c r="H1" t="s">
        <v>61</v>
      </c>
      <c r="I1" t="s">
        <v>25</v>
      </c>
      <c r="J1" t="s">
        <v>26</v>
      </c>
      <c r="K1" t="s">
        <v>27</v>
      </c>
      <c r="L1" t="s">
        <v>5</v>
      </c>
      <c r="M1" t="s">
        <v>12</v>
      </c>
      <c r="N1" t="s">
        <v>11</v>
      </c>
      <c r="O1" t="s">
        <v>6</v>
      </c>
      <c r="P1" t="s">
        <v>7</v>
      </c>
      <c r="Q1" t="s">
        <v>8</v>
      </c>
      <c r="R1" t="s">
        <v>9</v>
      </c>
      <c r="S1" t="s">
        <v>10</v>
      </c>
    </row>
    <row r="2" spans="1:19" x14ac:dyDescent="0.25">
      <c r="A2" t="s">
        <v>17</v>
      </c>
      <c r="B2">
        <v>202</v>
      </c>
      <c r="C2">
        <v>0</v>
      </c>
      <c r="D2">
        <v>0</v>
      </c>
      <c r="E2">
        <v>24</v>
      </c>
      <c r="F2">
        <v>226</v>
      </c>
      <c r="G2">
        <v>7</v>
      </c>
      <c r="H2" t="s">
        <v>24</v>
      </c>
      <c r="I2">
        <v>1</v>
      </c>
      <c r="J2">
        <v>2</v>
      </c>
      <c r="K2" t="s">
        <v>24</v>
      </c>
      <c r="L2">
        <v>0.89380530973451322</v>
      </c>
      <c r="M2">
        <v>0.89380530973451322</v>
      </c>
      <c r="N2">
        <v>1</v>
      </c>
      <c r="O2">
        <v>1</v>
      </c>
      <c r="P2">
        <v>0.89380530973451322</v>
      </c>
      <c r="Q2">
        <v>0</v>
      </c>
      <c r="R2">
        <v>1</v>
      </c>
      <c r="S2">
        <v>0.10619469026548672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89103-E975-418C-BCF5-6005253F3908}">
  <dimension ref="A3:E13"/>
  <sheetViews>
    <sheetView zoomScale="85" zoomScaleNormal="85" workbookViewId="0">
      <selection activeCell="C4" sqref="C4"/>
    </sheetView>
  </sheetViews>
  <sheetFormatPr defaultRowHeight="15" x14ac:dyDescent="0.25"/>
  <cols>
    <col min="1" max="1" width="13.28515625" bestFit="1" customWidth="1"/>
    <col min="2" max="2" width="8.7109375" bestFit="1" customWidth="1"/>
    <col min="3" max="3" width="10.28515625" bestFit="1" customWidth="1"/>
    <col min="4" max="4" width="10.140625" bestFit="1" customWidth="1"/>
    <col min="5" max="5" width="9.140625" bestFit="1" customWidth="1"/>
  </cols>
  <sheetData>
    <row r="3" spans="1:5" x14ac:dyDescent="0.25">
      <c r="A3" s="23" t="s">
        <v>77</v>
      </c>
      <c r="B3" s="24" t="s">
        <v>80</v>
      </c>
      <c r="C3" s="24" t="s">
        <v>81</v>
      </c>
      <c r="D3" s="24" t="s">
        <v>82</v>
      </c>
      <c r="E3" s="24" t="s">
        <v>83</v>
      </c>
    </row>
    <row r="4" spans="1:5" x14ac:dyDescent="0.25">
      <c r="A4" s="25" t="s">
        <v>17</v>
      </c>
      <c r="B4" s="26">
        <v>0.89380530973451322</v>
      </c>
      <c r="C4" s="26">
        <v>0.89380530973451322</v>
      </c>
      <c r="D4" s="26">
        <v>1</v>
      </c>
      <c r="E4" s="26">
        <v>1</v>
      </c>
    </row>
    <row r="5" spans="1:5" x14ac:dyDescent="0.25">
      <c r="A5" s="25" t="s">
        <v>15</v>
      </c>
      <c r="B5" s="26">
        <v>0.75</v>
      </c>
      <c r="C5" s="26">
        <v>0.75</v>
      </c>
      <c r="D5" s="26">
        <v>1</v>
      </c>
      <c r="E5" s="26">
        <v>1</v>
      </c>
    </row>
    <row r="6" spans="1:5" x14ac:dyDescent="0.25">
      <c r="A6" s="25" t="s">
        <v>18</v>
      </c>
      <c r="B6" s="26">
        <v>0.76595744680851063</v>
      </c>
      <c r="C6" s="26">
        <v>0.76595744680851063</v>
      </c>
      <c r="D6" s="26">
        <v>1</v>
      </c>
      <c r="E6" s="26">
        <v>1</v>
      </c>
    </row>
    <row r="7" spans="1:5" x14ac:dyDescent="0.25">
      <c r="A7" s="25" t="s">
        <v>14</v>
      </c>
      <c r="B7" s="26">
        <v>0.9</v>
      </c>
      <c r="C7" s="26">
        <v>0.93103448275862066</v>
      </c>
      <c r="D7" s="26">
        <v>0.99009900990099009</v>
      </c>
      <c r="E7" s="26">
        <v>0.9642857142857143</v>
      </c>
    </row>
    <row r="8" spans="1:5" x14ac:dyDescent="0.25">
      <c r="A8" s="25" t="s">
        <v>16</v>
      </c>
      <c r="B8" s="26">
        <v>0.89302325581395348</v>
      </c>
      <c r="C8" s="26">
        <v>0.90140845070422537</v>
      </c>
      <c r="D8" s="26">
        <v>0.98039215686274506</v>
      </c>
      <c r="E8" s="26">
        <v>0.98969072164948457</v>
      </c>
    </row>
    <row r="9" spans="1:5" x14ac:dyDescent="0.25">
      <c r="A9" s="25" t="s">
        <v>19</v>
      </c>
      <c r="B9" s="26">
        <v>0.15209125475285171</v>
      </c>
      <c r="C9" s="26">
        <v>0.15209125475285171</v>
      </c>
      <c r="D9" s="26">
        <v>1</v>
      </c>
      <c r="E9" s="26">
        <v>1</v>
      </c>
    </row>
    <row r="10" spans="1:5" x14ac:dyDescent="0.25">
      <c r="A10" s="25" t="s">
        <v>20</v>
      </c>
      <c r="B10" s="26">
        <v>0.66952789699570814</v>
      </c>
      <c r="C10" s="26">
        <v>0.66952789699570814</v>
      </c>
      <c r="D10" s="26">
        <v>1</v>
      </c>
      <c r="E10" s="26">
        <v>1</v>
      </c>
    </row>
    <row r="11" spans="1:5" x14ac:dyDescent="0.25">
      <c r="A11" s="25" t="s">
        <v>21</v>
      </c>
      <c r="B11" s="26">
        <v>0.90566037735849059</v>
      </c>
      <c r="C11" s="26">
        <v>0.94117647058823528</v>
      </c>
      <c r="D11" s="26">
        <v>0.98039215686274506</v>
      </c>
      <c r="E11" s="26">
        <v>0.96</v>
      </c>
    </row>
    <row r="12" spans="1:5" x14ac:dyDescent="0.25">
      <c r="A12" s="25" t="s">
        <v>22</v>
      </c>
      <c r="B12" s="26">
        <v>0.87209302325581395</v>
      </c>
      <c r="C12" s="26">
        <v>0.87209302325581395</v>
      </c>
      <c r="D12" s="26">
        <v>1</v>
      </c>
      <c r="E12" s="26">
        <v>1</v>
      </c>
    </row>
    <row r="13" spans="1:5" x14ac:dyDescent="0.25">
      <c r="A13" s="25" t="s">
        <v>72</v>
      </c>
      <c r="B13" s="26">
        <v>0.75579539607998247</v>
      </c>
      <c r="C13" s="26">
        <v>0.7641215928442755</v>
      </c>
      <c r="D13" s="26">
        <v>0.99454259151405344</v>
      </c>
      <c r="E13" s="26">
        <v>0.99044182621502208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254CF-43AF-4B80-97A6-D17A86588336}">
  <dimension ref="A1:S2"/>
  <sheetViews>
    <sheetView workbookViewId="0">
      <selection sqref="A1:S2"/>
    </sheetView>
  </sheetViews>
  <sheetFormatPr defaultRowHeight="15" x14ac:dyDescent="0.25"/>
  <cols>
    <col min="2" max="2" width="17.140625" customWidth="1"/>
    <col min="3" max="3" width="17.7109375" customWidth="1"/>
    <col min="4" max="4" width="18.140625" customWidth="1"/>
    <col min="5" max="5" width="18.7109375" customWidth="1"/>
    <col min="6" max="6" width="34.42578125" customWidth="1"/>
    <col min="7" max="7" width="52.5703125" customWidth="1"/>
    <col min="8" max="8" width="29.85546875" customWidth="1"/>
    <col min="9" max="9" width="28.7109375" customWidth="1"/>
    <col min="10" max="10" width="32.140625" customWidth="1"/>
    <col min="11" max="11" width="31.42578125" customWidth="1"/>
    <col min="12" max="12" width="38.140625" customWidth="1"/>
    <col min="13" max="14" width="73.42578125" customWidth="1"/>
    <col min="15" max="15" width="23.140625" customWidth="1"/>
    <col min="16" max="16" width="31.5703125" customWidth="1"/>
    <col min="17" max="17" width="32.140625" customWidth="1"/>
    <col min="18" max="18" width="32.7109375" customWidth="1"/>
    <col min="19" max="19" width="33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23</v>
      </c>
      <c r="G1" t="s">
        <v>71</v>
      </c>
      <c r="H1" t="s">
        <v>61</v>
      </c>
      <c r="I1" t="s">
        <v>25</v>
      </c>
      <c r="J1" t="s">
        <v>26</v>
      </c>
      <c r="K1" t="s">
        <v>27</v>
      </c>
      <c r="L1" t="s">
        <v>5</v>
      </c>
      <c r="M1" t="s">
        <v>12</v>
      </c>
      <c r="N1" t="s">
        <v>11</v>
      </c>
      <c r="O1" t="s">
        <v>6</v>
      </c>
      <c r="P1" t="s">
        <v>7</v>
      </c>
      <c r="Q1" t="s">
        <v>8</v>
      </c>
      <c r="R1" t="s">
        <v>9</v>
      </c>
      <c r="S1" t="s">
        <v>10</v>
      </c>
    </row>
    <row r="2" spans="1:19" x14ac:dyDescent="0.25">
      <c r="A2" t="s">
        <v>17</v>
      </c>
      <c r="B2">
        <v>202</v>
      </c>
      <c r="C2">
        <v>0</v>
      </c>
      <c r="D2">
        <v>0</v>
      </c>
      <c r="E2">
        <v>24</v>
      </c>
      <c r="F2">
        <v>226</v>
      </c>
      <c r="G2">
        <v>7</v>
      </c>
      <c r="H2" t="s">
        <v>24</v>
      </c>
      <c r="I2">
        <v>1</v>
      </c>
      <c r="J2">
        <v>2</v>
      </c>
      <c r="K2" t="s">
        <v>24</v>
      </c>
      <c r="L2">
        <v>0.89380530973451322</v>
      </c>
      <c r="M2">
        <v>0.89380530973451322</v>
      </c>
      <c r="N2">
        <v>1</v>
      </c>
      <c r="O2">
        <v>1</v>
      </c>
      <c r="P2">
        <v>0.89380530973451322</v>
      </c>
      <c r="Q2">
        <v>0</v>
      </c>
      <c r="R2">
        <v>1</v>
      </c>
      <c r="S2">
        <v>0.10619469026548672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3743-974C-4D10-A65D-4389B4765147}">
  <dimension ref="A3:C13"/>
  <sheetViews>
    <sheetView topLeftCell="A12" workbookViewId="0">
      <selection activeCell="L6" sqref="L6"/>
    </sheetView>
  </sheetViews>
  <sheetFormatPr defaultRowHeight="15" x14ac:dyDescent="0.25"/>
  <cols>
    <col min="1" max="1" width="11.7109375" bestFit="1" customWidth="1"/>
    <col min="2" max="2" width="15.140625" bestFit="1" customWidth="1"/>
    <col min="3" max="4" width="16.140625" bestFit="1" customWidth="1"/>
    <col min="5" max="5" width="19" bestFit="1" customWidth="1"/>
  </cols>
  <sheetData>
    <row r="3" spans="1:3" x14ac:dyDescent="0.25">
      <c r="A3" s="23" t="s">
        <v>77</v>
      </c>
      <c r="B3" s="24" t="s">
        <v>84</v>
      </c>
      <c r="C3" s="24" t="s">
        <v>85</v>
      </c>
    </row>
    <row r="4" spans="1:3" x14ac:dyDescent="0.25">
      <c r="A4" s="25" t="s">
        <v>17</v>
      </c>
      <c r="B4" s="26">
        <v>0.89380530973451322</v>
      </c>
      <c r="C4" s="26">
        <v>0.10619469026548672</v>
      </c>
    </row>
    <row r="5" spans="1:3" x14ac:dyDescent="0.25">
      <c r="A5" s="25" t="s">
        <v>15</v>
      </c>
      <c r="B5" s="26">
        <v>0.75</v>
      </c>
      <c r="C5" s="26">
        <v>0.25</v>
      </c>
    </row>
    <row r="6" spans="1:3" x14ac:dyDescent="0.25">
      <c r="A6" s="25" t="s">
        <v>18</v>
      </c>
      <c r="B6" s="26">
        <v>0.76595744680851063</v>
      </c>
      <c r="C6" s="26">
        <v>0.23404255319148937</v>
      </c>
    </row>
    <row r="7" spans="1:3" x14ac:dyDescent="0.25">
      <c r="A7" s="25" t="s">
        <v>14</v>
      </c>
      <c r="B7" s="26">
        <v>0.93103448275862066</v>
      </c>
      <c r="C7" s="26">
        <v>6.8965517241379309E-2</v>
      </c>
    </row>
    <row r="8" spans="1:3" x14ac:dyDescent="0.25">
      <c r="A8" s="25" t="s">
        <v>16</v>
      </c>
      <c r="B8" s="26">
        <v>0.90140845070422537</v>
      </c>
      <c r="C8" s="26">
        <v>9.8591549295774641E-2</v>
      </c>
    </row>
    <row r="9" spans="1:3" x14ac:dyDescent="0.25">
      <c r="A9" s="25" t="s">
        <v>19</v>
      </c>
      <c r="B9" s="26">
        <v>0.15209125475285171</v>
      </c>
      <c r="C9" s="26">
        <v>0.84790874524714832</v>
      </c>
    </row>
    <row r="10" spans="1:3" x14ac:dyDescent="0.25">
      <c r="A10" s="25" t="s">
        <v>20</v>
      </c>
      <c r="B10" s="26">
        <v>0.66952789699570814</v>
      </c>
      <c r="C10" s="26">
        <v>0.33047210300429186</v>
      </c>
    </row>
    <row r="11" spans="1:3" x14ac:dyDescent="0.25">
      <c r="A11" s="25" t="s">
        <v>21</v>
      </c>
      <c r="B11" s="26">
        <v>0.94117647058823528</v>
      </c>
      <c r="C11" s="26">
        <v>5.8823529411764705E-2</v>
      </c>
    </row>
    <row r="12" spans="1:3" x14ac:dyDescent="0.25">
      <c r="A12" s="25" t="s">
        <v>22</v>
      </c>
      <c r="B12" s="26">
        <v>0.87209302325581395</v>
      </c>
      <c r="C12" s="26">
        <v>0.12790697674418605</v>
      </c>
    </row>
    <row r="13" spans="1:3" x14ac:dyDescent="0.25">
      <c r="A13" s="25" t="s">
        <v>72</v>
      </c>
      <c r="B13" s="26">
        <v>0.7641215928442755</v>
      </c>
      <c r="C13" s="26">
        <v>0.23587840715572453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8AABA-1C5D-4D9E-AB6C-6ACA0DCA970B}">
  <dimension ref="A1:S2"/>
  <sheetViews>
    <sheetView workbookViewId="0">
      <selection activeCell="D3" sqref="D3"/>
    </sheetView>
  </sheetViews>
  <sheetFormatPr defaultRowHeight="15" x14ac:dyDescent="0.25"/>
  <cols>
    <col min="2" max="2" width="17.140625" customWidth="1"/>
    <col min="3" max="3" width="17.7109375" customWidth="1"/>
    <col min="4" max="4" width="18.140625" customWidth="1"/>
    <col min="5" max="5" width="18.7109375" customWidth="1"/>
    <col min="6" max="6" width="34.42578125" customWidth="1"/>
    <col min="7" max="7" width="52.5703125" customWidth="1"/>
    <col min="8" max="8" width="29.85546875" customWidth="1"/>
    <col min="9" max="9" width="28.7109375" customWidth="1"/>
    <col min="10" max="10" width="32.140625" customWidth="1"/>
    <col min="11" max="11" width="31.42578125" customWidth="1"/>
    <col min="12" max="12" width="38.140625" customWidth="1"/>
    <col min="13" max="14" width="73.42578125" customWidth="1"/>
    <col min="15" max="15" width="23.140625" customWidth="1"/>
    <col min="16" max="16" width="31.5703125" customWidth="1"/>
    <col min="17" max="17" width="32.140625" customWidth="1"/>
    <col min="18" max="18" width="32.7109375" customWidth="1"/>
    <col min="19" max="19" width="33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23</v>
      </c>
      <c r="G1" t="s">
        <v>71</v>
      </c>
      <c r="H1" t="s">
        <v>61</v>
      </c>
      <c r="I1" t="s">
        <v>25</v>
      </c>
      <c r="J1" t="s">
        <v>26</v>
      </c>
      <c r="K1" t="s">
        <v>27</v>
      </c>
      <c r="L1" t="s">
        <v>5</v>
      </c>
      <c r="M1" t="s">
        <v>12</v>
      </c>
      <c r="N1" t="s">
        <v>11</v>
      </c>
      <c r="O1" t="s">
        <v>6</v>
      </c>
      <c r="P1" t="s">
        <v>7</v>
      </c>
      <c r="Q1" t="s">
        <v>8</v>
      </c>
      <c r="R1" t="s">
        <v>9</v>
      </c>
      <c r="S1" t="s">
        <v>10</v>
      </c>
    </row>
    <row r="2" spans="1:19" x14ac:dyDescent="0.25">
      <c r="A2" t="s">
        <v>17</v>
      </c>
      <c r="B2">
        <v>202</v>
      </c>
      <c r="C2">
        <v>0</v>
      </c>
      <c r="D2">
        <v>0</v>
      </c>
      <c r="E2">
        <v>24</v>
      </c>
      <c r="F2">
        <v>226</v>
      </c>
      <c r="G2">
        <v>7</v>
      </c>
      <c r="H2" t="s">
        <v>24</v>
      </c>
      <c r="I2">
        <v>1</v>
      </c>
      <c r="J2">
        <v>2</v>
      </c>
      <c r="K2" t="s">
        <v>24</v>
      </c>
      <c r="L2">
        <v>0.89380530973451322</v>
      </c>
      <c r="M2">
        <v>0.89380530973451322</v>
      </c>
      <c r="N2">
        <v>1</v>
      </c>
      <c r="O2">
        <v>1</v>
      </c>
      <c r="P2">
        <v>0.89380530973451322</v>
      </c>
      <c r="Q2">
        <v>0</v>
      </c>
      <c r="R2">
        <v>1</v>
      </c>
      <c r="S2">
        <v>0.10619469026548672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B11F-98ED-4800-91D9-EC61F37B599C}">
  <dimension ref="A1:S2"/>
  <sheetViews>
    <sheetView workbookViewId="0">
      <selection sqref="A1:S2"/>
    </sheetView>
  </sheetViews>
  <sheetFormatPr defaultRowHeight="15" x14ac:dyDescent="0.25"/>
  <cols>
    <col min="2" max="2" width="17.140625" customWidth="1"/>
    <col min="3" max="3" width="17.7109375" customWidth="1"/>
    <col min="4" max="4" width="18.140625" customWidth="1"/>
    <col min="5" max="5" width="18.7109375" customWidth="1"/>
    <col min="6" max="6" width="34.42578125" customWidth="1"/>
    <col min="7" max="7" width="52.5703125" customWidth="1"/>
    <col min="8" max="8" width="29.85546875" customWidth="1"/>
    <col min="9" max="9" width="28.7109375" customWidth="1"/>
    <col min="10" max="10" width="32.140625" customWidth="1"/>
    <col min="11" max="11" width="31.42578125" customWidth="1"/>
    <col min="12" max="12" width="38.140625" customWidth="1"/>
    <col min="13" max="14" width="73.42578125" customWidth="1"/>
    <col min="15" max="15" width="23.140625" customWidth="1"/>
    <col min="16" max="16" width="31.5703125" customWidth="1"/>
    <col min="17" max="17" width="32.140625" customWidth="1"/>
    <col min="18" max="18" width="32.7109375" customWidth="1"/>
    <col min="19" max="19" width="33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23</v>
      </c>
      <c r="G1" t="s">
        <v>71</v>
      </c>
      <c r="H1" t="s">
        <v>61</v>
      </c>
      <c r="I1" t="s">
        <v>25</v>
      </c>
      <c r="J1" t="s">
        <v>26</v>
      </c>
      <c r="K1" t="s">
        <v>27</v>
      </c>
      <c r="L1" t="s">
        <v>5</v>
      </c>
      <c r="M1" t="s">
        <v>12</v>
      </c>
      <c r="N1" t="s">
        <v>11</v>
      </c>
      <c r="O1" t="s">
        <v>6</v>
      </c>
      <c r="P1" t="s">
        <v>7</v>
      </c>
      <c r="Q1" t="s">
        <v>8</v>
      </c>
      <c r="R1" t="s">
        <v>9</v>
      </c>
      <c r="S1" t="s">
        <v>10</v>
      </c>
    </row>
    <row r="2" spans="1:19" x14ac:dyDescent="0.25">
      <c r="A2" t="s">
        <v>17</v>
      </c>
      <c r="B2">
        <v>202</v>
      </c>
      <c r="C2">
        <v>0</v>
      </c>
      <c r="D2">
        <v>0</v>
      </c>
      <c r="E2">
        <v>24</v>
      </c>
      <c r="F2">
        <v>226</v>
      </c>
      <c r="G2">
        <v>7</v>
      </c>
      <c r="H2" t="s">
        <v>24</v>
      </c>
      <c r="I2">
        <v>1</v>
      </c>
      <c r="J2">
        <v>2</v>
      </c>
      <c r="K2" t="s">
        <v>24</v>
      </c>
      <c r="L2">
        <v>0.89380530973451322</v>
      </c>
      <c r="M2">
        <v>0.89380530973451322</v>
      </c>
      <c r="N2">
        <v>1</v>
      </c>
      <c r="O2">
        <v>1</v>
      </c>
      <c r="P2">
        <v>0.89380530973451322</v>
      </c>
      <c r="Q2">
        <v>0</v>
      </c>
      <c r="R2">
        <v>1</v>
      </c>
      <c r="S2">
        <v>0.10619469026548672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Confusion_Matrix_Graph</vt:lpstr>
      <vt:lpstr>Known vs. Unknown Research Pubs</vt:lpstr>
      <vt:lpstr>Sheet1</vt:lpstr>
      <vt:lpstr>Sheet2</vt:lpstr>
      <vt:lpstr>Accuracy, Sens, Spec &amp; Prec</vt:lpstr>
      <vt:lpstr>Sheet3</vt:lpstr>
      <vt:lpstr>True|False Pos|Neg Rates</vt:lpstr>
      <vt:lpstr>Sheet4</vt:lpstr>
      <vt:lpstr>Sheet5</vt:lpstr>
      <vt:lpstr>Sheet6</vt:lpstr>
      <vt:lpstr>Extraction Results</vt:lpstr>
      <vt:lpstr>Disambiguation_Results_Stats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Ephraims</dc:creator>
  <cp:lastModifiedBy>Liam Ephraims</cp:lastModifiedBy>
  <dcterms:created xsi:type="dcterms:W3CDTF">2020-10-18T23:00:52Z</dcterms:created>
  <dcterms:modified xsi:type="dcterms:W3CDTF">2020-11-10T07:55:14Z</dcterms:modified>
</cp:coreProperties>
</file>