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lulr/Documents/umd/Fall2021/732_Decision_Bardossy/IA2/"/>
    </mc:Choice>
  </mc:AlternateContent>
  <xr:revisionPtr revIDLastSave="0" documentId="13_ncr:1_{C08F65C6-8A9D-814A-A63C-055B45673080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Answer Report 1" sheetId="18" r:id="rId1"/>
    <sheet name="Sensitivity Report 1" sheetId="19" r:id="rId2"/>
    <sheet name="Limits Report 1" sheetId="20" r:id="rId3"/>
    <sheet name="Sheet1" sheetId="1" r:id="rId4"/>
    <sheet name="Sheet1_STS" sheetId="6" state="veryHidden" r:id="rId5"/>
    <sheet name="SolverTableSheet" sheetId="5" state="veryHidden" r:id="rId6"/>
    <sheet name="Shipping" sheetId="24" r:id="rId7"/>
    <sheet name="Fabrication" sheetId="23" r:id="rId8"/>
  </sheets>
  <definedNames>
    <definedName name="Available">Sheet1!$D$20:$D$23</definedName>
    <definedName name="ChartData" localSheetId="7">Fabrication!$K$5:$K$25</definedName>
    <definedName name="ChartData" localSheetId="6">Shipping!$K$5:$K$17</definedName>
    <definedName name="InputValues" localSheetId="7">Fabrication!$A$5:$A$25</definedName>
    <definedName name="InputValues" localSheetId="6">Shipping!$A$5:$A$17</definedName>
    <definedName name="Monthly_Demand">Sheet1!$D$26:$D$27</definedName>
    <definedName name="OutputAddresses" localSheetId="7">Fabrication!$B$4:$E$4</definedName>
    <definedName name="OutputAddresses" localSheetId="6">Shipping!$B$4:$E$4</definedName>
    <definedName name="OutputValues" localSheetId="7">Fabrication!$B$5:$E$25</definedName>
    <definedName name="OutputValues" localSheetId="6">Shipping!$B$5:$E$17</definedName>
    <definedName name="Produced">Sheet1!$B$26:$B$27</definedName>
    <definedName name="Produced_Productivity">Sheet1!$B$20:$B$23</definedName>
    <definedName name="Production_Plan">Sheet1!$B$16:$C$17</definedName>
    <definedName name="solver_adj" localSheetId="7" hidden="1">Fabrication!$C$12:$F$14</definedName>
    <definedName name="solver_adj" localSheetId="3" hidden="1">Sheet1!$B$16:$C$17</definedName>
    <definedName name="solver_cvg" localSheetId="7" hidden="1">0.0001</definedName>
    <definedName name="solver_cvg" localSheetId="3" hidden="1">0.0001</definedName>
    <definedName name="solver_drv" localSheetId="7" hidden="1">1</definedName>
    <definedName name="solver_drv" localSheetId="3" hidden="1">1</definedName>
    <definedName name="solver_eng" localSheetId="7" hidden="1">2</definedName>
    <definedName name="solver_eng" localSheetId="3" hidden="1">2</definedName>
    <definedName name="solver_est" localSheetId="3" hidden="1">1</definedName>
    <definedName name="solver_ibd" localSheetId="3" hidden="1">2</definedName>
    <definedName name="solver_itr" localSheetId="7" hidden="1">2147483647</definedName>
    <definedName name="solver_itr" localSheetId="3" hidden="1">100</definedName>
    <definedName name="solver_lhs1" localSheetId="7" hidden="1">Fabrication!$C$15:$F$15</definedName>
    <definedName name="solver_lhs1" localSheetId="3" hidden="1">Sheet1!$B$26:$B$27</definedName>
    <definedName name="solver_lhs2" localSheetId="7" hidden="1">Fabrication!$G$12:$G$14</definedName>
    <definedName name="solver_lhs2" localSheetId="3" hidden="1">Sheet1!$B$20:$B$23</definedName>
    <definedName name="solver_lin" localSheetId="7" hidden="1">1</definedName>
    <definedName name="solver_lin" localSheetId="3" hidden="1">1</definedName>
    <definedName name="solver_lva" localSheetId="3" hidden="1">2</definedName>
    <definedName name="solver_mip" localSheetId="7" hidden="1">2147483647</definedName>
    <definedName name="solver_mip" localSheetId="3" hidden="1">5000</definedName>
    <definedName name="solver_mni" localSheetId="7" hidden="1">30</definedName>
    <definedName name="solver_mni" localSheetId="3" hidden="1">30</definedName>
    <definedName name="solver_mrt" localSheetId="7" hidden="1">0.075</definedName>
    <definedName name="solver_mrt" localSheetId="3" hidden="1">0.075</definedName>
    <definedName name="solver_msl" localSheetId="7" hidden="1">2</definedName>
    <definedName name="solver_msl" localSheetId="3" hidden="1">2</definedName>
    <definedName name="solver_neg" localSheetId="7" hidden="1">1</definedName>
    <definedName name="solver_neg" localSheetId="3" hidden="1">1</definedName>
    <definedName name="solver_nod" localSheetId="7" hidden="1">2147483647</definedName>
    <definedName name="solver_nod" localSheetId="3" hidden="1">5000</definedName>
    <definedName name="solver_num" localSheetId="7" hidden="1">2</definedName>
    <definedName name="solver_num" localSheetId="3" hidden="1">2</definedName>
    <definedName name="solver_nwt" localSheetId="3" hidden="1">1</definedName>
    <definedName name="solver_ofx" localSheetId="3" hidden="1">2</definedName>
    <definedName name="solver_opt" localSheetId="7" hidden="1">Fabrication!$C$18</definedName>
    <definedName name="solver_opt" localSheetId="3" hidden="1">Sheet1!$D$34</definedName>
    <definedName name="solver_piv" localSheetId="3" hidden="1">0.000001</definedName>
    <definedName name="solver_pre" localSheetId="7" hidden="1">0.000001</definedName>
    <definedName name="solver_pre" localSheetId="3" hidden="1">0.000001</definedName>
    <definedName name="solver_pro" localSheetId="3" hidden="1">2</definedName>
    <definedName name="solver_rbv" localSheetId="7" hidden="1">1</definedName>
    <definedName name="solver_rbv" localSheetId="3" hidden="1">1</definedName>
    <definedName name="solver_red" localSheetId="3" hidden="1">0.000001</definedName>
    <definedName name="solver_rel1" localSheetId="7" hidden="1">2</definedName>
    <definedName name="solver_rel1" localSheetId="3" hidden="1">1</definedName>
    <definedName name="solver_rel2" localSheetId="7" hidden="1">1</definedName>
    <definedName name="solver_rel2" localSheetId="3" hidden="1">1</definedName>
    <definedName name="solver_reo" localSheetId="3" hidden="1">2</definedName>
    <definedName name="solver_rep" localSheetId="3" hidden="1">2</definedName>
    <definedName name="solver_rhs1" localSheetId="7" hidden="1">Fabrication!$C$8:$F$8</definedName>
    <definedName name="solver_rhs1" localSheetId="3" hidden="1">Monthly_Demand</definedName>
    <definedName name="solver_rhs2" localSheetId="7" hidden="1">Fabrication!$G$5:$G$7</definedName>
    <definedName name="solver_rhs2" localSheetId="3" hidden="1">Available</definedName>
    <definedName name="solver_rlx" localSheetId="7" hidden="1">2</definedName>
    <definedName name="solver_rlx" localSheetId="3" hidden="1">2</definedName>
    <definedName name="solver_rsd" localSheetId="7" hidden="1">0</definedName>
    <definedName name="solver_rsd" localSheetId="3" hidden="1">0</definedName>
    <definedName name="solver_scl" localSheetId="7" hidden="1">1</definedName>
    <definedName name="solver_scl" localSheetId="3" hidden="1">2</definedName>
    <definedName name="solver_sho" localSheetId="7" hidden="1">2</definedName>
    <definedName name="solver_sho" localSheetId="3" hidden="1">2</definedName>
    <definedName name="solver_ssz" localSheetId="7" hidden="1">100</definedName>
    <definedName name="solver_ssz" localSheetId="3" hidden="1">100</definedName>
    <definedName name="solver_std" localSheetId="3" hidden="1">1</definedName>
    <definedName name="solver_tim" localSheetId="7" hidden="1">2147483647</definedName>
    <definedName name="solver_tim" localSheetId="3" hidden="1">100</definedName>
    <definedName name="solver_tol" localSheetId="7" hidden="1">0.01</definedName>
    <definedName name="solver_tol" localSheetId="3" hidden="1">0.05</definedName>
    <definedName name="solver_typ" localSheetId="7" hidden="1">2</definedName>
    <definedName name="solver_typ" localSheetId="3" hidden="1">1</definedName>
    <definedName name="solver_val" localSheetId="7" hidden="1">0</definedName>
    <definedName name="solver_val" localSheetId="3" hidden="1">0</definedName>
    <definedName name="solver_ver" localSheetId="7" hidden="1">2</definedName>
    <definedName name="solver_ver" localSheetId="3" hidden="1">2</definedName>
    <definedName name="TotProfit">Sheet1!$D$34</definedName>
    <definedName name="Used_Productivity">Sheet1!$B$20:$B$23</definedName>
  </definedNames>
  <calcPr calcId="191029"/>
</workbook>
</file>

<file path=xl/calcChain.xml><?xml version="1.0" encoding="utf-8"?>
<calcChain xmlns="http://schemas.openxmlformats.org/spreadsheetml/2006/main">
  <c r="K1" i="24" l="1"/>
  <c r="K17" i="24"/>
  <c r="K16" i="24"/>
  <c r="K15" i="24"/>
  <c r="K14" i="24"/>
  <c r="K13" i="24"/>
  <c r="K12" i="24"/>
  <c r="K11" i="24"/>
  <c r="K10" i="24"/>
  <c r="K9" i="24"/>
  <c r="K8" i="24"/>
  <c r="K7" i="24"/>
  <c r="K6" i="24"/>
  <c r="K5" i="24"/>
  <c r="J4" i="24"/>
  <c r="K1" i="23"/>
  <c r="K25" i="23"/>
  <c r="K24" i="23"/>
  <c r="K23" i="23"/>
  <c r="K22" i="23"/>
  <c r="K21" i="23"/>
  <c r="K20" i="23"/>
  <c r="K19" i="23"/>
  <c r="K18" i="23"/>
  <c r="K17" i="23"/>
  <c r="K16" i="23"/>
  <c r="K15" i="23"/>
  <c r="K14" i="23"/>
  <c r="K13" i="23"/>
  <c r="K12" i="23"/>
  <c r="K11" i="23"/>
  <c r="K10" i="23"/>
  <c r="K9" i="23"/>
  <c r="K8" i="23"/>
  <c r="K7" i="23"/>
  <c r="K6" i="23"/>
  <c r="K5" i="23"/>
  <c r="J4" i="23"/>
  <c r="C43" i="1"/>
  <c r="B43" i="1"/>
  <c r="C38" i="1"/>
  <c r="C39" i="1"/>
  <c r="C40" i="1"/>
  <c r="B39" i="1"/>
  <c r="B40" i="1"/>
  <c r="B38" i="1"/>
  <c r="B22" i="1"/>
  <c r="B21" i="1"/>
  <c r="B20" i="1"/>
  <c r="D39" i="1" l="1"/>
  <c r="D40" i="1"/>
  <c r="D38" i="1"/>
  <c r="C33" i="1"/>
  <c r="B33" i="1"/>
  <c r="C32" i="1"/>
  <c r="B32" i="1"/>
  <c r="B27" i="1"/>
  <c r="B26" i="1"/>
  <c r="D23" i="1"/>
  <c r="B23" i="1"/>
  <c r="D21" i="1"/>
  <c r="D22" i="1"/>
  <c r="D20" i="1"/>
  <c r="D32" i="1" l="1"/>
  <c r="C34" i="1"/>
  <c r="D33" i="1"/>
  <c r="B34" i="1"/>
  <c r="D3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5" authorId="0" shapeId="0" xr:uid="{5B7F4A4A-C80C-834C-B121-7D10610205A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53E9C3B1-89E8-5141-AF97-517A8D48A86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082F5D74-D63A-4441-8166-543F9AE75DD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363881CC-E8A1-6840-A9B9-445593BC332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3F08C4F9-6504-234D-A6F9-96141099BD6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C720AA67-853B-7642-8B39-22D032E9547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A469C3A0-DC42-C94B-97AB-823CCA1CE54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19217CC1-DBE2-C04F-ADBE-15E5CB6C71C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4BE5B320-AC36-9A40-B345-65B65D5DE2B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8544C5FA-4CF0-1F47-8593-0E2A785C12A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916635D6-D871-5541-A28E-234248891B3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6" authorId="0" shapeId="0" xr:uid="{D737836E-EE6B-964C-BD05-3AC6A102FE9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7" authorId="0" shapeId="0" xr:uid="{9A6559C5-7D95-184B-89E9-DDD1239C7E9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5" authorId="0" shapeId="0" xr:uid="{A4A3AA01-2826-3B45-A610-8CA26AB3139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53825847-25D4-D443-8ABA-88338926CD5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345E19FF-F1BD-5A44-9598-4EDBF83E9F2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185CE629-2153-2E43-B5D9-8D3650212DF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F10B3990-8B0B-E74F-AED8-3DCAD97F24D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76974B97-851F-D74E-9180-C595BEA813E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AFA8B129-E1C0-8844-B907-5FE27FDB27C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91F290E3-C79B-5546-90CB-6792DBAA3B1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13F505E8-2761-D943-80A2-9C83AB5C198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6449818F-CEEA-094B-8D1E-D8E5269D95C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096A9E17-312D-9443-842B-FC0C5E92CB1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6" authorId="0" shapeId="0" xr:uid="{8F67998B-F979-C94C-B3C1-1E5FF4D57DE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7" authorId="0" shapeId="0" xr:uid="{F9E7B2B9-15E8-B645-90A2-B3ADB7306C0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8" authorId="0" shapeId="0" xr:uid="{47837776-620F-4242-BCC4-5C6AC975AD3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9" authorId="0" shapeId="0" xr:uid="{A6049CB0-D840-B542-B41D-71F4F096101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0" authorId="0" shapeId="0" xr:uid="{325F867A-072D-8B45-870B-4CB6D34450B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1" authorId="0" shapeId="0" xr:uid="{6B2DA24C-6018-0144-A5EF-53240A1DA77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2" authorId="0" shapeId="0" xr:uid="{0A5C37E2-66CE-EF4A-B3CA-33E54BA8002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3" authorId="0" shapeId="0" xr:uid="{F70FA7B4-208F-BF46-9A20-619EA823188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4" authorId="0" shapeId="0" xr:uid="{D79406CA-980D-3B42-8801-32936F19EAE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5" authorId="0" shapeId="0" xr:uid="{AF089545-5FD4-5B4A-9476-721527C9FBF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</commentList>
</comments>
</file>

<file path=xl/sharedStrings.xml><?xml version="1.0" encoding="utf-8"?>
<sst xmlns="http://schemas.openxmlformats.org/spreadsheetml/2006/main" count="231" uniqueCount="124">
  <si>
    <t>Production Plan</t>
  </si>
  <si>
    <t>&lt;=</t>
  </si>
  <si>
    <t>Available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</si>
  <si>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</si>
  <si>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</si>
  <si>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</si>
  <si>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</si>
  <si>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</si>
  <si>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</si>
  <si>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</si>
  <si>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</si>
  <si>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</si>
  <si>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</si>
  <si>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</si>
  <si>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</si>
  <si>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</si>
  <si>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</si>
  <si>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</si>
  <si>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</si>
  <si>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$B$16</t>
  </si>
  <si>
    <t>$C$16</t>
  </si>
  <si>
    <t>$B$21</t>
  </si>
  <si>
    <t>$B$22</t>
  </si>
  <si>
    <t>$B$23</t>
  </si>
  <si>
    <t>$B$16:$E$16,$F$32</t>
  </si>
  <si>
    <t>$F$32</t>
  </si>
  <si>
    <t>$A$53</t>
  </si>
  <si>
    <t>$B$5</t>
  </si>
  <si>
    <t>&lt;=?</t>
  </si>
  <si>
    <t>$D$21</t>
  </si>
  <si>
    <t/>
  </si>
  <si>
    <t>$B$4</t>
  </si>
  <si>
    <t>$A$63</t>
  </si>
  <si>
    <t>Oneway analysis for Solver model in Sheet1 worksheet</t>
  </si>
  <si>
    <t>Data for chart</t>
  </si>
  <si>
    <t>labor hours</t>
  </si>
  <si>
    <t>TotProfit</t>
  </si>
  <si>
    <t>labor cost</t>
  </si>
  <si>
    <t>Make or Buy:</t>
  </si>
  <si>
    <t>Department</t>
  </si>
  <si>
    <t>Montly Hours Available</t>
  </si>
  <si>
    <t>Hours/Unit (Electronic)</t>
  </si>
  <si>
    <t>Hours/Unit (Battery)</t>
  </si>
  <si>
    <t>Fabrication</t>
  </si>
  <si>
    <t>Assembly</t>
  </si>
  <si>
    <t>Shipping</t>
  </si>
  <si>
    <t>Variable Cost/unit</t>
  </si>
  <si>
    <t>Retail Price</t>
  </si>
  <si>
    <t>Monthly Supply Limit</t>
  </si>
  <si>
    <t>Charge per Unit</t>
  </si>
  <si>
    <t>smoke detectors type</t>
  </si>
  <si>
    <t>Battery</t>
  </si>
  <si>
    <t>Electronic</t>
  </si>
  <si>
    <t>Constraints on Productivity</t>
  </si>
  <si>
    <t>Constraints on Demands</t>
  </si>
  <si>
    <t>monthly demand</t>
  </si>
  <si>
    <t>Profit Summary</t>
  </si>
  <si>
    <t>In-House</t>
  </si>
  <si>
    <t>Subcontractor</t>
  </si>
  <si>
    <t>Subcontractor's unit</t>
  </si>
  <si>
    <t>Total</t>
  </si>
  <si>
    <t>Microsoft Excel 16.52 Answer Report</t>
  </si>
  <si>
    <t>Worksheet: [Make_or_Buy.xlsx]Sheet1</t>
  </si>
  <si>
    <t>Result: Solver found a solution.  All constraints and optimality conditions are satisfied.</t>
  </si>
  <si>
    <t>Solver Engine</t>
  </si>
  <si>
    <t>Engine: Simplex LP</t>
  </si>
  <si>
    <t>Iterations: 3 Subproblems: 0</t>
  </si>
  <si>
    <t>Solver Options</t>
  </si>
  <si>
    <t>Max Time 100 sec, Iterations 100, Precision 0.000001</t>
  </si>
  <si>
    <t>Max Subproblems 5000, Max Integer Sols 5000, Integer Tolerance 5%, Assume NonNegative</t>
  </si>
  <si>
    <t>Objective Cell (Max)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</si>
  <si>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</si>
  <si>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</si>
  <si>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</si>
  <si>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</si>
  <si>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</si>
  <si>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</si>
  <si>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</si>
  <si>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</si>
  <si>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$D$34</t>
  </si>
  <si>
    <t>In-House Electronic</t>
  </si>
  <si>
    <t>Contin</t>
  </si>
  <si>
    <t>In-House Battery</t>
  </si>
  <si>
    <t>$B$17</t>
  </si>
  <si>
    <t>Subcontractor Electronic</t>
  </si>
  <si>
    <t>$C$17</t>
  </si>
  <si>
    <t>Subcontractor Battery</t>
  </si>
  <si>
    <t>$B$20</t>
  </si>
  <si>
    <t>Fabrication Electronic</t>
  </si>
  <si>
    <t>$B$20&lt;=$D$20</t>
  </si>
  <si>
    <t>Binding</t>
  </si>
  <si>
    <t>Assembly Electronic</t>
  </si>
  <si>
    <t>$B$21&lt;=$D$21</t>
  </si>
  <si>
    <t>Not Binding</t>
  </si>
  <si>
    <t>Shipping Electronic</t>
  </si>
  <si>
    <t>$B$22&lt;=$D$22</t>
  </si>
  <si>
    <t>Subcontractor's unit Electronic</t>
  </si>
  <si>
    <t>$B$23&lt;=$D$23</t>
  </si>
  <si>
    <t>$B$26</t>
  </si>
  <si>
    <t>Electronic Electronic</t>
  </si>
  <si>
    <t>$B$26&lt;=$D$26</t>
  </si>
  <si>
    <t>$B$27</t>
  </si>
  <si>
    <t>Battery Electronic</t>
  </si>
  <si>
    <t>$B$27&lt;=$D$27</t>
  </si>
  <si>
    <t>Microsoft Excel 16.52 Sensitivity Report</t>
  </si>
  <si>
    <t>Microsoft Excel 16.52 Limits Report</t>
  </si>
  <si>
    <t>Variable</t>
  </si>
  <si>
    <t>Lower</t>
  </si>
  <si>
    <t>Limit</t>
  </si>
  <si>
    <t>Result</t>
  </si>
  <si>
    <t>Upper</t>
  </si>
  <si>
    <t>$D$6</t>
  </si>
  <si>
    <t>$B$16:$C$17</t>
  </si>
  <si>
    <t>Report Created: 2021/9/14 11:54:04 PM</t>
  </si>
  <si>
    <t>Solution Time: 2741.96 Seconds.</t>
  </si>
  <si>
    <t>Report Created: 2021/9/14 11:54:05 PM</t>
  </si>
  <si>
    <t>Allocations for In-House</t>
  </si>
  <si>
    <t>Allocations for Subcontractor</t>
  </si>
  <si>
    <t>Production_Plan_1</t>
  </si>
  <si>
    <t>Production_Plan_2</t>
  </si>
  <si>
    <t>Production_Plan_3</t>
  </si>
  <si>
    <t>Production_Plan_4</t>
  </si>
  <si>
    <t>Fabrication (cell $D$4) values along side, output cell(s) along top</t>
  </si>
  <si>
    <t>Fabrication (cell $D$6) values along side, output cell(s) along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</si>
</sst>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"/>
    <numFmt numFmtId="170" formatCode="&quot;¥&quot;#,##0"/>
  </numFmts>
  <fonts count="11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Helvetica"/>
      <family val="2"/>
    </font>
    <font>
      <sz val="10"/>
      <name val="Arial"/>
      <family val="2"/>
    </font>
    <font>
      <b/>
      <sz val="10"/>
      <name val="Helvetica"/>
      <family val="2"/>
    </font>
    <font>
      <b/>
      <sz val="10"/>
      <color indexed="18"/>
      <name val="Arial"/>
      <family val="2"/>
    </font>
    <font>
      <sz val="10"/>
      <color rgb="FFFF0000"/>
      <name val="Arial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2" borderId="0" xfId="0" applyNumberFormat="1" applyFill="1"/>
    <xf numFmtId="3" fontId="0" fillId="2" borderId="0" xfId="0" applyNumberFormat="1" applyFill="1"/>
    <xf numFmtId="0" fontId="0" fillId="0" borderId="0" xfId="0" applyAlignment="1">
      <alignment horizontal="right"/>
    </xf>
    <xf numFmtId="165" fontId="0" fillId="0" borderId="0" xfId="0" applyNumberFormat="1"/>
    <xf numFmtId="0" fontId="0" fillId="0" borderId="1" xfId="0" applyFill="1" applyBorder="1" applyAlignment="1"/>
    <xf numFmtId="0" fontId="0" fillId="0" borderId="2" xfId="0" applyFill="1" applyBorder="1" applyAlignment="1"/>
    <xf numFmtId="49" fontId="0" fillId="0" borderId="0" xfId="0" applyNumberFormat="1"/>
    <xf numFmtId="0" fontId="2" fillId="0" borderId="0" xfId="0" applyFont="1" applyAlignment="1">
      <alignment horizontal="center"/>
    </xf>
    <xf numFmtId="165" fontId="2" fillId="0" borderId="0" xfId="0" applyNumberFormat="1" applyFont="1"/>
    <xf numFmtId="0" fontId="0" fillId="0" borderId="0" xfId="0" applyAlignment="1">
      <alignment horizontal="right" textRotation="90"/>
    </xf>
    <xf numFmtId="0" fontId="0" fillId="3" borderId="0" xfId="0" applyFill="1" applyAlignment="1">
      <alignment horizontal="right" textRotation="90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1" fillId="0" borderId="0" xfId="0" applyNumberFormat="1" applyFont="1"/>
    <xf numFmtId="2" fontId="0" fillId="2" borderId="0" xfId="0" applyNumberFormat="1" applyFill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8" fillId="0" borderId="13" xfId="0" applyFont="1" applyFill="1" applyBorder="1" applyAlignment="1">
      <alignment horizontal="center"/>
    </xf>
    <xf numFmtId="170" fontId="0" fillId="0" borderId="2" xfId="0" applyNumberFormat="1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170" fontId="0" fillId="0" borderId="1" xfId="0" applyNumberFormat="1" applyFill="1" applyBorder="1" applyAlignment="1"/>
    <xf numFmtId="4" fontId="0" fillId="4" borderId="0" xfId="0" applyNumberFormat="1" applyFill="1"/>
    <xf numFmtId="4" fontId="0" fillId="0" borderId="0" xfId="0" applyNumberFormat="1"/>
    <xf numFmtId="4" fontId="0" fillId="0" borderId="0" xfId="0" applyNumberFormat="1" applyAlignment="1">
      <alignment horizontal="right"/>
    </xf>
    <xf numFmtId="165" fontId="9" fillId="0" borderId="0" xfId="0" applyNumberFormat="1" applyFont="1"/>
    <xf numFmtId="4" fontId="0" fillId="0" borderId="5" xfId="0" applyNumberFormat="1" applyBorder="1"/>
    <xf numFmtId="4" fontId="0" fillId="0" borderId="6" xfId="0" applyNumberFormat="1" applyBorder="1"/>
    <xf numFmtId="4" fontId="0" fillId="0" borderId="7" xfId="0" applyNumberFormat="1" applyBorder="1"/>
    <xf numFmtId="4" fontId="0" fillId="0" borderId="8" xfId="0" applyNumberFormat="1" applyBorder="1"/>
    <xf numFmtId="4" fontId="0" fillId="0" borderId="0" xfId="0" applyNumberFormat="1" applyBorder="1"/>
    <xf numFmtId="4" fontId="0" fillId="0" borderId="9" xfId="0" applyNumberFormat="1" applyBorder="1"/>
    <xf numFmtId="4" fontId="0" fillId="0" borderId="10" xfId="0" applyNumberFormat="1" applyBorder="1"/>
    <xf numFmtId="4" fontId="0" fillId="0" borderId="11" xfId="0" applyNumberFormat="1" applyBorder="1"/>
    <xf numFmtId="4" fontId="0" fillId="0" borderId="12" xfId="0" applyNumberFormat="1" applyBorder="1"/>
    <xf numFmtId="4" fontId="0" fillId="0" borderId="1" xfId="0" applyNumberFormat="1" applyFill="1" applyBorder="1" applyAlignment="1"/>
    <xf numFmtId="4" fontId="0" fillId="0" borderId="2" xfId="0" applyNumberFormat="1" applyFill="1" applyBorder="1" applyAlignment="1"/>
    <xf numFmtId="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Shipping!$K$1</c:f>
          <c:strCache>
            <c:ptCount val="1"/>
            <c:pt idx="0">
              <c:v>Sensitivity of Production_Plan_1 to Fabrication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Shipping!$A$5:$A$17</c:f>
              <c:numCache>
                <c:formatCode>#,##0</c:formatCode>
                <c:ptCount val="13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  <c:pt idx="9">
                  <c:v>2100</c:v>
                </c:pt>
                <c:pt idx="10">
                  <c:v>2200</c:v>
                </c:pt>
                <c:pt idx="11">
                  <c:v>2300</c:v>
                </c:pt>
                <c:pt idx="12">
                  <c:v>2400</c:v>
                </c:pt>
              </c:numCache>
            </c:numRef>
          </c:cat>
          <c:val>
            <c:numRef>
              <c:f>Shipping!$K$5:$K$17</c:f>
              <c:numCache>
                <c:formatCode>General</c:formatCode>
                <c:ptCount val="13"/>
                <c:pt idx="0">
                  <c:v>6000.0000000000018</c:v>
                </c:pt>
                <c:pt idx="1">
                  <c:v>3999.9999999999977</c:v>
                </c:pt>
                <c:pt idx="2">
                  <c:v>1999.9999999999989</c:v>
                </c:pt>
                <c:pt idx="3">
                  <c:v>0</c:v>
                </c:pt>
                <c:pt idx="4">
                  <c:v>1000</c:v>
                </c:pt>
                <c:pt idx="5">
                  <c:v>2000</c:v>
                </c:pt>
                <c:pt idx="6">
                  <c:v>3000.0000000000009</c:v>
                </c:pt>
                <c:pt idx="7">
                  <c:v>4000.0000000000018</c:v>
                </c:pt>
                <c:pt idx="8">
                  <c:v>4999.9999999999982</c:v>
                </c:pt>
                <c:pt idx="9">
                  <c:v>6000.0000000000009</c:v>
                </c:pt>
                <c:pt idx="10">
                  <c:v>6666.666666666667</c:v>
                </c:pt>
                <c:pt idx="11">
                  <c:v>6666.666666666667</c:v>
                </c:pt>
                <c:pt idx="12">
                  <c:v>6666.666666666667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0-CE46-8CD2-B7162D20D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917856"/>
        <c:axId val="1395889520"/>
      </c:lineChart>
      <c:catAx>
        <c:axId val="1833917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Fabrication ($D$6)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1395889520"/>
        <c:crosses val="autoZero"/>
        <c:auto val="1"/>
        <c:lblAlgn val="ctr"/>
        <c:lblOffset val="100"/>
        <c:noMultiLvlLbl val="0"/>
      </c:catAx>
      <c:valAx>
        <c:axId val="1395889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391785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/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Fabrication!$K$1</c:f>
          <c:strCache>
            <c:ptCount val="1"/>
            <c:pt idx="0">
              <c:v>Sensitivity of Production_Plan_1 to Fabrication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Fabrication!$A$5:$A$25</c:f>
              <c:numCache>
                <c:formatCode>#,##0</c:formatCode>
                <c:ptCount val="2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</c:numCache>
            </c:numRef>
          </c:cat>
          <c:val>
            <c:numRef>
              <c:f>Fabrication!$K$5:$K$25</c:f>
              <c:numCache>
                <c:formatCode>General</c:formatCode>
                <c:ptCount val="21"/>
                <c:pt idx="0">
                  <c:v>0</c:v>
                </c:pt>
                <c:pt idx="1">
                  <c:v>666.66666666666674</c:v>
                </c:pt>
                <c:pt idx="2">
                  <c:v>1333.3333333333335</c:v>
                </c:pt>
                <c:pt idx="3">
                  <c:v>2000</c:v>
                </c:pt>
                <c:pt idx="4">
                  <c:v>2666.666666666667</c:v>
                </c:pt>
                <c:pt idx="5">
                  <c:v>3333.3333333333335</c:v>
                </c:pt>
                <c:pt idx="6">
                  <c:v>4000</c:v>
                </c:pt>
                <c:pt idx="7">
                  <c:v>4666.666666666667</c:v>
                </c:pt>
                <c:pt idx="8">
                  <c:v>5333.3333333333339</c:v>
                </c:pt>
                <c:pt idx="9">
                  <c:v>6000</c:v>
                </c:pt>
                <c:pt idx="10">
                  <c:v>6666.666666666667</c:v>
                </c:pt>
                <c:pt idx="11">
                  <c:v>7333.3333333333339</c:v>
                </c:pt>
                <c:pt idx="12">
                  <c:v>8000</c:v>
                </c:pt>
                <c:pt idx="13">
                  <c:v>8666.6666666666679</c:v>
                </c:pt>
                <c:pt idx="14">
                  <c:v>9333.3333333333339</c:v>
                </c:pt>
                <c:pt idx="15">
                  <c:v>10000</c:v>
                </c:pt>
                <c:pt idx="16">
                  <c:v>10000</c:v>
                </c:pt>
                <c:pt idx="17">
                  <c:v>10000</c:v>
                </c:pt>
                <c:pt idx="18">
                  <c:v>10000.000000000004</c:v>
                </c:pt>
                <c:pt idx="19">
                  <c:v>9999.9999999999982</c:v>
                </c:pt>
                <c:pt idx="20">
                  <c:v>10000.000000000004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B5-C54F-AD87-3BD9DEFE4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3575984"/>
        <c:axId val="1653068832"/>
      </c:lineChart>
      <c:catAx>
        <c:axId val="1653575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Fabrication ($D$4)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1653068832"/>
        <c:crosses val="autoZero"/>
        <c:auto val="1"/>
        <c:lblAlgn val="ctr"/>
        <c:lblOffset val="100"/>
        <c:noMultiLvlLbl val="0"/>
      </c:catAx>
      <c:valAx>
        <c:axId val="165306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357598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/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317500</xdr:colOff>
      <xdr:row>20</xdr:row>
      <xdr:rowOff>101600</xdr:rowOff>
    </xdr:from>
    <xdr:to>
      <xdr:col>13</xdr:col>
      <xdr:colOff>241300</xdr:colOff>
      <xdr:row>37</xdr:row>
      <xdr:rowOff>152400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972BF8A3-DFD8-5447-BCA7-1E78204D1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393700</xdr:colOff>
      <xdr:row>3</xdr:row>
      <xdr:rowOff>76200</xdr:rowOff>
    </xdr:from>
    <xdr:to>
      <xdr:col>14</xdr:col>
      <xdr:colOff>355600</xdr:colOff>
      <xdr:row>3</xdr:row>
      <xdr:rowOff>838200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EB3173-F494-6F49-87B7-0B2B751A8B1C}"/>
            </a:ext>
          </a:extLst>
        </xdr:cNvPr>
        <xdr:cNvSpPr txBox="1"/>
      </xdr:nvSpPr>
      <xdr:spPr>
        <a:xfrm>
          <a:off x="9474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101600</xdr:colOff>
      <xdr:row>5</xdr:row>
      <xdr:rowOff>88900</xdr:rowOff>
    </xdr:from>
    <xdr:to>
      <xdr:col>9</xdr:col>
      <xdr:colOff>800100</xdr:colOff>
      <xdr:row>22</xdr:row>
      <xdr:rowOff>25400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7305BAE5-D560-2547-A166-D5B2493EE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393700</xdr:colOff>
      <xdr:row>3</xdr:row>
      <xdr:rowOff>76200</xdr:rowOff>
    </xdr:from>
    <xdr:to>
      <xdr:col>14</xdr:col>
      <xdr:colOff>355600</xdr:colOff>
      <xdr:row>3</xdr:row>
      <xdr:rowOff>838200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A02D929-F17D-9445-8CB8-1C0A98B9D542}"/>
            </a:ext>
          </a:extLst>
        </xdr:cNvPr>
        <xdr:cNvSpPr txBox="1"/>
      </xdr:nvSpPr>
      <xdr:spPr>
        <a:xfrm>
          <a:off x="9474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CE3F-2F1A-CE4E-A790-907458FBAF2A}">
  <dimension ref="A1:G34"/>
  <sheetViews>
    <sheetView showGridLines="0" workbookViewId="0"/>
  </sheetViews>
  <sheetFormatPr baseColWidth="10" defaultRowHeight="13" x14ac:dyDescent="0.15"/>
  <cols>
    <col min="1" max="1" width="2.33203125" customWidth="1"/>
    <col min="2" max="2" width="6.33203125" bestFit="1" customWidth="1"/>
    <col min="3" max="3" width="24.83203125" bestFit="1" customWidth="1"/>
    <col min="4" max="4" width="12.83203125" bestFit="1" customWidth="1"/>
    <col min="5" max="5" width="13.5" bestFit="1" customWidth="1"/>
    <col min="6" max="6" width="10.1640625" bestFit="1" customWidth="1"/>
    <col min="7" max="7" width="12.1640625" bestFit="1" customWidth="1"/>
  </cols>
  <sheetData>
    <row r="1" spans="1:5" x14ac:dyDescent="0.15">
      <c r="A1" s="1" t="s">
        <v>61</v>
      </c>
    </row>
    <row r="2" spans="1:5" x14ac:dyDescent="0.15">
      <c r="A2" s="1" t="s">
        <v>62</v>
      </c>
    </row>
    <row r="3" spans="1:5" x14ac:dyDescent="0.15">
      <c r="A3" s="1" t="s">
        <v>113</v>
      </c>
    </row>
    <row r="4" spans="1:5" x14ac:dyDescent="0.15">
      <c r="A4" s="1" t="s">
        <v>63</v>
      </c>
    </row>
    <row r="5" spans="1:5" x14ac:dyDescent="0.15">
      <c r="A5" s="1" t="s">
        <v>64</v>
      </c>
    </row>
    <row r="6" spans="1:5" x14ac:dyDescent="0.15">
      <c r="A6" s="1"/>
      <c r="B6" t="s">
        <v>65</v>
      </c>
    </row>
    <row r="7" spans="1:5" x14ac:dyDescent="0.15">
      <c r="A7" s="1"/>
      <c r="B7" t="s">
        <v>114</v>
      </c>
    </row>
    <row r="8" spans="1:5" x14ac:dyDescent="0.15">
      <c r="A8" s="1"/>
      <c r="B8" t="s">
        <v>66</v>
      </c>
    </row>
    <row r="9" spans="1:5" x14ac:dyDescent="0.15">
      <c r="A9" s="1" t="s">
        <v>67</v>
      </c>
    </row>
    <row r="10" spans="1:5" x14ac:dyDescent="0.15">
      <c r="B10" t="s">
        <v>68</v>
      </c>
    </row>
    <row r="11" spans="1:5" x14ac:dyDescent="0.15">
      <c r="B11" t="s">
        <v>69</v>
      </c>
    </row>
    <row r="14" spans="1:5" ht="14" thickBot="1" x14ac:dyDescent="0.2">
      <c r="A14" t="s">
        <v>70</v>
      </c>
    </row>
    <row r="15" spans="1:5" ht="14" thickBot="1" x14ac:dyDescent="0.2">
      <c r="B15" s="22" t="s">
        <v>3</v>
      </c>
      <c r="C15" s="22" t="s">
        <v>4</v>
      </c>
      <c r="D15" s="22" t="s">
        <v>71</v>
      </c>
      <c r="E15" s="22" t="s">
        <v>72</v>
      </c>
    </row>
    <row r="16" spans="1:5" ht="14" thickBot="1" x14ac:dyDescent="0.2">
      <c r="B16" s="8" t="s">
        <v>79</v>
      </c>
      <c r="C16" s="8" t="s">
        <v>36</v>
      </c>
      <c r="D16" s="23">
        <v>298000</v>
      </c>
      <c r="E16" s="23">
        <v>298000</v>
      </c>
    </row>
    <row r="19" spans="1:7" ht="14" thickBot="1" x14ac:dyDescent="0.2">
      <c r="A19" t="s">
        <v>73</v>
      </c>
    </row>
    <row r="20" spans="1:7" ht="14" thickBot="1" x14ac:dyDescent="0.2">
      <c r="B20" s="22" t="s">
        <v>3</v>
      </c>
      <c r="C20" s="22" t="s">
        <v>4</v>
      </c>
      <c r="D20" s="22" t="s">
        <v>71</v>
      </c>
      <c r="E20" s="22" t="s">
        <v>72</v>
      </c>
      <c r="F20" s="22" t="s">
        <v>74</v>
      </c>
    </row>
    <row r="21" spans="1:7" x14ac:dyDescent="0.15">
      <c r="B21" s="7" t="s">
        <v>19</v>
      </c>
      <c r="C21" s="7" t="s">
        <v>80</v>
      </c>
      <c r="D21" s="40">
        <v>6666.666666666667</v>
      </c>
      <c r="E21" s="40">
        <v>6666.666666666667</v>
      </c>
      <c r="F21" s="7" t="s">
        <v>81</v>
      </c>
    </row>
    <row r="22" spans="1:7" x14ac:dyDescent="0.15">
      <c r="B22" s="7" t="s">
        <v>20</v>
      </c>
      <c r="C22" s="7" t="s">
        <v>82</v>
      </c>
      <c r="D22" s="40">
        <v>10000</v>
      </c>
      <c r="E22" s="40">
        <v>10000</v>
      </c>
      <c r="F22" s="7" t="s">
        <v>81</v>
      </c>
    </row>
    <row r="23" spans="1:7" x14ac:dyDescent="0.15">
      <c r="B23" s="7" t="s">
        <v>83</v>
      </c>
      <c r="C23" s="7" t="s">
        <v>84</v>
      </c>
      <c r="D23" s="40">
        <v>13333.333333333332</v>
      </c>
      <c r="E23" s="40">
        <v>13333.333333333332</v>
      </c>
      <c r="F23" s="7" t="s">
        <v>81</v>
      </c>
    </row>
    <row r="24" spans="1:7" ht="14" thickBot="1" x14ac:dyDescent="0.2">
      <c r="B24" s="8" t="s">
        <v>85</v>
      </c>
      <c r="C24" s="8" t="s">
        <v>86</v>
      </c>
      <c r="D24" s="41">
        <v>0</v>
      </c>
      <c r="E24" s="41">
        <v>0</v>
      </c>
      <c r="F24" s="8" t="s">
        <v>81</v>
      </c>
    </row>
    <row r="27" spans="1:7" ht="14" thickBot="1" x14ac:dyDescent="0.2">
      <c r="A27" t="s">
        <v>14</v>
      </c>
    </row>
    <row r="28" spans="1:7" ht="14" thickBot="1" x14ac:dyDescent="0.2">
      <c r="B28" s="22" t="s">
        <v>3</v>
      </c>
      <c r="C28" s="22" t="s">
        <v>4</v>
      </c>
      <c r="D28" s="22" t="s">
        <v>75</v>
      </c>
      <c r="E28" s="22" t="s">
        <v>76</v>
      </c>
      <c r="F28" s="22" t="s">
        <v>77</v>
      </c>
      <c r="G28" s="22" t="s">
        <v>78</v>
      </c>
    </row>
    <row r="29" spans="1:7" x14ac:dyDescent="0.15">
      <c r="B29" s="7" t="s">
        <v>98</v>
      </c>
      <c r="C29" s="7" t="s">
        <v>99</v>
      </c>
      <c r="D29" s="40">
        <v>20000</v>
      </c>
      <c r="E29" s="7" t="s">
        <v>100</v>
      </c>
      <c r="F29" s="7" t="s">
        <v>90</v>
      </c>
      <c r="G29" s="7">
        <v>0</v>
      </c>
    </row>
    <row r="30" spans="1:7" x14ac:dyDescent="0.15">
      <c r="B30" s="7" t="s">
        <v>101</v>
      </c>
      <c r="C30" s="7" t="s">
        <v>102</v>
      </c>
      <c r="D30" s="40">
        <v>10000</v>
      </c>
      <c r="E30" s="7" t="s">
        <v>103</v>
      </c>
      <c r="F30" s="7" t="s">
        <v>90</v>
      </c>
      <c r="G30" s="7">
        <v>0</v>
      </c>
    </row>
    <row r="31" spans="1:7" x14ac:dyDescent="0.15">
      <c r="B31" s="7" t="s">
        <v>87</v>
      </c>
      <c r="C31" s="7" t="s">
        <v>88</v>
      </c>
      <c r="D31" s="40">
        <v>2000</v>
      </c>
      <c r="E31" s="7" t="s">
        <v>89</v>
      </c>
      <c r="F31" s="7" t="s">
        <v>90</v>
      </c>
      <c r="G31" s="7">
        <v>0</v>
      </c>
    </row>
    <row r="32" spans="1:7" x14ac:dyDescent="0.15">
      <c r="B32" s="7" t="s">
        <v>21</v>
      </c>
      <c r="C32" s="7" t="s">
        <v>91</v>
      </c>
      <c r="D32" s="40">
        <v>3333.3333333333335</v>
      </c>
      <c r="E32" s="7" t="s">
        <v>92</v>
      </c>
      <c r="F32" s="7" t="s">
        <v>93</v>
      </c>
      <c r="G32" s="7">
        <v>866.66666666666652</v>
      </c>
    </row>
    <row r="33" spans="2:7" x14ac:dyDescent="0.15">
      <c r="B33" s="7" t="s">
        <v>22</v>
      </c>
      <c r="C33" s="7" t="s">
        <v>94</v>
      </c>
      <c r="D33" s="40">
        <v>2166.666666666667</v>
      </c>
      <c r="E33" s="7" t="s">
        <v>95</v>
      </c>
      <c r="F33" s="7" t="s">
        <v>93</v>
      </c>
      <c r="G33" s="7">
        <v>333.33333333333303</v>
      </c>
    </row>
    <row r="34" spans="2:7" ht="14" thickBot="1" x14ac:dyDescent="0.2">
      <c r="B34" s="8" t="s">
        <v>23</v>
      </c>
      <c r="C34" s="8" t="s">
        <v>96</v>
      </c>
      <c r="D34" s="41">
        <v>13333.333333333332</v>
      </c>
      <c r="E34" s="8" t="s">
        <v>97</v>
      </c>
      <c r="F34" s="8" t="s">
        <v>93</v>
      </c>
      <c r="G34" s="8">
        <v>6666.6666666666679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D897-75ED-CB4C-8291-BFC34306446F}">
  <dimension ref="A1:H22"/>
  <sheetViews>
    <sheetView showGridLines="0" tabSelected="1" workbookViewId="0">
      <selection activeCell="I44" sqref="I44"/>
    </sheetView>
  </sheetViews>
  <sheetFormatPr baseColWidth="10" defaultRowHeight="13" x14ac:dyDescent="0.15"/>
  <cols>
    <col min="1" max="1" width="2.33203125" customWidth="1"/>
    <col min="2" max="2" width="6.33203125" bestFit="1" customWidth="1"/>
    <col min="3" max="3" width="24.83203125" bestFit="1" customWidth="1"/>
    <col min="4" max="4" width="12.1640625" bestFit="1" customWidth="1"/>
    <col min="5" max="5" width="8.33203125" bestFit="1" customWidth="1"/>
    <col min="6" max="6" width="9.83203125" bestFit="1" customWidth="1"/>
    <col min="7" max="8" width="12.1640625" bestFit="1" customWidth="1"/>
  </cols>
  <sheetData>
    <row r="1" spans="1:8" x14ac:dyDescent="0.15">
      <c r="A1" s="1" t="s">
        <v>104</v>
      </c>
    </row>
    <row r="2" spans="1:8" x14ac:dyDescent="0.15">
      <c r="A2" s="1" t="s">
        <v>62</v>
      </c>
    </row>
    <row r="3" spans="1:8" x14ac:dyDescent="0.15">
      <c r="A3" s="1" t="s">
        <v>115</v>
      </c>
    </row>
    <row r="6" spans="1:8" ht="14" thickBot="1" x14ac:dyDescent="0.2">
      <c r="A6" t="s">
        <v>73</v>
      </c>
    </row>
    <row r="7" spans="1:8" x14ac:dyDescent="0.15">
      <c r="B7" s="24"/>
      <c r="C7" s="24"/>
      <c r="D7" s="24" t="s">
        <v>5</v>
      </c>
      <c r="E7" s="24" t="s">
        <v>7</v>
      </c>
      <c r="F7" s="24" t="s">
        <v>9</v>
      </c>
      <c r="G7" s="24" t="s">
        <v>11</v>
      </c>
      <c r="H7" s="24" t="s">
        <v>11</v>
      </c>
    </row>
    <row r="8" spans="1:8" ht="14" thickBot="1" x14ac:dyDescent="0.2">
      <c r="B8" s="25" t="s">
        <v>3</v>
      </c>
      <c r="C8" s="25" t="s">
        <v>4</v>
      </c>
      <c r="D8" s="25" t="s">
        <v>6</v>
      </c>
      <c r="E8" s="25" t="s">
        <v>8</v>
      </c>
      <c r="F8" s="25" t="s">
        <v>10</v>
      </c>
      <c r="G8" s="25" t="s">
        <v>12</v>
      </c>
      <c r="H8" s="25" t="s">
        <v>13</v>
      </c>
    </row>
    <row r="9" spans="1:8" x14ac:dyDescent="0.15">
      <c r="B9" s="7" t="s">
        <v>19</v>
      </c>
      <c r="C9" s="7" t="s">
        <v>80</v>
      </c>
      <c r="D9" s="7">
        <v>6666.666666666667</v>
      </c>
      <c r="E9" s="7">
        <v>0</v>
      </c>
      <c r="F9" s="7">
        <v>10.7</v>
      </c>
      <c r="G9" s="7">
        <v>5.5499999999999945</v>
      </c>
      <c r="H9" s="7">
        <v>2.6999999999999988</v>
      </c>
    </row>
    <row r="10" spans="1:8" x14ac:dyDescent="0.15">
      <c r="B10" s="7" t="s">
        <v>20</v>
      </c>
      <c r="C10" s="7" t="s">
        <v>82</v>
      </c>
      <c r="D10" s="7">
        <v>10000</v>
      </c>
      <c r="E10" s="7">
        <v>0</v>
      </c>
      <c r="F10" s="7">
        <v>12</v>
      </c>
      <c r="G10" s="7">
        <v>1E+30</v>
      </c>
      <c r="H10" s="7">
        <v>3.6999999999999966</v>
      </c>
    </row>
    <row r="11" spans="1:8" x14ac:dyDescent="0.15">
      <c r="B11" s="7" t="s">
        <v>83</v>
      </c>
      <c r="C11" s="7" t="s">
        <v>84</v>
      </c>
      <c r="D11" s="7">
        <v>13333.333333333332</v>
      </c>
      <c r="E11" s="7">
        <v>0</v>
      </c>
      <c r="F11" s="7">
        <v>8</v>
      </c>
      <c r="G11" s="7">
        <v>2.6999999999999988</v>
      </c>
      <c r="H11" s="7">
        <v>5.5499999999999945</v>
      </c>
    </row>
    <row r="12" spans="1:8" ht="14" thickBot="1" x14ac:dyDescent="0.2">
      <c r="B12" s="8" t="s">
        <v>85</v>
      </c>
      <c r="C12" s="8" t="s">
        <v>86</v>
      </c>
      <c r="D12" s="8">
        <v>0</v>
      </c>
      <c r="E12" s="8">
        <v>-3.6999999999999966</v>
      </c>
      <c r="F12" s="8">
        <v>6.5000000000000036</v>
      </c>
      <c r="G12" s="8">
        <v>3.6999999999999966</v>
      </c>
      <c r="H12" s="8">
        <v>1E+30</v>
      </c>
    </row>
    <row r="14" spans="1:8" ht="14" thickBot="1" x14ac:dyDescent="0.2">
      <c r="A14" t="s">
        <v>14</v>
      </c>
    </row>
    <row r="15" spans="1:8" x14ac:dyDescent="0.15">
      <c r="B15" s="24"/>
      <c r="C15" s="24"/>
      <c r="D15" s="24" t="s">
        <v>5</v>
      </c>
      <c r="E15" s="24" t="s">
        <v>15</v>
      </c>
      <c r="F15" s="24" t="s">
        <v>17</v>
      </c>
      <c r="G15" s="24" t="s">
        <v>11</v>
      </c>
      <c r="H15" s="24" t="s">
        <v>11</v>
      </c>
    </row>
    <row r="16" spans="1:8" ht="14" thickBot="1" x14ac:dyDescent="0.2">
      <c r="B16" s="25" t="s">
        <v>3</v>
      </c>
      <c r="C16" s="25" t="s">
        <v>4</v>
      </c>
      <c r="D16" s="25" t="s">
        <v>6</v>
      </c>
      <c r="E16" s="25" t="s">
        <v>16</v>
      </c>
      <c r="F16" s="25" t="s">
        <v>18</v>
      </c>
      <c r="G16" s="25" t="s">
        <v>12</v>
      </c>
      <c r="H16" s="25" t="s">
        <v>13</v>
      </c>
    </row>
    <row r="17" spans="2:8" x14ac:dyDescent="0.15">
      <c r="B17" s="7" t="s">
        <v>98</v>
      </c>
      <c r="C17" s="7" t="s">
        <v>99</v>
      </c>
      <c r="D17" s="7">
        <v>20000</v>
      </c>
      <c r="E17" s="7">
        <v>8</v>
      </c>
      <c r="F17" s="7">
        <v>20000</v>
      </c>
      <c r="G17" s="7">
        <v>6666.6666666666679</v>
      </c>
      <c r="H17" s="7">
        <v>13333.333333333332</v>
      </c>
    </row>
    <row r="18" spans="2:8" x14ac:dyDescent="0.15">
      <c r="B18" s="7" t="s">
        <v>101</v>
      </c>
      <c r="C18" s="7" t="s">
        <v>102</v>
      </c>
      <c r="D18" s="7">
        <v>10000</v>
      </c>
      <c r="E18" s="7">
        <v>10.199999999999999</v>
      </c>
      <c r="F18" s="7">
        <v>10000</v>
      </c>
      <c r="G18" s="7">
        <v>4000</v>
      </c>
      <c r="H18" s="7">
        <v>10000</v>
      </c>
    </row>
    <row r="19" spans="2:8" x14ac:dyDescent="0.15">
      <c r="B19" s="7" t="s">
        <v>87</v>
      </c>
      <c r="C19" s="7" t="s">
        <v>88</v>
      </c>
      <c r="D19" s="7">
        <v>2000</v>
      </c>
      <c r="E19" s="7">
        <v>17.999999999999993</v>
      </c>
      <c r="F19" s="7">
        <v>2000</v>
      </c>
      <c r="G19" s="7">
        <v>499.99999999999983</v>
      </c>
      <c r="H19" s="7">
        <v>1000</v>
      </c>
    </row>
    <row r="20" spans="2:8" x14ac:dyDescent="0.15">
      <c r="B20" s="7" t="s">
        <v>21</v>
      </c>
      <c r="C20" s="7" t="s">
        <v>91</v>
      </c>
      <c r="D20" s="7">
        <v>3333.3333333333335</v>
      </c>
      <c r="E20" s="7">
        <v>0</v>
      </c>
      <c r="F20" s="7">
        <v>4200</v>
      </c>
      <c r="G20" s="7">
        <v>1E+30</v>
      </c>
      <c r="H20" s="7">
        <v>866.66666666666652</v>
      </c>
    </row>
    <row r="21" spans="2:8" x14ac:dyDescent="0.15">
      <c r="B21" s="7" t="s">
        <v>22</v>
      </c>
      <c r="C21" s="7" t="s">
        <v>94</v>
      </c>
      <c r="D21" s="7">
        <v>2166.666666666667</v>
      </c>
      <c r="E21" s="7">
        <v>0</v>
      </c>
      <c r="F21" s="7">
        <v>2500</v>
      </c>
      <c r="G21" s="7">
        <v>1E+30</v>
      </c>
      <c r="H21" s="7">
        <v>333.33333333333326</v>
      </c>
    </row>
    <row r="22" spans="2:8" ht="14" thickBot="1" x14ac:dyDescent="0.2">
      <c r="B22" s="8" t="s">
        <v>23</v>
      </c>
      <c r="C22" s="8" t="s">
        <v>96</v>
      </c>
      <c r="D22" s="8">
        <v>13333.333333333332</v>
      </c>
      <c r="E22" s="8">
        <v>0</v>
      </c>
      <c r="F22" s="8">
        <v>20000</v>
      </c>
      <c r="G22" s="8">
        <v>1E+30</v>
      </c>
      <c r="H22" s="8">
        <v>6666.6666666666679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1D03-634A-2E4A-9A0C-3B2980A61A37}">
  <dimension ref="A1:J16"/>
  <sheetViews>
    <sheetView showGridLines="0" workbookViewId="0">
      <selection sqref="A1:A3"/>
    </sheetView>
  </sheetViews>
  <sheetFormatPr baseColWidth="10" defaultRowHeight="13" x14ac:dyDescent="0.15"/>
  <cols>
    <col min="1" max="1" width="2.33203125" customWidth="1"/>
    <col min="2" max="2" width="6.33203125" bestFit="1" customWidth="1"/>
    <col min="3" max="3" width="20.1640625" bestFit="1" customWidth="1"/>
    <col min="4" max="4" width="9.1640625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6.6640625" bestFit="1" customWidth="1"/>
    <col min="10" max="10" width="9" bestFit="1" customWidth="1"/>
  </cols>
  <sheetData>
    <row r="1" spans="1:10" x14ac:dyDescent="0.15">
      <c r="A1" s="1" t="s">
        <v>105</v>
      </c>
    </row>
    <row r="2" spans="1:10" x14ac:dyDescent="0.15">
      <c r="A2" s="1" t="s">
        <v>62</v>
      </c>
    </row>
    <row r="3" spans="1:10" x14ac:dyDescent="0.15">
      <c r="A3" s="1" t="s">
        <v>115</v>
      </c>
    </row>
    <row r="5" spans="1:10" ht="14" thickBot="1" x14ac:dyDescent="0.2"/>
    <row r="6" spans="1:10" x14ac:dyDescent="0.15">
      <c r="B6" s="24"/>
      <c r="C6" s="24" t="s">
        <v>9</v>
      </c>
      <c r="D6" s="24"/>
    </row>
    <row r="7" spans="1:10" ht="14" thickBot="1" x14ac:dyDescent="0.2">
      <c r="B7" s="25" t="s">
        <v>3</v>
      </c>
      <c r="C7" s="25" t="s">
        <v>4</v>
      </c>
      <c r="D7" s="25" t="s">
        <v>6</v>
      </c>
    </row>
    <row r="8" spans="1:10" ht="14" thickBot="1" x14ac:dyDescent="0.2">
      <c r="B8" s="8" t="s">
        <v>79</v>
      </c>
      <c r="C8" s="8" t="s">
        <v>36</v>
      </c>
      <c r="D8" s="23">
        <v>298000</v>
      </c>
    </row>
    <row r="10" spans="1:10" ht="14" thickBot="1" x14ac:dyDescent="0.2"/>
    <row r="11" spans="1:10" x14ac:dyDescent="0.15">
      <c r="B11" s="24"/>
      <c r="C11" s="24" t="s">
        <v>106</v>
      </c>
      <c r="D11" s="24"/>
      <c r="F11" s="24" t="s">
        <v>107</v>
      </c>
      <c r="G11" s="24" t="s">
        <v>9</v>
      </c>
      <c r="I11" s="24" t="s">
        <v>110</v>
      </c>
      <c r="J11" s="24" t="s">
        <v>9</v>
      </c>
    </row>
    <row r="12" spans="1:10" ht="14" thickBot="1" x14ac:dyDescent="0.2">
      <c r="B12" s="25" t="s">
        <v>3</v>
      </c>
      <c r="C12" s="25" t="s">
        <v>4</v>
      </c>
      <c r="D12" s="25" t="s">
        <v>6</v>
      </c>
      <c r="F12" s="25" t="s">
        <v>108</v>
      </c>
      <c r="G12" s="25" t="s">
        <v>109</v>
      </c>
      <c r="I12" s="25" t="s">
        <v>108</v>
      </c>
      <c r="J12" s="25" t="s">
        <v>109</v>
      </c>
    </row>
    <row r="13" spans="1:10" x14ac:dyDescent="0.15">
      <c r="B13" s="7" t="s">
        <v>19</v>
      </c>
      <c r="C13" s="7" t="s">
        <v>80</v>
      </c>
      <c r="D13" s="40">
        <v>6666.666666666667</v>
      </c>
      <c r="F13" s="40">
        <v>0</v>
      </c>
      <c r="G13" s="26">
        <v>85</v>
      </c>
      <c r="I13" s="40">
        <v>250</v>
      </c>
      <c r="J13" s="26">
        <v>18835</v>
      </c>
    </row>
    <row r="14" spans="1:10" x14ac:dyDescent="0.15">
      <c r="B14" s="7" t="s">
        <v>20</v>
      </c>
      <c r="C14" s="7" t="s">
        <v>82</v>
      </c>
      <c r="D14" s="40">
        <v>10000</v>
      </c>
      <c r="F14" s="40">
        <v>0</v>
      </c>
      <c r="G14" s="26">
        <v>110</v>
      </c>
      <c r="I14" s="40">
        <v>398.5</v>
      </c>
      <c r="J14" s="26">
        <v>20035</v>
      </c>
    </row>
    <row r="15" spans="1:10" x14ac:dyDescent="0.15">
      <c r="B15" s="7" t="s">
        <v>83</v>
      </c>
      <c r="C15" s="7" t="s">
        <v>84</v>
      </c>
      <c r="D15" s="40">
        <v>13333.333333333332</v>
      </c>
      <c r="F15" s="40">
        <v>0</v>
      </c>
      <c r="G15" s="26">
        <v>125</v>
      </c>
      <c r="I15" s="40">
        <v>597</v>
      </c>
      <c r="J15" s="26">
        <v>21020</v>
      </c>
    </row>
    <row r="16" spans="1:10" ht="14" thickBot="1" x14ac:dyDescent="0.2">
      <c r="B16" s="8" t="s">
        <v>85</v>
      </c>
      <c r="C16" s="8" t="s">
        <v>86</v>
      </c>
      <c r="D16" s="41">
        <v>0</v>
      </c>
      <c r="F16" s="41"/>
      <c r="G16" s="23"/>
      <c r="I16" s="41"/>
      <c r="J16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workbookViewId="0">
      <selection activeCell="J38" sqref="J38"/>
    </sheetView>
  </sheetViews>
  <sheetFormatPr baseColWidth="10" defaultColWidth="8.83203125" defaultRowHeight="13" x14ac:dyDescent="0.15"/>
  <cols>
    <col min="1" max="1" width="18.5" customWidth="1"/>
    <col min="2" max="2" width="19.6640625" customWidth="1"/>
    <col min="3" max="3" width="18.1640625" customWidth="1"/>
    <col min="4" max="4" width="18.83203125" customWidth="1"/>
  </cols>
  <sheetData>
    <row r="1" spans="1:4" x14ac:dyDescent="0.15">
      <c r="A1" s="1" t="s">
        <v>38</v>
      </c>
    </row>
    <row r="3" spans="1:4" s="1" customFormat="1" x14ac:dyDescent="0.15">
      <c r="A3" s="17" t="s">
        <v>39</v>
      </c>
      <c r="B3" s="17" t="s">
        <v>41</v>
      </c>
      <c r="C3" s="17" t="s">
        <v>42</v>
      </c>
      <c r="D3" s="18" t="s">
        <v>40</v>
      </c>
    </row>
    <row r="4" spans="1:4" x14ac:dyDescent="0.15">
      <c r="A4" s="15" t="s">
        <v>43</v>
      </c>
      <c r="B4" s="19">
        <v>0.15</v>
      </c>
      <c r="C4" s="19">
        <v>0.1</v>
      </c>
      <c r="D4" s="4">
        <v>2000</v>
      </c>
    </row>
    <row r="5" spans="1:4" x14ac:dyDescent="0.15">
      <c r="A5" s="16" t="s">
        <v>44</v>
      </c>
      <c r="B5" s="19">
        <v>0.2</v>
      </c>
      <c r="C5" s="19">
        <v>0.2</v>
      </c>
      <c r="D5" s="4">
        <v>4200</v>
      </c>
    </row>
    <row r="6" spans="1:4" x14ac:dyDescent="0.15">
      <c r="A6" s="16" t="s">
        <v>45</v>
      </c>
      <c r="B6" s="19">
        <v>0.1</v>
      </c>
      <c r="C6" s="19">
        <v>0.15</v>
      </c>
      <c r="D6" s="4">
        <v>2500</v>
      </c>
    </row>
    <row r="7" spans="1:4" x14ac:dyDescent="0.15">
      <c r="A7" s="16" t="s">
        <v>46</v>
      </c>
      <c r="B7" s="3">
        <v>18.8</v>
      </c>
      <c r="C7" s="3">
        <v>16</v>
      </c>
      <c r="D7" s="3"/>
    </row>
    <row r="8" spans="1:4" x14ac:dyDescent="0.15">
      <c r="A8" s="16" t="s">
        <v>47</v>
      </c>
      <c r="B8" s="3">
        <v>29.5</v>
      </c>
      <c r="C8" s="3">
        <v>28</v>
      </c>
      <c r="D8" s="3"/>
    </row>
    <row r="10" spans="1:4" x14ac:dyDescent="0.15">
      <c r="A10" s="1" t="s">
        <v>58</v>
      </c>
    </row>
    <row r="11" spans="1:4" x14ac:dyDescent="0.15">
      <c r="A11" s="16" t="s">
        <v>48</v>
      </c>
      <c r="B11" s="4">
        <v>20000</v>
      </c>
    </row>
    <row r="12" spans="1:4" x14ac:dyDescent="0.15">
      <c r="A12" s="16" t="s">
        <v>49</v>
      </c>
      <c r="B12" s="3">
        <v>21.5</v>
      </c>
    </row>
    <row r="14" spans="1:4" x14ac:dyDescent="0.15">
      <c r="A14" s="1" t="s">
        <v>0</v>
      </c>
    </row>
    <row r="15" spans="1:4" s="1" customFormat="1" x14ac:dyDescent="0.15">
      <c r="A15" s="1" t="s">
        <v>50</v>
      </c>
      <c r="B15" s="1" t="s">
        <v>52</v>
      </c>
      <c r="C15" s="1" t="s">
        <v>51</v>
      </c>
    </row>
    <row r="16" spans="1:4" x14ac:dyDescent="0.15">
      <c r="A16" s="1" t="s">
        <v>57</v>
      </c>
      <c r="B16" s="27">
        <v>6666.666666666667</v>
      </c>
      <c r="C16" s="27">
        <v>10000</v>
      </c>
    </row>
    <row r="17" spans="1:8" x14ac:dyDescent="0.15">
      <c r="A17" s="1" t="s">
        <v>58</v>
      </c>
      <c r="B17" s="27">
        <v>13333.333333333332</v>
      </c>
      <c r="C17" s="27">
        <v>0</v>
      </c>
    </row>
    <row r="19" spans="1:8" x14ac:dyDescent="0.15">
      <c r="A19" s="1" t="s">
        <v>53</v>
      </c>
      <c r="B19" s="5"/>
      <c r="C19" s="5"/>
      <c r="D19" s="18" t="s">
        <v>2</v>
      </c>
    </row>
    <row r="20" spans="1:8" x14ac:dyDescent="0.15">
      <c r="A20" s="15" t="s">
        <v>43</v>
      </c>
      <c r="B20" s="28">
        <f>SUMPRODUCT(B4:C4,B$16:C$16)</f>
        <v>2000</v>
      </c>
      <c r="C20" s="10" t="s">
        <v>28</v>
      </c>
      <c r="D20" s="4">
        <f>D4</f>
        <v>2000</v>
      </c>
    </row>
    <row r="21" spans="1:8" x14ac:dyDescent="0.15">
      <c r="A21" s="16" t="s">
        <v>44</v>
      </c>
      <c r="B21" s="28">
        <f>SUMPRODUCT(B5:C5,B$16:C$16)</f>
        <v>3333.3333333333335</v>
      </c>
      <c r="C21" s="10" t="s">
        <v>28</v>
      </c>
      <c r="D21" s="4">
        <f t="shared" ref="D21" si="0">D5</f>
        <v>4200</v>
      </c>
    </row>
    <row r="22" spans="1:8" x14ac:dyDescent="0.15">
      <c r="A22" s="16" t="s">
        <v>45</v>
      </c>
      <c r="B22" s="28">
        <f>SUMPRODUCT(B6:C6,B$16:C$16)</f>
        <v>2166.666666666667</v>
      </c>
      <c r="C22" s="10" t="s">
        <v>28</v>
      </c>
      <c r="D22" s="4">
        <f>D6</f>
        <v>2500</v>
      </c>
    </row>
    <row r="23" spans="1:8" x14ac:dyDescent="0.15">
      <c r="A23" s="16" t="s">
        <v>59</v>
      </c>
      <c r="B23" s="28">
        <f>B17+C17</f>
        <v>13333.333333333332</v>
      </c>
      <c r="C23" s="20" t="s">
        <v>1</v>
      </c>
      <c r="D23" s="4">
        <f>B11</f>
        <v>20000</v>
      </c>
    </row>
    <row r="24" spans="1:8" x14ac:dyDescent="0.15">
      <c r="A24" s="16"/>
      <c r="B24" s="28"/>
      <c r="C24" s="10"/>
      <c r="D24" s="10"/>
    </row>
    <row r="25" spans="1:8" x14ac:dyDescent="0.15">
      <c r="A25" s="1" t="s">
        <v>54</v>
      </c>
      <c r="B25" s="29"/>
      <c r="C25" s="5"/>
      <c r="D25" s="17" t="s">
        <v>55</v>
      </c>
    </row>
    <row r="26" spans="1:8" x14ac:dyDescent="0.15">
      <c r="A26" s="1" t="s">
        <v>52</v>
      </c>
      <c r="B26" s="28">
        <f>SUM(B16:B17)</f>
        <v>20000</v>
      </c>
      <c r="C26" s="20" t="s">
        <v>1</v>
      </c>
      <c r="D26" s="4">
        <v>20000</v>
      </c>
    </row>
    <row r="27" spans="1:8" x14ac:dyDescent="0.15">
      <c r="A27" s="1" t="s">
        <v>51</v>
      </c>
      <c r="B27" s="28">
        <f>SUM(C16:C17)</f>
        <v>10000</v>
      </c>
      <c r="C27" s="20" t="s">
        <v>1</v>
      </c>
      <c r="D27" s="4">
        <v>10000</v>
      </c>
    </row>
    <row r="28" spans="1:8" x14ac:dyDescent="0.15">
      <c r="A28" s="16"/>
      <c r="B28" s="16"/>
      <c r="C28" s="16"/>
      <c r="D28" s="16"/>
      <c r="E28" s="16"/>
      <c r="F28" s="16"/>
      <c r="G28" s="16"/>
      <c r="H28" s="16"/>
    </row>
    <row r="30" spans="1:8" x14ac:dyDescent="0.15">
      <c r="A30" s="1" t="s">
        <v>56</v>
      </c>
    </row>
    <row r="31" spans="1:8" s="1" customFormat="1" x14ac:dyDescent="0.15">
      <c r="B31" s="1" t="s">
        <v>52</v>
      </c>
      <c r="C31" s="1" t="s">
        <v>51</v>
      </c>
      <c r="D31" s="1" t="s">
        <v>60</v>
      </c>
      <c r="F31" s="21"/>
    </row>
    <row r="32" spans="1:8" x14ac:dyDescent="0.15">
      <c r="A32" s="1" t="s">
        <v>57</v>
      </c>
      <c r="B32" s="6">
        <f>B16*(B8-B7)</f>
        <v>71333.333333333328</v>
      </c>
      <c r="C32" s="6">
        <f>C16*(C8-C7)</f>
        <v>120000</v>
      </c>
      <c r="D32" s="6">
        <f>B32+C32</f>
        <v>191333.33333333331</v>
      </c>
      <c r="E32" s="6"/>
      <c r="F32" s="6"/>
    </row>
    <row r="33" spans="1:6" x14ac:dyDescent="0.15">
      <c r="A33" s="1" t="s">
        <v>58</v>
      </c>
      <c r="B33" s="6">
        <f>B17*(B8-$B12)</f>
        <v>106666.66666666666</v>
      </c>
      <c r="C33" s="6">
        <f>C17*(C8-$B12)</f>
        <v>0</v>
      </c>
      <c r="D33" s="6">
        <f>B33+C33</f>
        <v>106666.66666666666</v>
      </c>
    </row>
    <row r="34" spans="1:6" x14ac:dyDescent="0.15">
      <c r="A34" s="1" t="s">
        <v>60</v>
      </c>
      <c r="B34" s="6">
        <f>B32+B33</f>
        <v>178000</v>
      </c>
      <c r="C34" s="6">
        <f>C32+C33</f>
        <v>120000</v>
      </c>
      <c r="D34" s="30">
        <f>B34+C34</f>
        <v>298000</v>
      </c>
      <c r="E34" s="6"/>
      <c r="F34" s="6"/>
    </row>
    <row r="35" spans="1:6" x14ac:dyDescent="0.15">
      <c r="B35" s="6"/>
      <c r="C35" s="6"/>
      <c r="D35" s="6"/>
      <c r="E35" s="6"/>
      <c r="F35" s="6"/>
    </row>
    <row r="36" spans="1:6" x14ac:dyDescent="0.15">
      <c r="A36" s="1" t="s">
        <v>116</v>
      </c>
      <c r="B36" s="6"/>
      <c r="C36" s="6"/>
      <c r="D36" s="6"/>
      <c r="E36" s="6"/>
      <c r="F36" s="6"/>
    </row>
    <row r="37" spans="1:6" x14ac:dyDescent="0.15">
      <c r="B37" s="17" t="s">
        <v>41</v>
      </c>
      <c r="C37" s="17" t="s">
        <v>42</v>
      </c>
      <c r="D37" s="1" t="s">
        <v>60</v>
      </c>
      <c r="E37" s="6"/>
      <c r="F37" s="11"/>
    </row>
    <row r="38" spans="1:6" x14ac:dyDescent="0.15">
      <c r="A38" s="15" t="s">
        <v>43</v>
      </c>
      <c r="B38" s="42">
        <f>B4*B$16</f>
        <v>1000</v>
      </c>
      <c r="C38" s="42">
        <f>C4*C$16</f>
        <v>1000</v>
      </c>
      <c r="D38" s="42">
        <f>B38+C38</f>
        <v>2000</v>
      </c>
    </row>
    <row r="39" spans="1:6" x14ac:dyDescent="0.15">
      <c r="A39" s="16" t="s">
        <v>44</v>
      </c>
      <c r="B39" s="42">
        <f t="shared" ref="B39:C40" si="1">B5*B$16</f>
        <v>1333.3333333333335</v>
      </c>
      <c r="C39" s="42">
        <f t="shared" si="1"/>
        <v>2000</v>
      </c>
      <c r="D39" s="42">
        <f t="shared" ref="D39:D40" si="2">B39+C39</f>
        <v>3333.3333333333335</v>
      </c>
    </row>
    <row r="40" spans="1:6" x14ac:dyDescent="0.15">
      <c r="A40" s="16" t="s">
        <v>45</v>
      </c>
      <c r="B40" s="42">
        <f t="shared" si="1"/>
        <v>666.66666666666674</v>
      </c>
      <c r="C40" s="42">
        <f t="shared" si="1"/>
        <v>1500</v>
      </c>
      <c r="D40" s="42">
        <f t="shared" si="2"/>
        <v>2166.666666666667</v>
      </c>
    </row>
    <row r="42" spans="1:6" x14ac:dyDescent="0.15">
      <c r="A42" s="1" t="s">
        <v>117</v>
      </c>
    </row>
    <row r="43" spans="1:6" x14ac:dyDescent="0.15">
      <c r="A43" s="1" t="s">
        <v>58</v>
      </c>
      <c r="B43" s="42">
        <f>B17</f>
        <v>13333.333333333332</v>
      </c>
      <c r="C43" s="42">
        <f>C17</f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/>
  </sheetViews>
  <sheetFormatPr baseColWidth="10" defaultColWidth="8.83203125" defaultRowHeight="13" x14ac:dyDescent="0.15"/>
  <sheetData>
    <row r="1" spans="1:2" x14ac:dyDescent="0.15">
      <c r="A1">
        <v>1</v>
      </c>
      <c r="B1">
        <v>1</v>
      </c>
    </row>
    <row r="2" spans="1:2" x14ac:dyDescent="0.15">
      <c r="A2" t="s">
        <v>111</v>
      </c>
      <c r="B2" t="s">
        <v>29</v>
      </c>
    </row>
    <row r="3" spans="1:2" x14ac:dyDescent="0.15">
      <c r="A3">
        <v>1</v>
      </c>
      <c r="B3">
        <v>1</v>
      </c>
    </row>
    <row r="4" spans="1:2" x14ac:dyDescent="0.15">
      <c r="A4">
        <v>1200</v>
      </c>
      <c r="B4">
        <v>3000</v>
      </c>
    </row>
    <row r="5" spans="1:2" x14ac:dyDescent="0.15">
      <c r="A5">
        <v>2400</v>
      </c>
      <c r="B5">
        <v>7000</v>
      </c>
    </row>
    <row r="6" spans="1:2" x14ac:dyDescent="0.15">
      <c r="A6">
        <v>100</v>
      </c>
      <c r="B6">
        <v>500</v>
      </c>
    </row>
    <row r="8" spans="1:2" x14ac:dyDescent="0.15">
      <c r="A8" s="9"/>
      <c r="B8" s="9" t="s">
        <v>30</v>
      </c>
    </row>
    <row r="9" spans="1:2" x14ac:dyDescent="0.15">
      <c r="A9" t="s">
        <v>112</v>
      </c>
      <c r="B9" t="s">
        <v>31</v>
      </c>
    </row>
    <row r="10" spans="1:2" x14ac:dyDescent="0.15">
      <c r="A10" t="s">
        <v>43</v>
      </c>
      <c r="B10">
        <v>1</v>
      </c>
    </row>
    <row r="11" spans="1:2" x14ac:dyDescent="0.15">
      <c r="B11">
        <v>6</v>
      </c>
    </row>
    <row r="12" spans="1:2" x14ac:dyDescent="0.15">
      <c r="B12">
        <v>10</v>
      </c>
    </row>
    <row r="13" spans="1:2" x14ac:dyDescent="0.15">
      <c r="B13">
        <v>1</v>
      </c>
    </row>
    <row r="15" spans="1:2" x14ac:dyDescent="0.15">
      <c r="B15" s="9" t="s">
        <v>30</v>
      </c>
    </row>
    <row r="16" spans="1:2" x14ac:dyDescent="0.15">
      <c r="B16" t="s">
        <v>25</v>
      </c>
    </row>
    <row r="17" spans="2:2" x14ac:dyDescent="0.15">
      <c r="B17" t="s">
        <v>35</v>
      </c>
    </row>
    <row r="18" spans="2:2" x14ac:dyDescent="0.15">
      <c r="B18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baseColWidth="10" defaultColWidth="8.83203125" defaultRowHeight="13" x14ac:dyDescent="0.15"/>
  <sheetData>
    <row r="1" spans="1:2" x14ac:dyDescent="0.15">
      <c r="A1">
        <v>1</v>
      </c>
      <c r="B1">
        <v>1</v>
      </c>
    </row>
    <row r="2" spans="1:2" x14ac:dyDescent="0.15">
      <c r="A2" t="s">
        <v>27</v>
      </c>
      <c r="B2" t="s">
        <v>29</v>
      </c>
    </row>
    <row r="3" spans="1:2" x14ac:dyDescent="0.15">
      <c r="A3">
        <v>1</v>
      </c>
      <c r="B3">
        <v>1</v>
      </c>
    </row>
    <row r="4" spans="1:2" x14ac:dyDescent="0.15">
      <c r="A4">
        <v>0.3</v>
      </c>
      <c r="B4">
        <v>3000</v>
      </c>
    </row>
    <row r="5" spans="1:2" x14ac:dyDescent="0.15">
      <c r="A5">
        <v>1.5</v>
      </c>
      <c r="B5">
        <v>7000</v>
      </c>
    </row>
    <row r="6" spans="1:2" x14ac:dyDescent="0.15">
      <c r="A6">
        <v>0.2</v>
      </c>
      <c r="B6">
        <v>500</v>
      </c>
    </row>
    <row r="7" spans="1:2" x14ac:dyDescent="0.15">
      <c r="A7" s="9"/>
      <c r="B7" s="9" t="s">
        <v>30</v>
      </c>
    </row>
    <row r="8" spans="1:2" x14ac:dyDescent="0.15">
      <c r="A8" t="s">
        <v>24</v>
      </c>
      <c r="B8" t="s">
        <v>31</v>
      </c>
    </row>
    <row r="9" spans="1:2" x14ac:dyDescent="0.15">
      <c r="A9" t="s">
        <v>26</v>
      </c>
      <c r="B9">
        <v>1</v>
      </c>
    </row>
    <row r="10" spans="1:2" x14ac:dyDescent="0.15">
      <c r="B10">
        <v>6</v>
      </c>
    </row>
    <row r="11" spans="1:2" x14ac:dyDescent="0.15">
      <c r="B11">
        <v>10</v>
      </c>
    </row>
    <row r="12" spans="1:2" x14ac:dyDescent="0.15">
      <c r="B12">
        <v>1</v>
      </c>
    </row>
    <row r="13" spans="1:2" x14ac:dyDescent="0.15">
      <c r="B13" s="9" t="s">
        <v>30</v>
      </c>
    </row>
    <row r="14" spans="1:2" x14ac:dyDescent="0.15">
      <c r="B14" t="s">
        <v>25</v>
      </c>
    </row>
    <row r="15" spans="1:2" x14ac:dyDescent="0.15">
      <c r="B15" t="s">
        <v>32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A726-48F6-A441-B7AC-AEB8697317C8}">
  <dimension ref="A1:K17"/>
  <sheetViews>
    <sheetView workbookViewId="0">
      <selection activeCell="F22" sqref="F22"/>
    </sheetView>
  </sheetViews>
  <sheetFormatPr baseColWidth="10" defaultRowHeight="13" x14ac:dyDescent="0.15"/>
  <sheetData>
    <row r="1" spans="1:11" x14ac:dyDescent="0.15">
      <c r="A1" s="1" t="s">
        <v>33</v>
      </c>
      <c r="K1" s="14" t="str">
        <f>CONCATENATE("Sensitivity of ",$K$4," to ","Fabrication")</f>
        <v>Sensitivity of Production_Plan_1 to Fabrication</v>
      </c>
    </row>
    <row r="3" spans="1:11" x14ac:dyDescent="0.15">
      <c r="A3" t="s">
        <v>123</v>
      </c>
      <c r="K3" t="s">
        <v>34</v>
      </c>
    </row>
    <row r="4" spans="1:11" ht="96" x14ac:dyDescent="0.15">
      <c r="B4" s="12" t="s">
        <v>118</v>
      </c>
      <c r="C4" s="12" t="s">
        <v>119</v>
      </c>
      <c r="D4" s="12" t="s">
        <v>120</v>
      </c>
      <c r="E4" s="12" t="s">
        <v>121</v>
      </c>
      <c r="J4" s="14">
        <f>MATCH($K$4,OutputAddresses,0)</f>
        <v>1</v>
      </c>
      <c r="K4" s="13" t="s">
        <v>118</v>
      </c>
    </row>
    <row r="5" spans="1:11" x14ac:dyDescent="0.15">
      <c r="A5" s="2">
        <v>1200</v>
      </c>
      <c r="B5" s="31">
        <v>6000.0000000000018</v>
      </c>
      <c r="C5" s="32">
        <v>3999.9999999999982</v>
      </c>
      <c r="D5" s="32">
        <v>13999.999999999998</v>
      </c>
      <c r="E5" s="33">
        <v>6000.0000000000018</v>
      </c>
      <c r="K5">
        <f>INDEX(OutputValues,1,$J$4)</f>
        <v>6000.0000000000018</v>
      </c>
    </row>
    <row r="6" spans="1:11" x14ac:dyDescent="0.15">
      <c r="A6" s="2">
        <v>1300</v>
      </c>
      <c r="B6" s="34">
        <v>3999.9999999999977</v>
      </c>
      <c r="C6" s="35">
        <v>6000.0000000000018</v>
      </c>
      <c r="D6" s="35">
        <v>16000.000000000002</v>
      </c>
      <c r="E6" s="36">
        <v>3999.9999999999977</v>
      </c>
      <c r="K6">
        <f>INDEX(OutputValues,2,$J$4)</f>
        <v>3999.9999999999977</v>
      </c>
    </row>
    <row r="7" spans="1:11" x14ac:dyDescent="0.15">
      <c r="A7" s="2">
        <v>1400</v>
      </c>
      <c r="B7" s="34">
        <v>1999.9999999999989</v>
      </c>
      <c r="C7" s="35">
        <v>8000.0000000000009</v>
      </c>
      <c r="D7" s="35">
        <v>18000</v>
      </c>
      <c r="E7" s="36">
        <v>1999.9999999999989</v>
      </c>
      <c r="K7">
        <f>INDEX(OutputValues,3,$J$4)</f>
        <v>1999.9999999999989</v>
      </c>
    </row>
    <row r="8" spans="1:11" x14ac:dyDescent="0.15">
      <c r="A8" s="2">
        <v>1500</v>
      </c>
      <c r="B8" s="34">
        <v>0</v>
      </c>
      <c r="C8" s="35">
        <v>10000</v>
      </c>
      <c r="D8" s="35">
        <v>20000</v>
      </c>
      <c r="E8" s="36">
        <v>0</v>
      </c>
      <c r="K8">
        <f>INDEX(OutputValues,4,$J$4)</f>
        <v>0</v>
      </c>
    </row>
    <row r="9" spans="1:11" x14ac:dyDescent="0.15">
      <c r="A9" s="2">
        <v>1600</v>
      </c>
      <c r="B9" s="34">
        <v>1000</v>
      </c>
      <c r="C9" s="35">
        <v>10000</v>
      </c>
      <c r="D9" s="35">
        <v>19000</v>
      </c>
      <c r="E9" s="36">
        <v>0</v>
      </c>
      <c r="K9">
        <f>INDEX(OutputValues,5,$J$4)</f>
        <v>1000</v>
      </c>
    </row>
    <row r="10" spans="1:11" x14ac:dyDescent="0.15">
      <c r="A10" s="2">
        <v>1700</v>
      </c>
      <c r="B10" s="34">
        <v>2000</v>
      </c>
      <c r="C10" s="35">
        <v>10000</v>
      </c>
      <c r="D10" s="35">
        <v>18000</v>
      </c>
      <c r="E10" s="36">
        <v>0</v>
      </c>
      <c r="K10">
        <f>INDEX(OutputValues,6,$J$4)</f>
        <v>2000</v>
      </c>
    </row>
    <row r="11" spans="1:11" x14ac:dyDescent="0.15">
      <c r="A11" s="2">
        <v>1800</v>
      </c>
      <c r="B11" s="34">
        <v>3000.0000000000009</v>
      </c>
      <c r="C11" s="35">
        <v>10000</v>
      </c>
      <c r="D11" s="35">
        <v>17000</v>
      </c>
      <c r="E11" s="36">
        <v>0</v>
      </c>
      <c r="K11">
        <f>INDEX(OutputValues,7,$J$4)</f>
        <v>3000.0000000000009</v>
      </c>
    </row>
    <row r="12" spans="1:11" x14ac:dyDescent="0.15">
      <c r="A12" s="2">
        <v>1900</v>
      </c>
      <c r="B12" s="34">
        <v>4000.0000000000018</v>
      </c>
      <c r="C12" s="35">
        <v>10000</v>
      </c>
      <c r="D12" s="35">
        <v>15999.999999999998</v>
      </c>
      <c r="E12" s="36">
        <v>0</v>
      </c>
      <c r="K12">
        <f>INDEX(OutputValues,8,$J$4)</f>
        <v>4000.0000000000018</v>
      </c>
    </row>
    <row r="13" spans="1:11" x14ac:dyDescent="0.15">
      <c r="A13" s="2">
        <v>2000</v>
      </c>
      <c r="B13" s="34">
        <v>4999.9999999999982</v>
      </c>
      <c r="C13" s="35">
        <v>10000.000000000002</v>
      </c>
      <c r="D13" s="35">
        <v>15000.000000000002</v>
      </c>
      <c r="E13" s="36">
        <v>0</v>
      </c>
      <c r="K13">
        <f>INDEX(OutputValues,9,$J$4)</f>
        <v>4999.9999999999982</v>
      </c>
    </row>
    <row r="14" spans="1:11" x14ac:dyDescent="0.15">
      <c r="A14" s="2">
        <v>2100</v>
      </c>
      <c r="B14" s="34">
        <v>6000.0000000000009</v>
      </c>
      <c r="C14" s="35">
        <v>10000</v>
      </c>
      <c r="D14" s="35">
        <v>14000</v>
      </c>
      <c r="E14" s="36">
        <v>0</v>
      </c>
      <c r="K14">
        <f>INDEX(OutputValues,10,$J$4)</f>
        <v>6000.0000000000009</v>
      </c>
    </row>
    <row r="15" spans="1:11" x14ac:dyDescent="0.15">
      <c r="A15" s="2">
        <v>2200</v>
      </c>
      <c r="B15" s="34">
        <v>6666.666666666667</v>
      </c>
      <c r="C15" s="35">
        <v>10000</v>
      </c>
      <c r="D15" s="35">
        <v>13333.333333333332</v>
      </c>
      <c r="E15" s="36">
        <v>0</v>
      </c>
      <c r="K15">
        <f>INDEX(OutputValues,11,$J$4)</f>
        <v>6666.666666666667</v>
      </c>
    </row>
    <row r="16" spans="1:11" x14ac:dyDescent="0.15">
      <c r="A16" s="2">
        <v>2300</v>
      </c>
      <c r="B16" s="34">
        <v>6666.666666666667</v>
      </c>
      <c r="C16" s="35">
        <v>10000</v>
      </c>
      <c r="D16" s="35">
        <v>13333.333333333332</v>
      </c>
      <c r="E16" s="36">
        <v>0</v>
      </c>
      <c r="K16">
        <f>INDEX(OutputValues,12,$J$4)</f>
        <v>6666.666666666667</v>
      </c>
    </row>
    <row r="17" spans="1:11" x14ac:dyDescent="0.15">
      <c r="A17" s="2">
        <v>2400</v>
      </c>
      <c r="B17" s="37">
        <v>6666.666666666667</v>
      </c>
      <c r="C17" s="38">
        <v>10000</v>
      </c>
      <c r="D17" s="38">
        <v>13333.333333333332</v>
      </c>
      <c r="E17" s="39">
        <v>0</v>
      </c>
      <c r="K17">
        <f>INDEX(OutputValues,13,$J$4)</f>
        <v>6666.666666666667</v>
      </c>
    </row>
  </sheetData>
  <dataValidations count="1">
    <dataValidation type="list" allowBlank="1" showInputMessage="1" showErrorMessage="1" sqref="K4" xr:uid="{1D29E16D-46F4-774D-8E2D-D2C1548BC4DB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E04F-FFD3-E74C-8B28-530FD2AFE407}">
  <dimension ref="A1:K25"/>
  <sheetViews>
    <sheetView topLeftCell="A4" workbookViewId="0">
      <selection activeCell="I19" sqref="I19"/>
    </sheetView>
  </sheetViews>
  <sheetFormatPr baseColWidth="10" defaultRowHeight="13" x14ac:dyDescent="0.15"/>
  <sheetData>
    <row r="1" spans="1:11" x14ac:dyDescent="0.15">
      <c r="A1" s="1" t="s">
        <v>33</v>
      </c>
      <c r="K1" s="14" t="str">
        <f>CONCATENATE("Sensitivity of ",$K$4," to ","Fabrication")</f>
        <v>Sensitivity of Production_Plan_1 to Fabrication</v>
      </c>
    </row>
    <row r="3" spans="1:11" x14ac:dyDescent="0.15">
      <c r="A3" t="s">
        <v>122</v>
      </c>
      <c r="K3" t="s">
        <v>34</v>
      </c>
    </row>
    <row r="4" spans="1:11" ht="96" x14ac:dyDescent="0.15">
      <c r="B4" s="12" t="s">
        <v>118</v>
      </c>
      <c r="C4" s="12" t="s">
        <v>119</v>
      </c>
      <c r="D4" s="12" t="s">
        <v>120</v>
      </c>
      <c r="E4" s="12" t="s">
        <v>121</v>
      </c>
      <c r="J4" s="14">
        <f>MATCH($K$4,OutputAddresses,0)</f>
        <v>1</v>
      </c>
      <c r="K4" s="13" t="s">
        <v>118</v>
      </c>
    </row>
    <row r="5" spans="1:11" x14ac:dyDescent="0.15">
      <c r="A5" s="2">
        <v>1000</v>
      </c>
      <c r="B5" s="31">
        <v>0</v>
      </c>
      <c r="C5" s="32">
        <v>10000</v>
      </c>
      <c r="D5" s="32">
        <v>20000</v>
      </c>
      <c r="E5" s="33">
        <v>0</v>
      </c>
      <c r="K5">
        <f>INDEX(OutputValues,1,$J$4)</f>
        <v>0</v>
      </c>
    </row>
    <row r="6" spans="1:11" x14ac:dyDescent="0.15">
      <c r="A6" s="2">
        <v>1100</v>
      </c>
      <c r="B6" s="34">
        <v>666.66666666666674</v>
      </c>
      <c r="C6" s="35">
        <v>10000</v>
      </c>
      <c r="D6" s="35">
        <v>19333.333333333332</v>
      </c>
      <c r="E6" s="36">
        <v>0</v>
      </c>
      <c r="K6">
        <f>INDEX(OutputValues,2,$J$4)</f>
        <v>666.66666666666674</v>
      </c>
    </row>
    <row r="7" spans="1:11" x14ac:dyDescent="0.15">
      <c r="A7" s="2">
        <v>1200</v>
      </c>
      <c r="B7" s="34">
        <v>1333.3333333333335</v>
      </c>
      <c r="C7" s="35">
        <v>10000</v>
      </c>
      <c r="D7" s="35">
        <v>18666.666666666668</v>
      </c>
      <c r="E7" s="36">
        <v>0</v>
      </c>
      <c r="K7">
        <f>INDEX(OutputValues,3,$J$4)</f>
        <v>1333.3333333333335</v>
      </c>
    </row>
    <row r="8" spans="1:11" x14ac:dyDescent="0.15">
      <c r="A8" s="2">
        <v>1300</v>
      </c>
      <c r="B8" s="34">
        <v>2000</v>
      </c>
      <c r="C8" s="35">
        <v>10000</v>
      </c>
      <c r="D8" s="35">
        <v>18000</v>
      </c>
      <c r="E8" s="36">
        <v>0</v>
      </c>
      <c r="K8">
        <f>INDEX(OutputValues,4,$J$4)</f>
        <v>2000</v>
      </c>
    </row>
    <row r="9" spans="1:11" x14ac:dyDescent="0.15">
      <c r="A9" s="2">
        <v>1400</v>
      </c>
      <c r="B9" s="34">
        <v>2666.666666666667</v>
      </c>
      <c r="C9" s="35">
        <v>10000</v>
      </c>
      <c r="D9" s="35">
        <v>17333.333333333332</v>
      </c>
      <c r="E9" s="36">
        <v>0</v>
      </c>
      <c r="K9">
        <f>INDEX(OutputValues,5,$J$4)</f>
        <v>2666.666666666667</v>
      </c>
    </row>
    <row r="10" spans="1:11" x14ac:dyDescent="0.15">
      <c r="A10" s="2">
        <v>1500</v>
      </c>
      <c r="B10" s="34">
        <v>3333.3333333333335</v>
      </c>
      <c r="C10" s="35">
        <v>10000</v>
      </c>
      <c r="D10" s="35">
        <v>16666.666666666668</v>
      </c>
      <c r="E10" s="36">
        <v>0</v>
      </c>
      <c r="K10">
        <f>INDEX(OutputValues,6,$J$4)</f>
        <v>3333.3333333333335</v>
      </c>
    </row>
    <row r="11" spans="1:11" x14ac:dyDescent="0.15">
      <c r="A11" s="2">
        <v>1600</v>
      </c>
      <c r="B11" s="34">
        <v>4000</v>
      </c>
      <c r="C11" s="35">
        <v>10000</v>
      </c>
      <c r="D11" s="35">
        <v>16000</v>
      </c>
      <c r="E11" s="36">
        <v>0</v>
      </c>
      <c r="K11">
        <f>INDEX(OutputValues,7,$J$4)</f>
        <v>4000</v>
      </c>
    </row>
    <row r="12" spans="1:11" x14ac:dyDescent="0.15">
      <c r="A12" s="2">
        <v>1700</v>
      </c>
      <c r="B12" s="34">
        <v>4666.666666666667</v>
      </c>
      <c r="C12" s="35">
        <v>10000</v>
      </c>
      <c r="D12" s="35">
        <v>15333.333333333332</v>
      </c>
      <c r="E12" s="36">
        <v>0</v>
      </c>
      <c r="K12">
        <f>INDEX(OutputValues,8,$J$4)</f>
        <v>4666.666666666667</v>
      </c>
    </row>
    <row r="13" spans="1:11" x14ac:dyDescent="0.15">
      <c r="A13" s="2">
        <v>1800</v>
      </c>
      <c r="B13" s="34">
        <v>5333.3333333333339</v>
      </c>
      <c r="C13" s="35">
        <v>10000</v>
      </c>
      <c r="D13" s="35">
        <v>14666.666666666666</v>
      </c>
      <c r="E13" s="36">
        <v>0</v>
      </c>
      <c r="K13">
        <f>INDEX(OutputValues,9,$J$4)</f>
        <v>5333.3333333333339</v>
      </c>
    </row>
    <row r="14" spans="1:11" x14ac:dyDescent="0.15">
      <c r="A14" s="2">
        <v>1900</v>
      </c>
      <c r="B14" s="34">
        <v>6000</v>
      </c>
      <c r="C14" s="35">
        <v>10000</v>
      </c>
      <c r="D14" s="35">
        <v>14000</v>
      </c>
      <c r="E14" s="36">
        <v>0</v>
      </c>
      <c r="K14">
        <f>INDEX(OutputValues,10,$J$4)</f>
        <v>6000</v>
      </c>
    </row>
    <row r="15" spans="1:11" x14ac:dyDescent="0.15">
      <c r="A15" s="2">
        <v>2000</v>
      </c>
      <c r="B15" s="34">
        <v>6666.666666666667</v>
      </c>
      <c r="C15" s="35">
        <v>10000</v>
      </c>
      <c r="D15" s="35">
        <v>13333.333333333332</v>
      </c>
      <c r="E15" s="36">
        <v>0</v>
      </c>
      <c r="K15">
        <f>INDEX(OutputValues,11,$J$4)</f>
        <v>6666.666666666667</v>
      </c>
    </row>
    <row r="16" spans="1:11" x14ac:dyDescent="0.15">
      <c r="A16" s="2">
        <v>2100</v>
      </c>
      <c r="B16" s="34">
        <v>7333.3333333333339</v>
      </c>
      <c r="C16" s="35">
        <v>10000</v>
      </c>
      <c r="D16" s="35">
        <v>12666.666666666666</v>
      </c>
      <c r="E16" s="36">
        <v>0</v>
      </c>
      <c r="K16">
        <f>INDEX(OutputValues,12,$J$4)</f>
        <v>7333.3333333333339</v>
      </c>
    </row>
    <row r="17" spans="1:11" x14ac:dyDescent="0.15">
      <c r="A17" s="2">
        <v>2200</v>
      </c>
      <c r="B17" s="34">
        <v>8000</v>
      </c>
      <c r="C17" s="35">
        <v>10000</v>
      </c>
      <c r="D17" s="35">
        <v>12000</v>
      </c>
      <c r="E17" s="36">
        <v>0</v>
      </c>
      <c r="K17">
        <f>INDEX(OutputValues,13,$J$4)</f>
        <v>8000</v>
      </c>
    </row>
    <row r="18" spans="1:11" x14ac:dyDescent="0.15">
      <c r="A18" s="2">
        <v>2300</v>
      </c>
      <c r="B18" s="34">
        <v>8666.6666666666679</v>
      </c>
      <c r="C18" s="35">
        <v>10000</v>
      </c>
      <c r="D18" s="35">
        <v>11333.333333333332</v>
      </c>
      <c r="E18" s="36">
        <v>0</v>
      </c>
      <c r="K18">
        <f>INDEX(OutputValues,14,$J$4)</f>
        <v>8666.6666666666679</v>
      </c>
    </row>
    <row r="19" spans="1:11" x14ac:dyDescent="0.15">
      <c r="A19" s="2">
        <v>2400</v>
      </c>
      <c r="B19" s="34">
        <v>9333.3333333333339</v>
      </c>
      <c r="C19" s="35">
        <v>10000</v>
      </c>
      <c r="D19" s="35">
        <v>10666.666666666666</v>
      </c>
      <c r="E19" s="36">
        <v>0</v>
      </c>
      <c r="K19">
        <f>INDEX(OutputValues,15,$J$4)</f>
        <v>9333.3333333333339</v>
      </c>
    </row>
    <row r="20" spans="1:11" x14ac:dyDescent="0.15">
      <c r="A20" s="2">
        <v>2500</v>
      </c>
      <c r="B20" s="34">
        <v>10000</v>
      </c>
      <c r="C20" s="35">
        <v>10000</v>
      </c>
      <c r="D20" s="35">
        <v>10000</v>
      </c>
      <c r="E20" s="36">
        <v>0</v>
      </c>
      <c r="K20">
        <f>INDEX(OutputValues,16,$J$4)</f>
        <v>10000</v>
      </c>
    </row>
    <row r="21" spans="1:11" x14ac:dyDescent="0.15">
      <c r="A21" s="2">
        <v>2600</v>
      </c>
      <c r="B21" s="34">
        <v>10000</v>
      </c>
      <c r="C21" s="35">
        <v>10000</v>
      </c>
      <c r="D21" s="35">
        <v>10000</v>
      </c>
      <c r="E21" s="36">
        <v>0</v>
      </c>
      <c r="K21">
        <f>INDEX(OutputValues,17,$J$4)</f>
        <v>10000</v>
      </c>
    </row>
    <row r="22" spans="1:11" x14ac:dyDescent="0.15">
      <c r="A22" s="2">
        <v>2700</v>
      </c>
      <c r="B22" s="34">
        <v>10000</v>
      </c>
      <c r="C22" s="35">
        <v>10000.000000000002</v>
      </c>
      <c r="D22" s="35">
        <v>10000</v>
      </c>
      <c r="E22" s="36">
        <v>0</v>
      </c>
      <c r="K22">
        <f>INDEX(OutputValues,18,$J$4)</f>
        <v>10000</v>
      </c>
    </row>
    <row r="23" spans="1:11" x14ac:dyDescent="0.15">
      <c r="A23" s="2">
        <v>2800</v>
      </c>
      <c r="B23" s="34">
        <v>10000.000000000004</v>
      </c>
      <c r="C23" s="35">
        <v>10000.000000000002</v>
      </c>
      <c r="D23" s="35">
        <v>10000</v>
      </c>
      <c r="E23" s="36">
        <v>0</v>
      </c>
      <c r="K23">
        <f>INDEX(OutputValues,19,$J$4)</f>
        <v>10000.000000000004</v>
      </c>
    </row>
    <row r="24" spans="1:11" x14ac:dyDescent="0.15">
      <c r="A24" s="2">
        <v>2900</v>
      </c>
      <c r="B24" s="34">
        <v>9999.9999999999982</v>
      </c>
      <c r="C24" s="35">
        <v>10000.000000000002</v>
      </c>
      <c r="D24" s="35">
        <v>10000.000000000004</v>
      </c>
      <c r="E24" s="36">
        <v>0</v>
      </c>
      <c r="K24">
        <f>INDEX(OutputValues,20,$J$4)</f>
        <v>9999.9999999999982</v>
      </c>
    </row>
    <row r="25" spans="1:11" x14ac:dyDescent="0.15">
      <c r="A25" s="2">
        <v>3000</v>
      </c>
      <c r="B25" s="37">
        <v>10000.000000000004</v>
      </c>
      <c r="C25" s="38">
        <v>10000</v>
      </c>
      <c r="D25" s="38">
        <v>9999.9999999999964</v>
      </c>
      <c r="E25" s="39">
        <v>0</v>
      </c>
      <c r="K25">
        <f>INDEX(OutputValues,21,$J$4)</f>
        <v>10000.000000000004</v>
      </c>
    </row>
  </sheetData>
  <dataValidations count="1">
    <dataValidation type="list" allowBlank="1" showInputMessage="1" showErrorMessage="1" sqref="K4" xr:uid="{552DD6BE-DEE6-D549-BA0F-4610E565A416}">
      <formula1>OutputAddresses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15</vt:i4>
      </vt:variant>
    </vt:vector>
  </HeadingPairs>
  <TitlesOfParts>
    <vt:vector size="21" baseType="lpstr">
      <vt:lpstr>Answer Report 1</vt:lpstr>
      <vt:lpstr>Sensitivity Report 1</vt:lpstr>
      <vt:lpstr>Limits Report 1</vt:lpstr>
      <vt:lpstr>Sheet1</vt:lpstr>
      <vt:lpstr>Shipping</vt:lpstr>
      <vt:lpstr>Fabrication</vt:lpstr>
      <vt:lpstr>Available</vt:lpstr>
      <vt:lpstr>Fabrication!ChartData</vt:lpstr>
      <vt:lpstr>Shipping!ChartData</vt:lpstr>
      <vt:lpstr>Fabrication!InputValues</vt:lpstr>
      <vt:lpstr>Shipping!InputValues</vt:lpstr>
      <vt:lpstr>Monthly_Demand</vt:lpstr>
      <vt:lpstr>Fabrication!OutputAddresses</vt:lpstr>
      <vt:lpstr>Shipping!OutputAddresses</vt:lpstr>
      <vt:lpstr>Fabrication!OutputValues</vt:lpstr>
      <vt:lpstr>Shipping!OutputValues</vt:lpstr>
      <vt:lpstr>Produced</vt:lpstr>
      <vt:lpstr>Produced_Productivity</vt:lpstr>
      <vt:lpstr>Production_Plan</vt:lpstr>
      <vt:lpstr>TotProfit</vt:lpstr>
      <vt:lpstr>Used_Productivity</vt:lpstr>
    </vt:vector>
  </TitlesOfParts>
  <Company>The Robert H. Smith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Resources</dc:creator>
  <cp:lastModifiedBy>Microsoft Office User</cp:lastModifiedBy>
  <dcterms:created xsi:type="dcterms:W3CDTF">2002-01-23T18:57:18Z</dcterms:created>
  <dcterms:modified xsi:type="dcterms:W3CDTF">2021-09-20T13:43:35Z</dcterms:modified>
</cp:coreProperties>
</file>