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20C5B1A2-CA78-4F4E-BB89-6887FAC2632E}" xr6:coauthVersionLast="46" xr6:coauthVersionMax="46" xr10:uidLastSave="{00000000-0000-0000-0000-000000000000}"/>
  <bookViews>
    <workbookView xWindow="0" yWindow="0" windowWidth="28800" windowHeight="12435" xr2:uid="{00000000-000D-0000-FFFF-FFFF00000000}"/>
  </bookViews>
  <sheets>
    <sheet name="Лист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G6" i="2"/>
  <c r="H6" i="2"/>
  <c r="H3" i="2"/>
  <c r="H32" i="2"/>
  <c r="K6" i="2"/>
  <c r="D6" i="2"/>
  <c r="G3" i="2"/>
  <c r="E32" i="2"/>
  <c r="I32" i="2"/>
  <c r="H33" i="2"/>
  <c r="E33" i="2"/>
  <c r="I33" i="2"/>
  <c r="H34" i="2"/>
  <c r="E34" i="2"/>
  <c r="I34" i="2"/>
  <c r="H35" i="2"/>
  <c r="E35" i="2"/>
  <c r="I35" i="2"/>
  <c r="H36" i="2"/>
  <c r="E36" i="2"/>
  <c r="I36" i="2"/>
  <c r="I6" i="2"/>
  <c r="K12" i="2"/>
  <c r="F7" i="2"/>
  <c r="G7" i="2"/>
  <c r="E7" i="2"/>
  <c r="I14" i="2"/>
  <c r="J6" i="2"/>
  <c r="B15" i="2"/>
  <c r="H14" i="2"/>
  <c r="J15" i="2"/>
  <c r="D7" i="2"/>
  <c r="H7" i="2"/>
  <c r="D12" i="2"/>
  <c r="E21" i="2"/>
  <c r="E12" i="2"/>
  <c r="F12" i="2"/>
  <c r="E3" i="2"/>
  <c r="E26" i="2"/>
  <c r="E27" i="2"/>
  <c r="E31" i="2"/>
  <c r="D3" i="2"/>
  <c r="H21" i="2"/>
  <c r="E30" i="2"/>
  <c r="E24" i="2"/>
  <c r="E28" i="2"/>
  <c r="E23" i="2"/>
  <c r="E25" i="2"/>
  <c r="E29" i="2"/>
  <c r="E22" i="2"/>
  <c r="H24" i="2"/>
  <c r="I24" i="2"/>
  <c r="H28" i="2"/>
  <c r="I28" i="2"/>
  <c r="H25" i="2"/>
  <c r="I25" i="2"/>
  <c r="H29" i="2"/>
  <c r="I29" i="2"/>
  <c r="H22" i="2"/>
  <c r="I22" i="2"/>
  <c r="H26" i="2"/>
  <c r="I26" i="2"/>
  <c r="H30" i="2"/>
  <c r="I30" i="2"/>
  <c r="I21" i="2"/>
  <c r="H23" i="2"/>
  <c r="I23" i="2"/>
  <c r="H27" i="2"/>
  <c r="I27" i="2"/>
  <c r="H31" i="2"/>
  <c r="I31" i="2"/>
</calcChain>
</file>

<file path=xl/sharedStrings.xml><?xml version="1.0" encoding="utf-8"?>
<sst xmlns="http://schemas.openxmlformats.org/spreadsheetml/2006/main" count="36" uniqueCount="30">
  <si>
    <t>, дел</t>
  </si>
  <si>
    <t>, А/м</t>
  </si>
  <si>
    <t>, Тл</t>
  </si>
  <si>
    <t>Kx</t>
  </si>
  <si>
    <t>Ky</t>
  </si>
  <si>
    <t>, A/м</t>
  </si>
  <si>
    <t>В</t>
  </si>
  <si>
    <t>μ</t>
  </si>
  <si>
    <t>C1(Ф)</t>
  </si>
  <si>
    <t>R2 (Ом)</t>
  </si>
  <si>
    <t>R1(Ом)</t>
  </si>
  <si>
    <t>N2 вит</t>
  </si>
  <si>
    <t>N1 вит</t>
  </si>
  <si>
    <t>погреш</t>
  </si>
  <si>
    <t>Kx ( V)</t>
  </si>
  <si>
    <t>Ky (V)</t>
  </si>
  <si>
    <t>Таблица №1</t>
  </si>
  <si>
    <t>Таблица№2</t>
  </si>
  <si>
    <t>Гн/м</t>
  </si>
  <si>
    <t>S (cм^2)</t>
  </si>
  <si>
    <t>l(cм)</t>
  </si>
  <si>
    <t>P</t>
  </si>
  <si>
    <t>f Гц</t>
  </si>
  <si>
    <t>U</t>
  </si>
  <si>
    <t>X</t>
  </si>
  <si>
    <t>Y</t>
  </si>
  <si>
    <t>B</t>
  </si>
  <si>
    <t>Таблица №3</t>
  </si>
  <si>
    <t>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</si>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</sst>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"/>
  </numFmts>
  <fonts count="3" x14ac:knownFonts="1">
    <font>
      <sz val="11"/>
      <color theme="1"/>
      <name val="等线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等线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0" fillId="0" borderId="2" xfId="0" applyNumberFormat="1" applyBorder="1"/>
    <xf numFmtId="177" fontId="0" fillId="0" borderId="2" xfId="0" applyNumberFormat="1" applyBorder="1"/>
    <xf numFmtId="0" fontId="0" fillId="0" borderId="4" xfId="0" applyFill="1" applyBorder="1"/>
    <xf numFmtId="0" fontId="0" fillId="0" borderId="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176" fontId="0" fillId="0" borderId="9" xfId="0" applyNumberFormat="1" applyBorder="1"/>
    <xf numFmtId="0" fontId="0" fillId="2" borderId="10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0" xfId="0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4" borderId="0" xfId="0" applyFill="1"/>
    <xf numFmtId="2" fontId="0" fillId="0" borderId="2" xfId="0" applyNumberFormat="1" applyBorder="1"/>
    <xf numFmtId="2" fontId="0" fillId="0" borderId="9" xfId="0" applyNumberFormat="1" applyFill="1" applyBorder="1"/>
    <xf numFmtId="2" fontId="0" fillId="0" borderId="9" xfId="0" applyNumberFormat="1" applyBorder="1"/>
    <xf numFmtId="2" fontId="0" fillId="0" borderId="2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Лист1!$E$21:$E$31</c:f>
              <c:numCache>
                <c:formatCode>0.000</c:formatCode>
                <c:ptCount val="11"/>
                <c:pt idx="0">
                  <c:v>107.98642533936652</c:v>
                </c:pt>
                <c:pt idx="1">
                  <c:v>99.196832579185525</c:v>
                </c:pt>
                <c:pt idx="2">
                  <c:v>91.662895927601809</c:v>
                </c:pt>
                <c:pt idx="3">
                  <c:v>85.384615384615387</c:v>
                </c:pt>
                <c:pt idx="4">
                  <c:v>79.106334841628964</c:v>
                </c:pt>
                <c:pt idx="5">
                  <c:v>71.572398190045249</c:v>
                </c:pt>
                <c:pt idx="6">
                  <c:v>67.805429864253398</c:v>
                </c:pt>
                <c:pt idx="7">
                  <c:v>61.527149321266968</c:v>
                </c:pt>
                <c:pt idx="8">
                  <c:v>57.760180995475118</c:v>
                </c:pt>
                <c:pt idx="9">
                  <c:v>51.481900452488688</c:v>
                </c:pt>
                <c:pt idx="10">
                  <c:v>48.970588235294123</c:v>
                </c:pt>
              </c:numCache>
            </c:numRef>
          </c:cat>
          <c:val>
            <c:numRef>
              <c:f>Лист1!$H$21:$H$31</c:f>
              <c:numCache>
                <c:formatCode>0.000</c:formatCode>
                <c:ptCount val="11"/>
                <c:pt idx="0">
                  <c:v>0.51239690721649467</c:v>
                </c:pt>
                <c:pt idx="1">
                  <c:v>0.47681378865979374</c:v>
                </c:pt>
                <c:pt idx="2">
                  <c:v>0.46258054123711329</c:v>
                </c:pt>
                <c:pt idx="3">
                  <c:v>0.43411404639175244</c:v>
                </c:pt>
                <c:pt idx="4">
                  <c:v>0.41276417525773179</c:v>
                </c:pt>
                <c:pt idx="5">
                  <c:v>0.38429768041237106</c:v>
                </c:pt>
                <c:pt idx="6">
                  <c:v>0.35583118556701021</c:v>
                </c:pt>
                <c:pt idx="7">
                  <c:v>0.34159793814432982</c:v>
                </c:pt>
                <c:pt idx="8">
                  <c:v>0.32024806701030922</c:v>
                </c:pt>
                <c:pt idx="9">
                  <c:v>0.28466494845360818</c:v>
                </c:pt>
                <c:pt idx="10">
                  <c:v>0.26687338917525766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5-40A5-94C6-443E3D45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88512"/>
        <c:axId val="1857594496"/>
      </c:lineChart>
      <c:catAx>
        <c:axId val="185758851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94496"/>
        <c:crosses val="autoZero"/>
        <c:auto val="1"/>
        <c:lblAlgn val="ctr"/>
        <c:lblOffset val="100"/>
        <c:noMultiLvlLbl val="0"/>
      </c:catAx>
      <c:valAx>
        <c:axId val="18575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01523799601709"/>
          <c:y val="0.31312359742749679"/>
          <c:w val="0.80810899636013955"/>
          <c:h val="0.443680654853083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Лист1!$E$21:$E$31</c:f>
              <c:numCache>
                <c:formatCode>0.000</c:formatCode>
                <c:ptCount val="11"/>
                <c:pt idx="0">
                  <c:v>107.98642533936652</c:v>
                </c:pt>
                <c:pt idx="1">
                  <c:v>99.196832579185525</c:v>
                </c:pt>
                <c:pt idx="2">
                  <c:v>91.662895927601809</c:v>
                </c:pt>
                <c:pt idx="3">
                  <c:v>85.384615384615387</c:v>
                </c:pt>
                <c:pt idx="4">
                  <c:v>79.106334841628964</c:v>
                </c:pt>
                <c:pt idx="5">
                  <c:v>71.572398190045249</c:v>
                </c:pt>
                <c:pt idx="6">
                  <c:v>67.805429864253398</c:v>
                </c:pt>
                <c:pt idx="7">
                  <c:v>61.527149321266968</c:v>
                </c:pt>
                <c:pt idx="8">
                  <c:v>57.760180995475118</c:v>
                </c:pt>
                <c:pt idx="9">
                  <c:v>51.481900452488688</c:v>
                </c:pt>
                <c:pt idx="10">
                  <c:v>48.970588235294123</c:v>
                </c:pt>
              </c:numCache>
            </c:numRef>
          </c:cat>
          <c:val>
            <c:numRef>
              <c:f>Лист1!$I$21:$I$31</c:f>
              <c:numCache>
                <c:formatCode>General</c:formatCode>
                <c:ptCount val="11"/>
                <c:pt idx="0">
                  <c:v>3775.9607447055241</c:v>
                </c:pt>
                <c:pt idx="1">
                  <c:v>3825.0854098089376</c:v>
                </c:pt>
                <c:pt idx="2">
                  <c:v>4015.9095439314847</c:v>
                </c:pt>
                <c:pt idx="3">
                  <c:v>4045.8925789879868</c:v>
                </c:pt>
                <c:pt idx="4">
                  <c:v>4152.2249106241525</c:v>
                </c:pt>
                <c:pt idx="5">
                  <c:v>4272.7976847983573</c:v>
                </c:pt>
                <c:pt idx="6">
                  <c:v>4176.0882721794642</c:v>
                </c:pt>
                <c:pt idx="7">
                  <c:v>4418.1309393833353</c:v>
                </c:pt>
                <c:pt idx="8">
                  <c:v>4412.1280440852597</c:v>
                </c:pt>
                <c:pt idx="9">
                  <c:v>4400.1710575159232</c:v>
                </c:pt>
                <c:pt idx="10">
                  <c:v>4336.7070518786741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5-412C-9DC9-D842FD21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95040"/>
        <c:axId val="1857600480"/>
      </c:lineChart>
      <c:catAx>
        <c:axId val="18575950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600480"/>
        <c:crosses val="autoZero"/>
        <c:auto val="1"/>
        <c:lblAlgn val="ctr"/>
        <c:lblOffset val="100"/>
        <c:noMultiLvlLbl val="0"/>
      </c:catAx>
      <c:valAx>
        <c:axId val="1857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 /><Relationship Id="rId3" Type="http://schemas.openxmlformats.org/officeDocument/2006/relationships/image" Target="../media/image4.png" /><Relationship Id="rId7" Type="http://schemas.openxmlformats.org/officeDocument/2006/relationships/image" Target="../media/image8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Relationship Id="rId9" Type="http://schemas.openxmlformats.org/officeDocument/2006/relationships/chart" Target="../charts/chart2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28575</xdr:rowOff>
    </xdr:from>
    <xdr:to>
      <xdr:col>1</xdr:col>
      <xdr:colOff>180975</xdr:colOff>
      <xdr:row>2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57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142875</xdr:colOff>
      <xdr:row>1</xdr:row>
      <xdr:rowOff>228600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180975</xdr:colOff>
      <xdr:row>1</xdr:row>
      <xdr:rowOff>228600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180975</xdr:colOff>
      <xdr:row>1</xdr:row>
      <xdr:rowOff>228600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252412</xdr:colOff>
      <xdr:row>1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405187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B4678B-C5F5-46B3-BFF0-EE497E6201F8}"/>
                </a:ext>
              </a:extLst>
            </xdr:cNvPr>
            <xdr:cNvSpPr txBox="1"/>
          </xdr:nvSpPr>
          <xdr:spPr>
            <a:xfrm>
              <a:off x="3405187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252412</xdr:colOff>
      <xdr:row>1</xdr:row>
      <xdr:rowOff>28575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014787" y="2857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AB9C4D9-01B0-490A-8B48-2E151FEC0D1B}"/>
                </a:ext>
              </a:extLst>
            </xdr:cNvPr>
            <xdr:cNvSpPr txBox="1"/>
          </xdr:nvSpPr>
          <xdr:spPr>
            <a:xfrm>
              <a:off x="4014787" y="2857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𝛽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10</xdr:row>
      <xdr:rowOff>38100</xdr:rowOff>
    </xdr:from>
    <xdr:to>
      <xdr:col>1</xdr:col>
      <xdr:colOff>278210</xdr:colOff>
      <xdr:row>10</xdr:row>
      <xdr:rowOff>200025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28825"/>
          <a:ext cx="24963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209550</xdr:colOff>
      <xdr:row>10</xdr:row>
      <xdr:rowOff>228600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867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247650</xdr:colOff>
      <xdr:row>10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86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80962</xdr:colOff>
      <xdr:row>4</xdr:row>
      <xdr:rowOff>19050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519987" y="84772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8587EA8-0988-446C-8A22-C38A38BE1061}"/>
                </a:ext>
              </a:extLst>
            </xdr:cNvPr>
            <xdr:cNvSpPr txBox="1"/>
          </xdr:nvSpPr>
          <xdr:spPr>
            <a:xfrm>
              <a:off x="7519987" y="84772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𝜇_0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319087</xdr:colOff>
      <xdr:row>13</xdr:row>
      <xdr:rowOff>0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28687" y="263842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B22C021-3143-4434-9288-17D0A66A24AD}"/>
                </a:ext>
              </a:extLst>
            </xdr:cNvPr>
            <xdr:cNvSpPr txBox="1"/>
          </xdr:nvSpPr>
          <xdr:spPr>
            <a:xfrm>
              <a:off x="928687" y="263842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85725</xdr:colOff>
      <xdr:row>19</xdr:row>
      <xdr:rowOff>19050</xdr:rowOff>
    </xdr:from>
    <xdr:to>
      <xdr:col>4</xdr:col>
      <xdr:colOff>333375</xdr:colOff>
      <xdr:row>20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08622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102306</xdr:colOff>
      <xdr:row>49</xdr:row>
      <xdr:rowOff>150715</xdr:rowOff>
    </xdr:from>
    <xdr:to>
      <xdr:col>9</xdr:col>
      <xdr:colOff>129643</xdr:colOff>
      <xdr:row>59</xdr:row>
      <xdr:rowOff>5862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491448</xdr:colOff>
      <xdr:row>49</xdr:row>
      <xdr:rowOff>124438</xdr:rowOff>
    </xdr:from>
    <xdr:to>
      <xdr:col>4</xdr:col>
      <xdr:colOff>492796</xdr:colOff>
      <xdr:row>58</xdr:row>
      <xdr:rowOff>117069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10</xdr:row>
          <xdr:rowOff>28575</xdr:rowOff>
        </xdr:from>
        <xdr:to>
          <xdr:col>10</xdr:col>
          <xdr:colOff>438150</xdr:colOff>
          <xdr:row>10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14" zoomScale="145" zoomScaleNormal="145" workbookViewId="0">
      <selection activeCell="K23" sqref="K23"/>
    </sheetView>
  </sheetViews>
  <sheetFormatPr defaultRowHeight="13.5" x14ac:dyDescent="0.15"/>
  <cols>
    <col min="2" max="2" width="12.29296875" customWidth="1"/>
    <col min="3" max="4" width="11.12890625" customWidth="1"/>
    <col min="5" max="5" width="15.3984375" customWidth="1"/>
    <col min="6" max="6" width="13.9765625" customWidth="1"/>
    <col min="7" max="7" width="11" bestFit="1" customWidth="1"/>
    <col min="8" max="8" width="12.03515625" customWidth="1"/>
    <col min="9" max="9" width="12.6796875" bestFit="1" customWidth="1"/>
    <col min="11" max="11" width="12.03515625" bestFit="1" customWidth="1"/>
  </cols>
  <sheetData>
    <row r="1" spans="1:15" ht="14.25" thickBot="1" x14ac:dyDescent="0.2">
      <c r="B1" s="35" t="s">
        <v>16</v>
      </c>
      <c r="C1" s="36"/>
      <c r="D1" s="36"/>
      <c r="E1" s="37"/>
    </row>
    <row r="2" spans="1:15" ht="18" x14ac:dyDescent="0.15">
      <c r="B2" s="10" t="s">
        <v>0</v>
      </c>
      <c r="C2" s="11" t="s">
        <v>0</v>
      </c>
      <c r="D2" s="11" t="s">
        <v>1</v>
      </c>
      <c r="E2" s="11" t="s">
        <v>2</v>
      </c>
      <c r="G2" s="1"/>
      <c r="H2" s="1"/>
    </row>
    <row r="3" spans="1:15" x14ac:dyDescent="0.15">
      <c r="B3" s="12">
        <v>1.1000000000000001</v>
      </c>
      <c r="C3" s="12">
        <v>1.5</v>
      </c>
      <c r="D3" s="12">
        <f>G3*I6*B3</f>
        <v>34.530542986425345</v>
      </c>
      <c r="E3" s="13">
        <f>H3*J6*C3</f>
        <v>0.26687338917525766</v>
      </c>
      <c r="G3" s="1">
        <f>B6/(D6*E6)</f>
        <v>313.91402714932127</v>
      </c>
      <c r="H3" s="1">
        <f>(F6*G6)/(C6*H6)</f>
        <v>3.5583118556701021</v>
      </c>
    </row>
    <row r="4" spans="1:15" ht="14.25" thickBot="1" x14ac:dyDescent="0.2"/>
    <row r="5" spans="1:15" x14ac:dyDescent="0.15">
      <c r="B5" s="2" t="s">
        <v>12</v>
      </c>
      <c r="C5" s="3" t="s">
        <v>11</v>
      </c>
      <c r="D5" s="3" t="s">
        <v>20</v>
      </c>
      <c r="E5" s="3" t="s">
        <v>10</v>
      </c>
      <c r="F5" s="3" t="s">
        <v>9</v>
      </c>
      <c r="G5" s="3" t="s">
        <v>8</v>
      </c>
      <c r="H5" s="3" t="s">
        <v>19</v>
      </c>
      <c r="I5" s="14" t="s">
        <v>14</v>
      </c>
      <c r="J5" s="14" t="s">
        <v>15</v>
      </c>
      <c r="K5" s="19" t="s">
        <v>18</v>
      </c>
      <c r="L5" s="15" t="s">
        <v>22</v>
      </c>
    </row>
    <row r="6" spans="1:15" x14ac:dyDescent="0.15">
      <c r="B6" s="5">
        <v>1665</v>
      </c>
      <c r="C6" s="1">
        <v>970</v>
      </c>
      <c r="D6" s="1">
        <f>7.8*10^-2</f>
        <v>7.8E-2</v>
      </c>
      <c r="E6" s="1">
        <v>68</v>
      </c>
      <c r="F6" s="1">
        <f>470*10^3</f>
        <v>470000</v>
      </c>
      <c r="G6" s="1">
        <f>0.47*10^-6</f>
        <v>4.6999999999999995E-7</v>
      </c>
      <c r="H6" s="1">
        <f>0.64*10^-4</f>
        <v>6.4000000000000011E-5</v>
      </c>
      <c r="I6" s="23">
        <f>100*10^-3</f>
        <v>0.1</v>
      </c>
      <c r="J6" s="23">
        <f>50*10^-3</f>
        <v>0.05</v>
      </c>
      <c r="K6" s="1">
        <f>4*10^-7*PI()</f>
        <v>1.2566370614359173E-6</v>
      </c>
      <c r="L6" s="24">
        <v>30</v>
      </c>
    </row>
    <row r="7" spans="1:15" ht="14.25" thickBot="1" x14ac:dyDescent="0.2">
      <c r="A7" t="s">
        <v>13</v>
      </c>
      <c r="B7" s="7"/>
      <c r="C7" s="8"/>
      <c r="D7" s="8">
        <f>0.01</f>
        <v>0.01</v>
      </c>
      <c r="E7" s="8">
        <f>E6*0.1</f>
        <v>6.8000000000000007</v>
      </c>
      <c r="F7" s="8">
        <f>F6*0.1</f>
        <v>47000</v>
      </c>
      <c r="G7" s="8">
        <f>G6*0.1</f>
        <v>4.6999999999999997E-8</v>
      </c>
      <c r="H7" s="8">
        <f>0.000005</f>
        <v>5.0000000000000004E-6</v>
      </c>
      <c r="I7" s="8"/>
      <c r="J7" s="8"/>
      <c r="K7" s="8"/>
      <c r="L7" s="9"/>
    </row>
    <row r="9" spans="1:15" ht="14.25" thickBot="1" x14ac:dyDescent="0.2"/>
    <row r="10" spans="1:15" ht="14.25" thickBot="1" x14ac:dyDescent="0.2">
      <c r="B10" s="35" t="s">
        <v>17</v>
      </c>
      <c r="C10" s="36"/>
      <c r="D10" s="36"/>
      <c r="E10" s="36"/>
      <c r="F10" s="37"/>
      <c r="H10" s="25"/>
      <c r="I10" s="27"/>
      <c r="J10" s="27"/>
      <c r="K10" s="26"/>
    </row>
    <row r="11" spans="1:15" ht="18.75" thickBot="1" x14ac:dyDescent="0.2">
      <c r="B11" s="10" t="s">
        <v>0</v>
      </c>
      <c r="C11" s="11" t="s">
        <v>0</v>
      </c>
      <c r="D11" s="11" t="s">
        <v>5</v>
      </c>
      <c r="E11" s="11" t="s">
        <v>6</v>
      </c>
      <c r="F11" s="11" t="s">
        <v>7</v>
      </c>
      <c r="H11" s="28"/>
      <c r="I11" s="41"/>
      <c r="J11" s="41"/>
      <c r="K11" s="26"/>
      <c r="M11" t="s">
        <v>28</v>
      </c>
    </row>
    <row r="12" spans="1:15" ht="14.25" thickBot="1" x14ac:dyDescent="0.2">
      <c r="B12" s="16">
        <v>3.4</v>
      </c>
      <c r="C12" s="17">
        <v>2.8</v>
      </c>
      <c r="D12" s="17">
        <f>G3*I6*B12</f>
        <v>106.73076923076923</v>
      </c>
      <c r="E12" s="17">
        <f>H3*J6*C12</f>
        <v>0.49816365979381427</v>
      </c>
      <c r="F12" s="18">
        <f>E12/(K6*D12)</f>
        <v>3714.262039726676</v>
      </c>
      <c r="K12">
        <f>D21*G21*B6*L6/C6</f>
        <v>0.25747422680412374</v>
      </c>
      <c r="M12">
        <v>9.3699999999999992</v>
      </c>
      <c r="O12">
        <v>9.3699999999999992</v>
      </c>
    </row>
    <row r="13" spans="1:15" ht="14.25" thickBot="1" x14ac:dyDescent="0.2">
      <c r="H13" t="s">
        <v>21</v>
      </c>
      <c r="I13" t="s">
        <v>29</v>
      </c>
      <c r="M13">
        <v>1.08</v>
      </c>
      <c r="O13">
        <v>1.08</v>
      </c>
    </row>
    <row r="14" spans="1:15" x14ac:dyDescent="0.15">
      <c r="B14" s="2"/>
      <c r="C14" s="4" t="s">
        <v>21</v>
      </c>
      <c r="E14" t="s">
        <v>28</v>
      </c>
      <c r="H14">
        <f>B15*M12</f>
        <v>7.8371860483626432E-3</v>
      </c>
      <c r="I14">
        <f>SQRT((K12*G6*M12*F7/E6)^2+(K12*F6*M12*G7/E6)^2+(K12*F6*G6*M13/E6)^2+(K12*F6*G6*M12*E7/E6/E6)^2)</f>
        <v>1.6305341780926479E-3</v>
      </c>
    </row>
    <row r="15" spans="1:15" ht="14.25" thickBot="1" x14ac:dyDescent="0.2">
      <c r="B15" s="7">
        <f>(I6*J6*B6*F6*G6*L6)/(C6*E6)</f>
        <v>8.3641259854457244E-4</v>
      </c>
      <c r="C15" s="22"/>
      <c r="E15">
        <v>1.51</v>
      </c>
      <c r="J15">
        <f>I14/H14</f>
        <v>0.20805097238099912</v>
      </c>
    </row>
    <row r="18" spans="2:9" ht="14.25" thickBot="1" x14ac:dyDescent="0.2"/>
    <row r="19" spans="2:9" x14ac:dyDescent="0.15">
      <c r="B19" s="38" t="s">
        <v>27</v>
      </c>
      <c r="C19" s="39"/>
      <c r="D19" s="39"/>
      <c r="E19" s="39"/>
      <c r="F19" s="39"/>
      <c r="G19" s="39"/>
      <c r="H19" s="39"/>
      <c r="I19" s="40"/>
    </row>
    <row r="20" spans="2:9" ht="18" x14ac:dyDescent="0.15">
      <c r="B20" s="5" t="s">
        <v>23</v>
      </c>
      <c r="C20" s="1" t="s">
        <v>24</v>
      </c>
      <c r="D20" s="1" t="s">
        <v>3</v>
      </c>
      <c r="E20" s="1"/>
      <c r="F20" s="1" t="s">
        <v>25</v>
      </c>
      <c r="G20" s="1" t="s">
        <v>4</v>
      </c>
      <c r="H20" s="1" t="s">
        <v>26</v>
      </c>
      <c r="I20" s="20" t="s">
        <v>7</v>
      </c>
    </row>
    <row r="21" spans="2:9" x14ac:dyDescent="0.15">
      <c r="B21" s="5">
        <v>20</v>
      </c>
      <c r="C21" s="29">
        <v>3.44</v>
      </c>
      <c r="D21" s="29">
        <v>0.1</v>
      </c>
      <c r="E21" s="12">
        <f>$G$3*D21*C21</f>
        <v>107.98642533936652</v>
      </c>
      <c r="F21" s="29">
        <v>2.88</v>
      </c>
      <c r="G21" s="29">
        <v>0.05</v>
      </c>
      <c r="H21" s="12">
        <f>$H$3*G21*F21</f>
        <v>0.51239690721649467</v>
      </c>
      <c r="I21" s="6">
        <f>H21/($K$6*E21)</f>
        <v>3775.9607447055241</v>
      </c>
    </row>
    <row r="22" spans="2:9" x14ac:dyDescent="0.15">
      <c r="B22" s="5">
        <v>19</v>
      </c>
      <c r="C22" s="29">
        <v>3.16</v>
      </c>
      <c r="D22" s="29">
        <v>0.1</v>
      </c>
      <c r="E22" s="12">
        <f t="shared" ref="E22:E29" si="0">$G$3*D22*C22</f>
        <v>99.196832579185525</v>
      </c>
      <c r="F22" s="29">
        <v>2.68</v>
      </c>
      <c r="G22" s="29">
        <v>0.05</v>
      </c>
      <c r="H22" s="12">
        <f t="shared" ref="H22:H36" si="1">$H$3*G22*F22</f>
        <v>0.47681378865979374</v>
      </c>
      <c r="I22" s="6">
        <f t="shared" ref="I22:I36" si="2">H22/($K$6*E22)</f>
        <v>3825.0854098089376</v>
      </c>
    </row>
    <row r="23" spans="2:9" x14ac:dyDescent="0.15">
      <c r="B23" s="5">
        <v>18</v>
      </c>
      <c r="C23" s="29">
        <v>2.92</v>
      </c>
      <c r="D23" s="29">
        <v>0.1</v>
      </c>
      <c r="E23" s="12">
        <f t="shared" si="0"/>
        <v>91.662895927601809</v>
      </c>
      <c r="F23" s="29">
        <v>2.6</v>
      </c>
      <c r="G23" s="29">
        <v>0.05</v>
      </c>
      <c r="H23" s="12">
        <f t="shared" si="1"/>
        <v>0.46258054123711329</v>
      </c>
      <c r="I23" s="6">
        <f>H23/($K$6*E23)</f>
        <v>4015.9095439314847</v>
      </c>
    </row>
    <row r="24" spans="2:9" x14ac:dyDescent="0.15">
      <c r="B24" s="5">
        <v>17</v>
      </c>
      <c r="C24" s="29">
        <v>2.72</v>
      </c>
      <c r="D24" s="29">
        <v>0.1</v>
      </c>
      <c r="E24" s="12">
        <f t="shared" si="0"/>
        <v>85.384615384615387</v>
      </c>
      <c r="F24" s="29">
        <v>2.44</v>
      </c>
      <c r="G24" s="29">
        <v>0.05</v>
      </c>
      <c r="H24" s="12">
        <f t="shared" si="1"/>
        <v>0.43411404639175244</v>
      </c>
      <c r="I24" s="6">
        <f>H24/($K$6*E24)</f>
        <v>4045.8925789879868</v>
      </c>
    </row>
    <row r="25" spans="2:9" x14ac:dyDescent="0.15">
      <c r="B25" s="5">
        <v>16</v>
      </c>
      <c r="C25" s="29">
        <v>2.52</v>
      </c>
      <c r="D25" s="29">
        <v>0.1</v>
      </c>
      <c r="E25" s="12">
        <f t="shared" si="0"/>
        <v>79.106334841628964</v>
      </c>
      <c r="F25" s="29">
        <v>2.3199999999999998</v>
      </c>
      <c r="G25" s="29">
        <v>0.05</v>
      </c>
      <c r="H25" s="12">
        <f t="shared" si="1"/>
        <v>0.41276417525773179</v>
      </c>
      <c r="I25" s="6">
        <f t="shared" si="2"/>
        <v>4152.2249106241525</v>
      </c>
    </row>
    <row r="26" spans="2:9" x14ac:dyDescent="0.15">
      <c r="B26" s="5">
        <v>15</v>
      </c>
      <c r="C26" s="29">
        <v>2.2799999999999998</v>
      </c>
      <c r="D26" s="29">
        <v>0.1</v>
      </c>
      <c r="E26" s="12">
        <f>$G$3*D26*C26</f>
        <v>71.572398190045249</v>
      </c>
      <c r="F26" s="29">
        <v>2.16</v>
      </c>
      <c r="G26" s="29">
        <v>0.05</v>
      </c>
      <c r="H26" s="12">
        <f t="shared" si="1"/>
        <v>0.38429768041237106</v>
      </c>
      <c r="I26" s="6">
        <f>H26/($K$6*E26)</f>
        <v>4272.7976847983573</v>
      </c>
    </row>
    <row r="27" spans="2:9" x14ac:dyDescent="0.15">
      <c r="B27" s="5">
        <v>14</v>
      </c>
      <c r="C27" s="29">
        <v>2.16</v>
      </c>
      <c r="D27" s="29">
        <v>0.1</v>
      </c>
      <c r="E27" s="12">
        <f>$G$3*D27*C27</f>
        <v>67.805429864253398</v>
      </c>
      <c r="F27" s="29">
        <v>2</v>
      </c>
      <c r="G27" s="29">
        <v>0.05</v>
      </c>
      <c r="H27" s="12">
        <f t="shared" si="1"/>
        <v>0.35583118556701021</v>
      </c>
      <c r="I27" s="6">
        <f>H27/($K$6*E27)</f>
        <v>4176.0882721794642</v>
      </c>
    </row>
    <row r="28" spans="2:9" x14ac:dyDescent="0.15">
      <c r="B28" s="5">
        <v>13</v>
      </c>
      <c r="C28" s="29">
        <v>1.96</v>
      </c>
      <c r="D28" s="29">
        <v>0.1</v>
      </c>
      <c r="E28" s="12">
        <f t="shared" si="0"/>
        <v>61.527149321266968</v>
      </c>
      <c r="F28" s="29">
        <v>1.92</v>
      </c>
      <c r="G28" s="29">
        <v>0.05</v>
      </c>
      <c r="H28" s="12">
        <f t="shared" si="1"/>
        <v>0.34159793814432982</v>
      </c>
      <c r="I28" s="6">
        <f t="shared" si="2"/>
        <v>4418.1309393833353</v>
      </c>
    </row>
    <row r="29" spans="2:9" x14ac:dyDescent="0.15">
      <c r="B29" s="5">
        <v>12</v>
      </c>
      <c r="C29" s="29">
        <v>1.84</v>
      </c>
      <c r="D29" s="29">
        <v>0.1</v>
      </c>
      <c r="E29" s="12">
        <f t="shared" si="0"/>
        <v>57.760180995475118</v>
      </c>
      <c r="F29" s="29">
        <v>1.8</v>
      </c>
      <c r="G29" s="29">
        <v>0.05</v>
      </c>
      <c r="H29" s="12">
        <f t="shared" si="1"/>
        <v>0.32024806701030922</v>
      </c>
      <c r="I29" s="6">
        <f t="shared" si="2"/>
        <v>4412.1280440852597</v>
      </c>
    </row>
    <row r="30" spans="2:9" x14ac:dyDescent="0.15">
      <c r="B30" s="5">
        <v>11</v>
      </c>
      <c r="C30" s="29">
        <v>1.64</v>
      </c>
      <c r="D30" s="29">
        <v>0.1</v>
      </c>
      <c r="E30" s="12">
        <f>$G$3*D30*C30</f>
        <v>51.481900452488688</v>
      </c>
      <c r="F30" s="29">
        <v>1.6</v>
      </c>
      <c r="G30" s="29">
        <v>0.05</v>
      </c>
      <c r="H30" s="12">
        <f t="shared" si="1"/>
        <v>0.28466494845360818</v>
      </c>
      <c r="I30" s="6">
        <f>H30/($K$6*E30)</f>
        <v>4400.1710575159232</v>
      </c>
    </row>
    <row r="31" spans="2:9" x14ac:dyDescent="0.15">
      <c r="B31" s="5">
        <v>10</v>
      </c>
      <c r="C31" s="32">
        <v>3.12</v>
      </c>
      <c r="D31" s="32">
        <v>0.05</v>
      </c>
      <c r="E31" s="12">
        <f>$G$3*D31*C31</f>
        <v>48.970588235294123</v>
      </c>
      <c r="F31" s="29">
        <v>3.75</v>
      </c>
      <c r="G31" s="32">
        <v>0.02</v>
      </c>
      <c r="H31" s="12">
        <f t="shared" si="1"/>
        <v>0.26687338917525766</v>
      </c>
      <c r="I31" s="6">
        <f t="shared" si="2"/>
        <v>4336.7070518786741</v>
      </c>
    </row>
    <row r="32" spans="2:9" x14ac:dyDescent="0.15">
      <c r="B32" s="33">
        <v>9</v>
      </c>
      <c r="C32" s="29">
        <v>2.84</v>
      </c>
      <c r="D32" s="29">
        <v>0.05</v>
      </c>
      <c r="E32" s="12">
        <f t="shared" ref="E32:E36" si="3">$G$3*D32*C32</f>
        <v>44.575791855203619</v>
      </c>
      <c r="F32" s="29">
        <v>3.5</v>
      </c>
      <c r="G32" s="32">
        <v>0.02</v>
      </c>
      <c r="H32" s="12">
        <f>$H$3*G32*F32</f>
        <v>0.24908182989690716</v>
      </c>
      <c r="I32" s="6">
        <f t="shared" si="2"/>
        <v>4446.6517377009513</v>
      </c>
    </row>
    <row r="33" spans="2:9" x14ac:dyDescent="0.15">
      <c r="B33" s="33">
        <v>8</v>
      </c>
      <c r="C33" s="29">
        <v>2.64</v>
      </c>
      <c r="D33" s="29">
        <v>0.05</v>
      </c>
      <c r="E33" s="12">
        <f t="shared" si="3"/>
        <v>41.436651583710407</v>
      </c>
      <c r="F33" s="29">
        <v>3.05</v>
      </c>
      <c r="G33" s="32">
        <v>0.02</v>
      </c>
      <c r="H33" s="12">
        <f t="shared" si="1"/>
        <v>0.21705702319587622</v>
      </c>
      <c r="I33" s="6">
        <f t="shared" si="2"/>
        <v>4168.4953844118645</v>
      </c>
    </row>
    <row r="34" spans="2:9" x14ac:dyDescent="0.15">
      <c r="B34" s="33">
        <v>7</v>
      </c>
      <c r="C34" s="29">
        <v>2.44</v>
      </c>
      <c r="D34" s="29">
        <v>0.05</v>
      </c>
      <c r="E34" s="12">
        <f t="shared" si="3"/>
        <v>38.297511312217196</v>
      </c>
      <c r="F34" s="29">
        <v>2.75</v>
      </c>
      <c r="G34" s="32">
        <v>0.02</v>
      </c>
      <c r="H34" s="12">
        <f t="shared" si="1"/>
        <v>0.19570715206185563</v>
      </c>
      <c r="I34" s="6">
        <f t="shared" si="2"/>
        <v>4066.5515306141015</v>
      </c>
    </row>
    <row r="35" spans="2:9" x14ac:dyDescent="0.15">
      <c r="B35" s="33">
        <v>6</v>
      </c>
      <c r="C35" s="29">
        <v>2.2799999999999998</v>
      </c>
      <c r="D35" s="29">
        <v>0.05</v>
      </c>
      <c r="E35" s="12">
        <f t="shared" si="3"/>
        <v>35.786199095022624</v>
      </c>
      <c r="F35" s="29">
        <v>2.4</v>
      </c>
      <c r="G35" s="32">
        <v>0.02</v>
      </c>
      <c r="H35" s="12">
        <f t="shared" si="1"/>
        <v>0.17079896907216491</v>
      </c>
      <c r="I35" s="6">
        <f t="shared" si="2"/>
        <v>3798.0423864874288</v>
      </c>
    </row>
    <row r="36" spans="2:9" ht="14.25" thickBot="1" x14ac:dyDescent="0.2">
      <c r="B36" s="34">
        <v>5</v>
      </c>
      <c r="C36" s="31">
        <v>2.12</v>
      </c>
      <c r="D36" s="31">
        <v>0.05</v>
      </c>
      <c r="E36" s="21">
        <f t="shared" si="3"/>
        <v>33.27488687782806</v>
      </c>
      <c r="F36" s="31">
        <v>2.1</v>
      </c>
      <c r="G36" s="30">
        <v>0.02</v>
      </c>
      <c r="H36" s="21">
        <f t="shared" si="1"/>
        <v>0.14944909793814429</v>
      </c>
      <c r="I36" s="9">
        <f t="shared" si="2"/>
        <v>3574.1012080388764</v>
      </c>
    </row>
  </sheetData>
  <mergeCells count="4">
    <mergeCell ref="B1:E1"/>
    <mergeCell ref="B10:F10"/>
    <mergeCell ref="B19:I19"/>
    <mergeCell ref="I11:J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>
              <from>
                <xdr:col>10</xdr:col>
                <xdr:colOff>314325</xdr:colOff>
                <xdr:row>10</xdr:row>
                <xdr:rowOff>28575</xdr:rowOff>
              </from>
              <to>
                <xdr:col>10</xdr:col>
                <xdr:colOff>438150</xdr:colOff>
                <xdr:row>10</xdr:row>
                <xdr:rowOff>190500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Камурко</dc:creator>
  <cp:lastModifiedBy>John</cp:lastModifiedBy>
  <dcterms:created xsi:type="dcterms:W3CDTF">2017-06-07T09:49:14Z</dcterms:created>
  <dcterms:modified xsi:type="dcterms:W3CDTF">2020-05-22T19:30:47Z</dcterms:modified>
</cp:coreProperties>
</file>