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1761\Desktop\概率论\作业\2\"/>
    </mc:Choice>
  </mc:AlternateContent>
  <xr:revisionPtr revIDLastSave="0" documentId="13_ncr:1_{E7B7DB9B-74D5-47A4-95D1-A7973F974D80}" xr6:coauthVersionLast="47" xr6:coauthVersionMax="47" xr10:uidLastSave="{00000000-0000-0000-0000-000000000000}"/>
  <bookViews>
    <workbookView xWindow="2685" yWindow="268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5" i="1" l="1"/>
  <c r="P74" i="1"/>
  <c r="P73" i="1"/>
  <c r="Q68" i="1"/>
  <c r="Q69" i="1"/>
  <c r="R64" i="1"/>
  <c r="C122" i="1"/>
  <c r="F122" i="1"/>
  <c r="H122" i="1"/>
  <c r="B122" i="1"/>
  <c r="H121" i="1"/>
  <c r="H114" i="1"/>
  <c r="H115" i="1"/>
  <c r="H116" i="1"/>
  <c r="H117" i="1"/>
  <c r="H118" i="1"/>
  <c r="H119" i="1"/>
  <c r="H120" i="1"/>
  <c r="H113" i="1"/>
  <c r="G117" i="1"/>
  <c r="G118" i="1"/>
  <c r="G119" i="1"/>
  <c r="G120" i="1"/>
  <c r="G121" i="1"/>
  <c r="G114" i="1"/>
  <c r="G115" i="1"/>
  <c r="G116" i="1"/>
  <c r="G113" i="1"/>
  <c r="F114" i="1"/>
  <c r="F115" i="1"/>
  <c r="F116" i="1"/>
  <c r="F117" i="1"/>
  <c r="F118" i="1"/>
  <c r="F119" i="1"/>
  <c r="F120" i="1"/>
  <c r="F121" i="1"/>
  <c r="F113" i="1"/>
  <c r="E114" i="1"/>
  <c r="E115" i="1"/>
  <c r="E116" i="1"/>
  <c r="E117" i="1"/>
  <c r="E118" i="1"/>
  <c r="E119" i="1"/>
  <c r="E120" i="1"/>
  <c r="E121" i="1"/>
  <c r="E113" i="1"/>
  <c r="D114" i="1"/>
  <c r="D115" i="1"/>
  <c r="D116" i="1"/>
  <c r="D117" i="1"/>
  <c r="D118" i="1"/>
  <c r="D119" i="1"/>
  <c r="D120" i="1"/>
  <c r="D121" i="1"/>
  <c r="D113" i="1"/>
  <c r="B121" i="1"/>
  <c r="C114" i="1"/>
  <c r="C115" i="1"/>
  <c r="C116" i="1"/>
  <c r="C117" i="1"/>
  <c r="C118" i="1"/>
  <c r="C119" i="1"/>
  <c r="C120" i="1"/>
  <c r="C121" i="1"/>
  <c r="C113" i="1"/>
  <c r="B114" i="1"/>
  <c r="B115" i="1"/>
  <c r="B116" i="1"/>
  <c r="B117" i="1"/>
  <c r="B118" i="1"/>
  <c r="B119" i="1"/>
  <c r="B120" i="1"/>
  <c r="B113" i="1"/>
  <c r="F110" i="1"/>
  <c r="G110" i="1"/>
  <c r="G102" i="1"/>
  <c r="G103" i="1"/>
  <c r="G104" i="1"/>
  <c r="G107" i="1"/>
  <c r="G108" i="1"/>
  <c r="G109" i="1"/>
  <c r="G101" i="1"/>
  <c r="F102" i="1"/>
  <c r="F103" i="1"/>
  <c r="F104" i="1"/>
  <c r="F105" i="1"/>
  <c r="G105" i="1" s="1"/>
  <c r="F106" i="1"/>
  <c r="G106" i="1" s="1"/>
  <c r="F107" i="1"/>
  <c r="F108" i="1"/>
  <c r="F109" i="1"/>
  <c r="F101" i="1"/>
  <c r="D103" i="1"/>
  <c r="D104" i="1"/>
  <c r="D105" i="1"/>
  <c r="D106" i="1"/>
  <c r="D107" i="1"/>
  <c r="D108" i="1"/>
  <c r="D109" i="1"/>
  <c r="D102" i="1"/>
  <c r="G91" i="1"/>
  <c r="C101" i="1" s="1"/>
  <c r="F93" i="1"/>
  <c r="G93" i="1"/>
  <c r="F94" i="1"/>
  <c r="G94" i="1"/>
  <c r="F95" i="1"/>
  <c r="G95" i="1"/>
  <c r="F96" i="1"/>
  <c r="B106" i="1" s="1"/>
  <c r="G96" i="1"/>
  <c r="C106" i="1" s="1"/>
  <c r="F97" i="1"/>
  <c r="B107" i="1" s="1"/>
  <c r="G97" i="1"/>
  <c r="C107" i="1" s="1"/>
  <c r="F98" i="1"/>
  <c r="B108" i="1" s="1"/>
  <c r="G98" i="1"/>
  <c r="C108" i="1" s="1"/>
  <c r="G92" i="1"/>
  <c r="F99" i="1"/>
  <c r="B105" i="1"/>
  <c r="F92" i="1"/>
  <c r="B102" i="1" s="1"/>
  <c r="C102" i="1"/>
  <c r="C103" i="1"/>
  <c r="C104" i="1"/>
  <c r="C105" i="1"/>
  <c r="C109" i="1"/>
  <c r="B103" i="1"/>
  <c r="B104" i="1"/>
  <c r="B109" i="1"/>
  <c r="B101" i="1"/>
  <c r="E97" i="1"/>
  <c r="E98" i="1"/>
  <c r="E92" i="1"/>
  <c r="E93" i="1"/>
  <c r="E94" i="1"/>
  <c r="E95" i="1"/>
  <c r="E96" i="1"/>
  <c r="E91" i="1"/>
  <c r="D99" i="1"/>
  <c r="D92" i="1"/>
  <c r="D93" i="1"/>
  <c r="D94" i="1"/>
  <c r="D95" i="1"/>
  <c r="D96" i="1"/>
  <c r="D97" i="1"/>
  <c r="D98" i="1"/>
  <c r="C99" i="1"/>
  <c r="C98" i="1"/>
  <c r="B99" i="1"/>
  <c r="C92" i="1"/>
  <c r="C93" i="1"/>
  <c r="C94" i="1"/>
  <c r="C95" i="1"/>
  <c r="C96" i="1"/>
  <c r="C97" i="1"/>
  <c r="B92" i="1"/>
  <c r="B93" i="1"/>
  <c r="B94" i="1"/>
  <c r="B95" i="1"/>
  <c r="B96" i="1"/>
  <c r="B97" i="1"/>
  <c r="B98" i="1"/>
  <c r="C91" i="1"/>
  <c r="B91" i="1"/>
  <c r="A94" i="1"/>
  <c r="A95" i="1"/>
  <c r="A96" i="1" s="1"/>
  <c r="A97" i="1" s="1"/>
  <c r="A98" i="1" s="1"/>
  <c r="A99" i="1" s="1"/>
  <c r="A93" i="1"/>
  <c r="Q59" i="1"/>
  <c r="Q58" i="1"/>
  <c r="Q57" i="1"/>
  <c r="Q56" i="1"/>
  <c r="Q55" i="1"/>
  <c r="Q54" i="1"/>
  <c r="Q53" i="1"/>
  <c r="Q52" i="1"/>
  <c r="Q51" i="1"/>
  <c r="B16" i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B13" i="1"/>
  <c r="O51" i="1" s="1"/>
  <c r="B12" i="1"/>
  <c r="Q60" i="1" l="1"/>
  <c r="L17" i="1"/>
  <c r="B14" i="1"/>
  <c r="B15" i="1" s="1"/>
  <c r="P51" i="1" s="1"/>
  <c r="P22" i="1"/>
  <c r="M38" i="1" s="1"/>
  <c r="M39" i="1" s="1"/>
  <c r="P21" i="1"/>
  <c r="M36" i="1" s="1"/>
  <c r="M37" i="1" s="1"/>
  <c r="L28" i="1"/>
  <c r="P17" i="1"/>
  <c r="M28" i="1" s="1"/>
  <c r="M29" i="1" s="1"/>
  <c r="M17" i="1"/>
  <c r="L29" i="1"/>
  <c r="L30" i="1" s="1"/>
  <c r="L31" i="1" s="1"/>
  <c r="L32" i="1" s="1"/>
  <c r="L33" i="1" s="1"/>
  <c r="L34" i="1" s="1"/>
  <c r="L35" i="1" s="1"/>
  <c r="L36" i="1" s="1"/>
  <c r="N26" i="1"/>
  <c r="P23" i="1" l="1"/>
  <c r="M40" i="1" s="1"/>
  <c r="M41" i="1" s="1"/>
  <c r="L18" i="1"/>
  <c r="P25" i="1"/>
  <c r="M44" i="1" s="1"/>
  <c r="M45" i="1" s="1"/>
  <c r="R51" i="1"/>
  <c r="S51" i="1"/>
  <c r="T51" i="1" s="1"/>
  <c r="P24" i="1"/>
  <c r="M42" i="1" s="1"/>
  <c r="M43" i="1" s="1"/>
  <c r="P19" i="1"/>
  <c r="M32" i="1" s="1"/>
  <c r="M33" i="1" s="1"/>
  <c r="O52" i="1"/>
  <c r="P18" i="1"/>
  <c r="M30" i="1" s="1"/>
  <c r="M31" i="1" s="1"/>
  <c r="P20" i="1"/>
  <c r="M34" i="1" s="1"/>
  <c r="M35" i="1" s="1"/>
  <c r="L19" i="1"/>
  <c r="M18" i="1"/>
  <c r="O53" i="1" l="1"/>
  <c r="P52" i="1"/>
  <c r="L20" i="1"/>
  <c r="M19" i="1"/>
  <c r="R52" i="1" l="1"/>
  <c r="S52" i="1"/>
  <c r="T52" i="1" s="1"/>
  <c r="O54" i="1"/>
  <c r="P53" i="1"/>
  <c r="L21" i="1"/>
  <c r="M20" i="1"/>
  <c r="R53" i="1" l="1"/>
  <c r="S53" i="1"/>
  <c r="T53" i="1" s="1"/>
  <c r="O55" i="1"/>
  <c r="P54" i="1"/>
  <c r="L22" i="1"/>
  <c r="M21" i="1"/>
  <c r="R54" i="1" l="1"/>
  <c r="S54" i="1"/>
  <c r="T54" i="1" s="1"/>
  <c r="P55" i="1"/>
  <c r="O56" i="1"/>
  <c r="L23" i="1"/>
  <c r="M22" i="1"/>
  <c r="R55" i="1" l="1"/>
  <c r="S55" i="1"/>
  <c r="T55" i="1" s="1"/>
  <c r="O57" i="1"/>
  <c r="P56" i="1"/>
  <c r="L24" i="1"/>
  <c r="M23" i="1"/>
  <c r="R56" i="1" l="1"/>
  <c r="S56" i="1"/>
  <c r="T56" i="1" s="1"/>
  <c r="P57" i="1"/>
  <c r="O58" i="1"/>
  <c r="L25" i="1"/>
  <c r="M24" i="1"/>
  <c r="R57" i="1" l="1"/>
  <c r="S57" i="1"/>
  <c r="T57" i="1" s="1"/>
  <c r="O59" i="1"/>
  <c r="P59" i="1" s="1"/>
  <c r="P58" i="1"/>
  <c r="L26" i="1"/>
  <c r="M25" i="1"/>
  <c r="P29" i="1" s="1"/>
  <c r="R58" i="1" l="1"/>
  <c r="S58" i="1"/>
  <c r="T58" i="1" s="1"/>
  <c r="S59" i="1"/>
  <c r="T59" i="1" s="1"/>
  <c r="T60" i="1" s="1"/>
  <c r="R59" i="1"/>
  <c r="R60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31" i="1"/>
  <c r="Q31" i="1" s="1"/>
  <c r="N62" i="1" l="1"/>
  <c r="Q63" i="1" s="1"/>
  <c r="P41" i="1"/>
  <c r="Q41" i="1"/>
  <c r="P42" i="1"/>
  <c r="Q64" i="1" l="1"/>
  <c r="R63" i="1"/>
</calcChain>
</file>

<file path=xl/sharedStrings.xml><?xml version="1.0" encoding="utf-8"?>
<sst xmlns="http://schemas.openxmlformats.org/spreadsheetml/2006/main" count="38" uniqueCount="31">
  <si>
    <t>max</t>
  </si>
  <si>
    <t xml:space="preserve">min </t>
  </si>
  <si>
    <t>w</t>
  </si>
  <si>
    <t>h</t>
  </si>
  <si>
    <t>Номер частичного интервала l</t>
  </si>
  <si>
    <t>Границы
интервала</t>
  </si>
  <si>
    <t>Середина интервала</t>
  </si>
  <si>
    <t>Частота
интервала ni</t>
  </si>
  <si>
    <t>Относительная частота</t>
  </si>
  <si>
    <t>Плотность относительной частоты</t>
  </si>
  <si>
    <t>выборочное среднее</t>
  </si>
  <si>
    <t>выборочн_x001E_ю дисперсию</t>
  </si>
  <si>
    <t>выброчное среднее</t>
  </si>
  <si>
    <t>ave</t>
  </si>
  <si>
    <t>ni*x'i</t>
  </si>
  <si>
    <t>xi^2</t>
  </si>
  <si>
    <t>nxi^2</t>
  </si>
  <si>
    <t>Db</t>
  </si>
  <si>
    <t>теоретические частоты</t>
  </si>
  <si>
    <t>i</t>
  </si>
  <si>
    <t>Граница</t>
  </si>
  <si>
    <t>xi</t>
  </si>
  <si>
    <t>xi+1</t>
  </si>
  <si>
    <t>没有小于5的不用合并</t>
  </si>
  <si>
    <t>xi-x</t>
  </si>
  <si>
    <t>xi+1 - x</t>
  </si>
  <si>
    <t>-</t>
  </si>
  <si>
    <t>SUM</t>
  </si>
  <si>
    <t>sum</t>
  </si>
  <si>
    <t>Sum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</si>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</sst>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zh-CN" baseline="0"/>
              <a:t>частосы</a:t>
            </a:r>
            <a:endParaRPr lang="ru-RU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Ги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Sheet1!$M$17:$M$25</c:f>
              <c:numCache>
                <c:formatCode>General</c:formatCode>
                <c:ptCount val="9"/>
                <c:pt idx="0">
                  <c:v>23</c:v>
                </c:pt>
                <c:pt idx="1">
                  <c:v>39</c:v>
                </c:pt>
                <c:pt idx="2">
                  <c:v>55</c:v>
                </c:pt>
                <c:pt idx="3">
                  <c:v>71</c:v>
                </c:pt>
                <c:pt idx="4">
                  <c:v>87</c:v>
                </c:pt>
                <c:pt idx="5">
                  <c:v>103</c:v>
                </c:pt>
                <c:pt idx="6">
                  <c:v>119</c:v>
                </c:pt>
                <c:pt idx="7">
                  <c:v>135</c:v>
                </c:pt>
                <c:pt idx="8">
                  <c:v>151</c:v>
                </c:pt>
              </c:numCache>
            </c:numRef>
          </c:cat>
          <c:val>
            <c:numRef>
              <c:f>Sheet1!$N$17:$N$25</c:f>
              <c:numCache>
                <c:formatCode>General</c:formatCode>
                <c:ptCount val="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12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FA-4636-B291-477E3F7AF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675215"/>
        <c:axId val="1145688527"/>
      </c:lineChart>
      <c:catAx>
        <c:axId val="114567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5688527"/>
        <c:crosses val="autoZero"/>
        <c:auto val="1"/>
        <c:lblAlgn val="ctr"/>
        <c:lblOffset val="100"/>
        <c:noMultiLvlLbl val="0"/>
      </c:catAx>
      <c:valAx>
        <c:axId val="114568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567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zh-CN"/>
              <a:t>Плотность относительной частоты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Эпи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Sheet1!$N$28:$N$45</c:f>
              <c:numCache>
                <c:formatCode>General</c:formatCode>
                <c:ptCount val="18"/>
                <c:pt idx="0">
                  <c:v>15</c:v>
                </c:pt>
                <c:pt idx="1">
                  <c:v>31</c:v>
                </c:pt>
                <c:pt idx="2">
                  <c:v>31</c:v>
                </c:pt>
                <c:pt idx="3">
                  <c:v>47</c:v>
                </c:pt>
                <c:pt idx="4">
                  <c:v>47</c:v>
                </c:pt>
                <c:pt idx="5">
                  <c:v>63</c:v>
                </c:pt>
                <c:pt idx="6">
                  <c:v>63</c:v>
                </c:pt>
                <c:pt idx="7">
                  <c:v>79</c:v>
                </c:pt>
                <c:pt idx="8">
                  <c:v>79</c:v>
                </c:pt>
                <c:pt idx="9">
                  <c:v>95</c:v>
                </c:pt>
                <c:pt idx="10">
                  <c:v>95</c:v>
                </c:pt>
                <c:pt idx="11">
                  <c:v>111</c:v>
                </c:pt>
                <c:pt idx="12">
                  <c:v>111</c:v>
                </c:pt>
                <c:pt idx="13">
                  <c:v>127</c:v>
                </c:pt>
                <c:pt idx="14">
                  <c:v>127</c:v>
                </c:pt>
                <c:pt idx="15">
                  <c:v>143</c:v>
                </c:pt>
                <c:pt idx="16">
                  <c:v>143</c:v>
                </c:pt>
                <c:pt idx="17">
                  <c:v>159</c:v>
                </c:pt>
              </c:numCache>
            </c:numRef>
          </c:cat>
          <c:val>
            <c:numRef>
              <c:f>Sheet1!$M$28:$M$45</c:f>
              <c:numCache>
                <c:formatCode>General</c:formatCode>
                <c:ptCount val="18"/>
                <c:pt idx="0">
                  <c:v>5.6249999999999998E-3</c:v>
                </c:pt>
                <c:pt idx="1">
                  <c:v>5.6249999999999998E-3</c:v>
                </c:pt>
                <c:pt idx="2">
                  <c:v>6.2500000000000003E-3</c:v>
                </c:pt>
                <c:pt idx="3">
                  <c:v>6.2500000000000003E-3</c:v>
                </c:pt>
                <c:pt idx="4">
                  <c:v>6.875E-3</c:v>
                </c:pt>
                <c:pt idx="5">
                  <c:v>6.875E-3</c:v>
                </c:pt>
                <c:pt idx="6">
                  <c:v>8.1250000000000003E-3</c:v>
                </c:pt>
                <c:pt idx="7">
                  <c:v>8.1250000000000003E-3</c:v>
                </c:pt>
                <c:pt idx="8">
                  <c:v>0.01</c:v>
                </c:pt>
                <c:pt idx="9">
                  <c:v>0.01</c:v>
                </c:pt>
                <c:pt idx="10">
                  <c:v>7.4999999999999997E-3</c:v>
                </c:pt>
                <c:pt idx="11">
                  <c:v>7.4999999999999997E-3</c:v>
                </c:pt>
                <c:pt idx="12">
                  <c:v>5.6249999999999998E-3</c:v>
                </c:pt>
                <c:pt idx="13">
                  <c:v>5.6249999999999998E-3</c:v>
                </c:pt>
                <c:pt idx="14">
                  <c:v>6.875E-3</c:v>
                </c:pt>
                <c:pt idx="15">
                  <c:v>6.875E-3</c:v>
                </c:pt>
                <c:pt idx="16">
                  <c:v>5.6249999999999998E-3</c:v>
                </c:pt>
                <c:pt idx="17">
                  <c:v>5.6249999999999998E-3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0D-4C15-862E-5B0964C51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551183"/>
        <c:axId val="1513552847"/>
      </c:lineChart>
      <c:catAx>
        <c:axId val="151355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3552847"/>
        <c:crosses val="autoZero"/>
        <c:auto val="1"/>
        <c:lblAlgn val="ctr"/>
        <c:lblOffset val="100"/>
        <c:noMultiLvlLbl val="0"/>
      </c:catAx>
      <c:valAx>
        <c:axId val="151355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355118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Эмпирическая функции распределения</a:t>
            </a:r>
            <a:endParaRPr lang="ru-RU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Эпи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Sheet1!$L$17:$L$26</c:f>
              <c:numCache>
                <c:formatCode>General</c:formatCode>
                <c:ptCount val="10"/>
                <c:pt idx="0">
                  <c:v>15</c:v>
                </c:pt>
                <c:pt idx="1">
                  <c:v>31</c:v>
                </c:pt>
                <c:pt idx="2">
                  <c:v>47</c:v>
                </c:pt>
                <c:pt idx="3">
                  <c:v>63</c:v>
                </c:pt>
                <c:pt idx="4">
                  <c:v>79</c:v>
                </c:pt>
                <c:pt idx="5">
                  <c:v>95</c:v>
                </c:pt>
                <c:pt idx="6">
                  <c:v>111</c:v>
                </c:pt>
                <c:pt idx="7">
                  <c:v>127</c:v>
                </c:pt>
                <c:pt idx="8">
                  <c:v>143</c:v>
                </c:pt>
                <c:pt idx="9">
                  <c:v>159</c:v>
                </c:pt>
              </c:numCache>
            </c:numRef>
          </c:xVal>
          <c:yVal>
            <c:numRef>
              <c:f>Sheet1!$L$27:$L$36</c:f>
              <c:numCache>
                <c:formatCode>General</c:formatCode>
                <c:ptCount val="10"/>
                <c:pt idx="0">
                  <c:v>0</c:v>
                </c:pt>
                <c:pt idx="1">
                  <c:v>0.09</c:v>
                </c:pt>
                <c:pt idx="2">
                  <c:v>0.19</c:v>
                </c:pt>
                <c:pt idx="3">
                  <c:v>0.3</c:v>
                </c:pt>
                <c:pt idx="4">
                  <c:v>0.43</c:v>
                </c:pt>
                <c:pt idx="5">
                  <c:v>0.59</c:v>
                </c:pt>
                <c:pt idx="6">
                  <c:v>0.71</c:v>
                </c:pt>
                <c:pt idx="7">
                  <c:v>0.79999999999999993</c:v>
                </c:pt>
                <c:pt idx="8">
                  <c:v>0.90999999999999992</c:v>
                </c:pt>
                <c:pt idx="9">
                  <c:v>0.99999999999999989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B4-4566-9679-2CFAA06A3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041007"/>
        <c:axId val="1444030607"/>
      </c:scatterChart>
      <c:valAx>
        <c:axId val="144404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4030607"/>
        <c:crosses val="autoZero"/>
        <c:crossBetween val="midCat"/>
      </c:valAx>
      <c:valAx>
        <c:axId val="144403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404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>
          <a:lumMod val="25000"/>
          <a:lumOff val="75000"/>
        </a:sys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1905000</xdr:colOff>
      <xdr:row>0</xdr:row>
      <xdr:rowOff>0</xdr:rowOff>
    </xdr:from>
    <xdr:to>
      <xdr:col>14</xdr:col>
      <xdr:colOff>1005416</xdr:colOff>
      <xdr:row>14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49E5001-CE35-EB36-9A65-C774C791E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31751</xdr:rowOff>
    </xdr:from>
    <xdr:to>
      <xdr:col>12</xdr:col>
      <xdr:colOff>52918</xdr:colOff>
      <xdr:row>78</xdr:row>
      <xdr:rowOff>74083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CE214E1-656F-D6D6-BD22-6D8532043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407458</xdr:colOff>
      <xdr:row>33</xdr:row>
      <xdr:rowOff>131233</xdr:rowOff>
    </xdr:from>
    <xdr:to>
      <xdr:col>10</xdr:col>
      <xdr:colOff>1296458</xdr:colOff>
      <xdr:row>48</xdr:row>
      <xdr:rowOff>16933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E5C8BEF-B135-2560-E860-CDE6E1E16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2"/>
  <sheetViews>
    <sheetView tabSelected="1" topLeftCell="N43" zoomScale="90" zoomScaleNormal="90" workbookViewId="0">
      <selection activeCell="P73" sqref="P73"/>
    </sheetView>
  </sheetViews>
  <sheetFormatPr defaultRowHeight="15" x14ac:dyDescent="0.25"/>
  <cols>
    <col min="11" max="11" width="33.42578125" customWidth="1"/>
    <col min="12" max="12" width="11" customWidth="1"/>
    <col min="13" max="13" width="21.140625" customWidth="1"/>
    <col min="14" max="14" width="16.5703125" customWidth="1"/>
    <col min="15" max="15" width="22.42578125" bestFit="1" customWidth="1"/>
    <col min="16" max="16" width="38" customWidth="1"/>
    <col min="18" max="18" width="22.42578125" bestFit="1" customWidth="1"/>
  </cols>
  <sheetData>
    <row r="1" spans="1:16" x14ac:dyDescent="0.25">
      <c r="A1">
        <v>15</v>
      </c>
      <c r="B1">
        <v>16</v>
      </c>
      <c r="C1">
        <v>17</v>
      </c>
      <c r="D1">
        <v>17</v>
      </c>
      <c r="E1">
        <v>18</v>
      </c>
      <c r="F1">
        <v>19</v>
      </c>
      <c r="G1">
        <v>21</v>
      </c>
      <c r="H1">
        <v>25</v>
      </c>
      <c r="I1">
        <v>30</v>
      </c>
      <c r="J1">
        <v>32</v>
      </c>
    </row>
    <row r="2" spans="1:16" x14ac:dyDescent="0.25">
      <c r="A2">
        <v>33</v>
      </c>
      <c r="B2">
        <v>34</v>
      </c>
      <c r="C2">
        <v>35</v>
      </c>
      <c r="D2">
        <v>36</v>
      </c>
      <c r="E2">
        <v>37</v>
      </c>
      <c r="F2">
        <v>38</v>
      </c>
      <c r="G2">
        <v>39</v>
      </c>
      <c r="H2">
        <v>40</v>
      </c>
      <c r="I2">
        <v>41</v>
      </c>
      <c r="J2">
        <v>48</v>
      </c>
    </row>
    <row r="3" spans="1:16" x14ac:dyDescent="0.25">
      <c r="A3">
        <v>49</v>
      </c>
      <c r="B3">
        <v>50</v>
      </c>
      <c r="C3">
        <v>51</v>
      </c>
      <c r="D3">
        <v>52</v>
      </c>
      <c r="E3">
        <v>53</v>
      </c>
      <c r="F3">
        <v>54</v>
      </c>
      <c r="G3">
        <v>55</v>
      </c>
      <c r="H3">
        <v>56</v>
      </c>
      <c r="I3">
        <v>57</v>
      </c>
      <c r="J3">
        <v>61</v>
      </c>
    </row>
    <row r="4" spans="1:16" x14ac:dyDescent="0.25">
      <c r="A4">
        <v>64</v>
      </c>
      <c r="B4">
        <v>65</v>
      </c>
      <c r="C4">
        <v>66</v>
      </c>
      <c r="D4">
        <v>67</v>
      </c>
      <c r="E4">
        <v>68</v>
      </c>
      <c r="F4">
        <v>69</v>
      </c>
      <c r="G4">
        <v>70</v>
      </c>
      <c r="H4">
        <v>71</v>
      </c>
      <c r="I4">
        <v>72</v>
      </c>
      <c r="J4">
        <v>73</v>
      </c>
    </row>
    <row r="5" spans="1:16" x14ac:dyDescent="0.25">
      <c r="A5">
        <v>76</v>
      </c>
      <c r="B5">
        <v>77</v>
      </c>
      <c r="C5">
        <v>78</v>
      </c>
      <c r="D5">
        <v>80</v>
      </c>
      <c r="E5">
        <v>81</v>
      </c>
      <c r="F5">
        <v>82</v>
      </c>
      <c r="G5">
        <v>84</v>
      </c>
      <c r="H5">
        <v>85</v>
      </c>
      <c r="I5">
        <v>86</v>
      </c>
      <c r="J5">
        <v>87</v>
      </c>
    </row>
    <row r="6" spans="1:16" x14ac:dyDescent="0.25">
      <c r="A6">
        <v>88</v>
      </c>
      <c r="B6">
        <v>89</v>
      </c>
      <c r="C6">
        <v>90</v>
      </c>
      <c r="D6">
        <v>91</v>
      </c>
      <c r="E6">
        <v>92</v>
      </c>
      <c r="F6">
        <v>93</v>
      </c>
      <c r="G6">
        <v>93</v>
      </c>
      <c r="H6">
        <v>94</v>
      </c>
      <c r="I6">
        <v>94</v>
      </c>
      <c r="J6">
        <v>96</v>
      </c>
    </row>
    <row r="7" spans="1:16" x14ac:dyDescent="0.25">
      <c r="A7">
        <v>97</v>
      </c>
      <c r="B7">
        <v>98</v>
      </c>
      <c r="C7">
        <v>99</v>
      </c>
      <c r="D7">
        <v>100</v>
      </c>
      <c r="E7">
        <v>101</v>
      </c>
      <c r="F7">
        <v>102</v>
      </c>
      <c r="G7">
        <v>103</v>
      </c>
      <c r="H7">
        <v>104</v>
      </c>
      <c r="I7">
        <v>105</v>
      </c>
      <c r="J7">
        <v>109</v>
      </c>
    </row>
    <row r="8" spans="1:16" x14ac:dyDescent="0.25">
      <c r="A8">
        <v>110</v>
      </c>
      <c r="B8">
        <v>112</v>
      </c>
      <c r="C8">
        <v>113</v>
      </c>
      <c r="D8">
        <v>114</v>
      </c>
      <c r="E8">
        <v>115</v>
      </c>
      <c r="F8">
        <v>121</v>
      </c>
      <c r="G8">
        <v>123</v>
      </c>
      <c r="H8">
        <v>124</v>
      </c>
      <c r="I8">
        <v>125</v>
      </c>
      <c r="J8">
        <v>126</v>
      </c>
    </row>
    <row r="9" spans="1:16" x14ac:dyDescent="0.25">
      <c r="A9">
        <v>128</v>
      </c>
      <c r="B9">
        <v>129</v>
      </c>
      <c r="C9">
        <v>130</v>
      </c>
      <c r="D9">
        <v>131</v>
      </c>
      <c r="E9">
        <v>135</v>
      </c>
      <c r="F9">
        <v>137</v>
      </c>
      <c r="G9">
        <v>138</v>
      </c>
      <c r="H9">
        <v>139</v>
      </c>
      <c r="I9">
        <v>140</v>
      </c>
      <c r="J9">
        <v>141</v>
      </c>
    </row>
    <row r="10" spans="1:16" x14ac:dyDescent="0.25">
      <c r="A10">
        <v>142</v>
      </c>
      <c r="B10">
        <v>144</v>
      </c>
      <c r="C10">
        <v>145</v>
      </c>
      <c r="D10">
        <v>146</v>
      </c>
      <c r="E10">
        <v>147</v>
      </c>
      <c r="F10">
        <v>149</v>
      </c>
      <c r="G10">
        <v>150</v>
      </c>
      <c r="H10">
        <v>151</v>
      </c>
      <c r="I10">
        <v>158</v>
      </c>
      <c r="J10">
        <v>159</v>
      </c>
    </row>
    <row r="12" spans="1:16" x14ac:dyDescent="0.25">
      <c r="A12" t="s">
        <v>0</v>
      </c>
      <c r="B12">
        <f>MAX(A1:J10)</f>
        <v>159</v>
      </c>
    </row>
    <row r="13" spans="1:16" x14ac:dyDescent="0.25">
      <c r="A13" t="s">
        <v>1</v>
      </c>
      <c r="B13">
        <f>MIN(A1:C8)</f>
        <v>15</v>
      </c>
    </row>
    <row r="14" spans="1:16" x14ac:dyDescent="0.25">
      <c r="A14" t="s">
        <v>2</v>
      </c>
      <c r="B14">
        <f>B12-B13</f>
        <v>144</v>
      </c>
    </row>
    <row r="15" spans="1:16" x14ac:dyDescent="0.25">
      <c r="A15" t="s">
        <v>3</v>
      </c>
      <c r="B15">
        <f>B14/9</f>
        <v>16</v>
      </c>
    </row>
    <row r="16" spans="1:16" ht="30" x14ac:dyDescent="0.25">
      <c r="A16" t="s">
        <v>13</v>
      </c>
      <c r="B16">
        <f>AVERAGE(A1:J10)</f>
        <v>85.9</v>
      </c>
      <c r="K16" t="s">
        <v>4</v>
      </c>
      <c r="L16" s="1" t="s">
        <v>5</v>
      </c>
      <c r="M16" t="s">
        <v>6</v>
      </c>
      <c r="N16" s="1" t="s">
        <v>7</v>
      </c>
      <c r="O16" t="s">
        <v>8</v>
      </c>
      <c r="P16" t="s">
        <v>9</v>
      </c>
    </row>
    <row r="17" spans="11:17" x14ac:dyDescent="0.25">
      <c r="K17">
        <v>1</v>
      </c>
      <c r="L17">
        <f>$B$13</f>
        <v>15</v>
      </c>
      <c r="M17">
        <f>(L17+L17+$B$15)/2</f>
        <v>23</v>
      </c>
      <c r="N17">
        <f>COUNTIFS($A$1:$J$10,"&gt;=15",$A$1:$J$10,"&lt;31")</f>
        <v>9</v>
      </c>
      <c r="O17">
        <f>N17/100</f>
        <v>0.09</v>
      </c>
      <c r="P17">
        <f>O17/$B$15</f>
        <v>5.6249999999999998E-3</v>
      </c>
    </row>
    <row r="18" spans="11:17" x14ac:dyDescent="0.25">
      <c r="K18">
        <v>2</v>
      </c>
      <c r="L18">
        <f>L17+$B$15</f>
        <v>31</v>
      </c>
      <c r="M18">
        <f t="shared" ref="M18:M25" si="0">(L18+L18+$B$15)/2</f>
        <v>39</v>
      </c>
      <c r="N18">
        <f>COUNTIFS($A$1:$J$10,"&gt;=31",$A$1:$J$10,"&lt;47")</f>
        <v>10</v>
      </c>
      <c r="O18">
        <f t="shared" ref="O18:O25" si="1">N18/100</f>
        <v>0.1</v>
      </c>
      <c r="P18">
        <f t="shared" ref="P18:P25" si="2">O18/$B$15</f>
        <v>6.2500000000000003E-3</v>
      </c>
    </row>
    <row r="19" spans="11:17" x14ac:dyDescent="0.25">
      <c r="K19">
        <v>3</v>
      </c>
      <c r="L19">
        <f t="shared" ref="L19:L26" si="3">L18+$B$15</f>
        <v>47</v>
      </c>
      <c r="M19">
        <f t="shared" si="0"/>
        <v>55</v>
      </c>
      <c r="N19">
        <f>COUNTIFS($A$1:$J$10,"&gt;=47",$A$1:$J$10,"&lt;63")</f>
        <v>11</v>
      </c>
      <c r="O19">
        <f t="shared" si="1"/>
        <v>0.11</v>
      </c>
      <c r="P19">
        <f t="shared" si="2"/>
        <v>6.875E-3</v>
      </c>
    </row>
    <row r="20" spans="11:17" x14ac:dyDescent="0.25">
      <c r="K20">
        <v>4</v>
      </c>
      <c r="L20">
        <f t="shared" si="3"/>
        <v>63</v>
      </c>
      <c r="M20">
        <f t="shared" si="0"/>
        <v>71</v>
      </c>
      <c r="N20">
        <f>COUNTIFS($A$1:$J$10,"&gt;=63",$A$1:$J$10,"&lt;79")</f>
        <v>13</v>
      </c>
      <c r="O20">
        <f t="shared" si="1"/>
        <v>0.13</v>
      </c>
      <c r="P20">
        <f t="shared" si="2"/>
        <v>8.1250000000000003E-3</v>
      </c>
    </row>
    <row r="21" spans="11:17" x14ac:dyDescent="0.25">
      <c r="K21">
        <v>5</v>
      </c>
      <c r="L21">
        <f t="shared" si="3"/>
        <v>79</v>
      </c>
      <c r="M21">
        <f t="shared" si="0"/>
        <v>87</v>
      </c>
      <c r="N21">
        <f>COUNTIFS($A$1:$J$10,"&gt;=79",$A$1:$J$10,"&lt;95")</f>
        <v>16</v>
      </c>
      <c r="O21">
        <f t="shared" si="1"/>
        <v>0.16</v>
      </c>
      <c r="P21">
        <f t="shared" si="2"/>
        <v>0.01</v>
      </c>
    </row>
    <row r="22" spans="11:17" x14ac:dyDescent="0.25">
      <c r="K22">
        <v>6</v>
      </c>
      <c r="L22">
        <f t="shared" si="3"/>
        <v>95</v>
      </c>
      <c r="M22">
        <f t="shared" si="0"/>
        <v>103</v>
      </c>
      <c r="N22">
        <f>COUNTIFS($A$1:$J$10,"&gt;=95",$A$1:$J$10,"&lt;111")</f>
        <v>12</v>
      </c>
      <c r="O22">
        <f t="shared" si="1"/>
        <v>0.12</v>
      </c>
      <c r="P22">
        <f t="shared" si="2"/>
        <v>7.4999999999999997E-3</v>
      </c>
    </row>
    <row r="23" spans="11:17" x14ac:dyDescent="0.25">
      <c r="K23">
        <v>7</v>
      </c>
      <c r="L23">
        <f t="shared" si="3"/>
        <v>111</v>
      </c>
      <c r="M23">
        <f t="shared" si="0"/>
        <v>119</v>
      </c>
      <c r="N23">
        <f>COUNTIFS($A$1:$J$10,"&gt;=111",$A$1:$J$10,"&lt;127")</f>
        <v>9</v>
      </c>
      <c r="O23">
        <f t="shared" si="1"/>
        <v>0.09</v>
      </c>
      <c r="P23">
        <f t="shared" si="2"/>
        <v>5.6249999999999998E-3</v>
      </c>
    </row>
    <row r="24" spans="11:17" x14ac:dyDescent="0.25">
      <c r="K24">
        <v>8</v>
      </c>
      <c r="L24">
        <f t="shared" si="3"/>
        <v>127</v>
      </c>
      <c r="M24">
        <f t="shared" si="0"/>
        <v>135</v>
      </c>
      <c r="N24">
        <f>COUNTIFS($A$1:$J$10,"&gt;=127",$A$1:$J$10,"&lt;143")</f>
        <v>11</v>
      </c>
      <c r="O24">
        <f t="shared" si="1"/>
        <v>0.11</v>
      </c>
      <c r="P24">
        <f t="shared" si="2"/>
        <v>6.875E-3</v>
      </c>
    </row>
    <row r="25" spans="11:17" x14ac:dyDescent="0.25">
      <c r="K25">
        <v>9</v>
      </c>
      <c r="L25">
        <f t="shared" si="3"/>
        <v>143</v>
      </c>
      <c r="M25">
        <f t="shared" si="0"/>
        <v>151</v>
      </c>
      <c r="N25">
        <f>COUNTIFS($A$1:$J$10,"&gt;=143",$A$1:$J$10,"&lt;=159")</f>
        <v>9</v>
      </c>
      <c r="O25">
        <f t="shared" si="1"/>
        <v>0.09</v>
      </c>
      <c r="P25">
        <f t="shared" si="2"/>
        <v>5.6249999999999998E-3</v>
      </c>
    </row>
    <row r="26" spans="11:17" x14ac:dyDescent="0.25">
      <c r="K26" t="s">
        <v>29</v>
      </c>
      <c r="L26">
        <f t="shared" si="3"/>
        <v>159</v>
      </c>
      <c r="N26">
        <f>SUM(N17:N25)</f>
        <v>100</v>
      </c>
    </row>
    <row r="27" spans="11:17" x14ac:dyDescent="0.25">
      <c r="L27">
        <v>0</v>
      </c>
    </row>
    <row r="28" spans="11:17" x14ac:dyDescent="0.25">
      <c r="L28">
        <f>O17</f>
        <v>0.09</v>
      </c>
      <c r="M28">
        <f>P17</f>
        <v>5.6249999999999998E-3</v>
      </c>
      <c r="N28">
        <v>15</v>
      </c>
      <c r="P28" t="s">
        <v>10</v>
      </c>
    </row>
    <row r="29" spans="11:17" x14ac:dyDescent="0.25">
      <c r="L29">
        <f>O18+O17</f>
        <v>0.19</v>
      </c>
      <c r="M29">
        <f>M28</f>
        <v>5.6249999999999998E-3</v>
      </c>
      <c r="N29">
        <v>31</v>
      </c>
      <c r="P29">
        <f>AVERAGE(M17:M25)</f>
        <v>87</v>
      </c>
    </row>
    <row r="30" spans="11:17" x14ac:dyDescent="0.25">
      <c r="L30">
        <f>L29+O19</f>
        <v>0.3</v>
      </c>
      <c r="M30">
        <f>P18</f>
        <v>6.2500000000000003E-3</v>
      </c>
      <c r="N30">
        <v>31</v>
      </c>
    </row>
    <row r="31" spans="11:17" x14ac:dyDescent="0.25">
      <c r="L31">
        <f t="shared" ref="L31:L35" si="4">L30+O20</f>
        <v>0.43</v>
      </c>
      <c r="M31">
        <f>M30</f>
        <v>6.2500000000000003E-3</v>
      </c>
      <c r="N31">
        <v>47</v>
      </c>
      <c r="P31">
        <f>($P$29-M17)^2</f>
        <v>4096</v>
      </c>
      <c r="Q31">
        <f>P31*N17/100</f>
        <v>368.64</v>
      </c>
    </row>
    <row r="32" spans="11:17" x14ac:dyDescent="0.25">
      <c r="L32">
        <f t="shared" si="4"/>
        <v>0.59</v>
      </c>
      <c r="M32">
        <f>P19</f>
        <v>6.875E-3</v>
      </c>
      <c r="N32">
        <v>47</v>
      </c>
      <c r="P32">
        <f t="shared" ref="P32:P39" si="5">($P$29-M18)^2</f>
        <v>2304</v>
      </c>
      <c r="Q32">
        <f t="shared" ref="Q32:Q39" si="6">P32*N18/100</f>
        <v>230.4</v>
      </c>
    </row>
    <row r="33" spans="12:17" x14ac:dyDescent="0.25">
      <c r="L33">
        <f t="shared" si="4"/>
        <v>0.71</v>
      </c>
      <c r="M33">
        <f>M32</f>
        <v>6.875E-3</v>
      </c>
      <c r="N33">
        <v>63</v>
      </c>
      <c r="P33">
        <f t="shared" si="5"/>
        <v>1024</v>
      </c>
      <c r="Q33">
        <f t="shared" si="6"/>
        <v>112.64</v>
      </c>
    </row>
    <row r="34" spans="12:17" x14ac:dyDescent="0.25">
      <c r="L34">
        <f t="shared" si="4"/>
        <v>0.79999999999999993</v>
      </c>
      <c r="M34">
        <f>P20</f>
        <v>8.1250000000000003E-3</v>
      </c>
      <c r="N34">
        <v>63</v>
      </c>
      <c r="P34">
        <f t="shared" si="5"/>
        <v>256</v>
      </c>
      <c r="Q34">
        <f t="shared" si="6"/>
        <v>33.28</v>
      </c>
    </row>
    <row r="35" spans="12:17" x14ac:dyDescent="0.25">
      <c r="L35">
        <f t="shared" si="4"/>
        <v>0.90999999999999992</v>
      </c>
      <c r="M35">
        <f>M34</f>
        <v>8.1250000000000003E-3</v>
      </c>
      <c r="N35">
        <v>79</v>
      </c>
      <c r="P35">
        <f t="shared" si="5"/>
        <v>0</v>
      </c>
      <c r="Q35">
        <f t="shared" si="6"/>
        <v>0</v>
      </c>
    </row>
    <row r="36" spans="12:17" x14ac:dyDescent="0.25">
      <c r="L36">
        <f>L35+O25</f>
        <v>0.99999999999999989</v>
      </c>
      <c r="M36">
        <f>P21</f>
        <v>0.01</v>
      </c>
      <c r="N36">
        <v>79</v>
      </c>
      <c r="P36">
        <f t="shared" si="5"/>
        <v>256</v>
      </c>
      <c r="Q36">
        <f t="shared" si="6"/>
        <v>30.72</v>
      </c>
    </row>
    <row r="37" spans="12:17" x14ac:dyDescent="0.25">
      <c r="M37">
        <f>M36</f>
        <v>0.01</v>
      </c>
      <c r="N37">
        <v>95</v>
      </c>
      <c r="P37">
        <f t="shared" si="5"/>
        <v>1024</v>
      </c>
      <c r="Q37">
        <f t="shared" si="6"/>
        <v>92.16</v>
      </c>
    </row>
    <row r="38" spans="12:17" x14ac:dyDescent="0.25">
      <c r="M38">
        <f>P22</f>
        <v>7.4999999999999997E-3</v>
      </c>
      <c r="N38">
        <v>95</v>
      </c>
      <c r="P38">
        <f t="shared" si="5"/>
        <v>2304</v>
      </c>
      <c r="Q38">
        <f t="shared" si="6"/>
        <v>253.44</v>
      </c>
    </row>
    <row r="39" spans="12:17" x14ac:dyDescent="0.25">
      <c r="M39">
        <f>M38</f>
        <v>7.4999999999999997E-3</v>
      </c>
      <c r="N39">
        <v>111</v>
      </c>
      <c r="P39">
        <f t="shared" si="5"/>
        <v>4096</v>
      </c>
      <c r="Q39">
        <f t="shared" si="6"/>
        <v>368.64</v>
      </c>
    </row>
    <row r="40" spans="12:17" x14ac:dyDescent="0.25">
      <c r="M40">
        <f>P23</f>
        <v>5.6249999999999998E-3</v>
      </c>
      <c r="N40">
        <v>111</v>
      </c>
      <c r="P40" t="s">
        <v>11</v>
      </c>
    </row>
    <row r="41" spans="12:17" x14ac:dyDescent="0.25">
      <c r="M41">
        <f>M40</f>
        <v>5.6249999999999998E-3</v>
      </c>
      <c r="N41">
        <v>127</v>
      </c>
      <c r="P41">
        <f>SUM(Q31:Q39)</f>
        <v>1489.92</v>
      </c>
      <c r="Q41">
        <f>100*P41/99</f>
        <v>1504.969696969697</v>
      </c>
    </row>
    <row r="42" spans="12:17" x14ac:dyDescent="0.25">
      <c r="M42">
        <f>P24</f>
        <v>6.875E-3</v>
      </c>
      <c r="N42">
        <v>127</v>
      </c>
      <c r="P42">
        <f>SQRT(P41)</f>
        <v>38.599481861807419</v>
      </c>
    </row>
    <row r="43" spans="12:17" x14ac:dyDescent="0.25">
      <c r="M43">
        <f>M42</f>
        <v>6.875E-3</v>
      </c>
      <c r="N43">
        <v>143</v>
      </c>
    </row>
    <row r="44" spans="12:17" x14ac:dyDescent="0.25">
      <c r="M44">
        <f>P25</f>
        <v>5.6249999999999998E-3</v>
      </c>
      <c r="N44">
        <v>143</v>
      </c>
    </row>
    <row r="45" spans="12:17" x14ac:dyDescent="0.25">
      <c r="M45">
        <f>M44</f>
        <v>5.6249999999999998E-3</v>
      </c>
      <c r="N45">
        <v>159</v>
      </c>
    </row>
    <row r="50" spans="14:20" ht="45" x14ac:dyDescent="0.25">
      <c r="N50" t="s">
        <v>4</v>
      </c>
      <c r="O50" s="1" t="s">
        <v>5</v>
      </c>
      <c r="P50" t="s">
        <v>6</v>
      </c>
      <c r="Q50" s="1" t="s">
        <v>7</v>
      </c>
      <c r="R50" t="s">
        <v>14</v>
      </c>
      <c r="S50" s="1" t="s">
        <v>15</v>
      </c>
      <c r="T50" t="s">
        <v>16</v>
      </c>
    </row>
    <row r="51" spans="14:20" x14ac:dyDescent="0.25">
      <c r="N51">
        <v>1</v>
      </c>
      <c r="O51">
        <f>$B$13</f>
        <v>15</v>
      </c>
      <c r="P51">
        <f>(O51+O51+$B$15)/2</f>
        <v>23</v>
      </c>
      <c r="Q51">
        <f>COUNTIFS($A$1:$J$10,"&gt;=15",$A$1:$J$10,"&lt;31")</f>
        <v>9</v>
      </c>
      <c r="R51">
        <f>P51*Q51</f>
        <v>207</v>
      </c>
      <c r="S51">
        <f>P51*P51</f>
        <v>529</v>
      </c>
      <c r="T51">
        <f>Q51*S51</f>
        <v>4761</v>
      </c>
    </row>
    <row r="52" spans="14:20" x14ac:dyDescent="0.25">
      <c r="N52">
        <v>2</v>
      </c>
      <c r="O52">
        <f>O51+$B$15</f>
        <v>31</v>
      </c>
      <c r="P52">
        <f t="shared" ref="P52:P59" si="7">(O52+O52+$B$15)/2</f>
        <v>39</v>
      </c>
      <c r="Q52">
        <f>COUNTIFS($A$1:$J$10,"&gt;=31",$A$1:$J$10,"&lt;47")</f>
        <v>10</v>
      </c>
      <c r="R52">
        <f t="shared" ref="R52:R57" si="8">P52*Q52</f>
        <v>390</v>
      </c>
      <c r="S52">
        <f t="shared" ref="S52:S59" si="9">P52*P52</f>
        <v>1521</v>
      </c>
      <c r="T52">
        <f t="shared" ref="T52:T59" si="10">Q52*S52</f>
        <v>15210</v>
      </c>
    </row>
    <row r="53" spans="14:20" x14ac:dyDescent="0.25">
      <c r="N53">
        <v>3</v>
      </c>
      <c r="O53">
        <f t="shared" ref="O53:O59" si="11">O52+$B$15</f>
        <v>47</v>
      </c>
      <c r="P53">
        <f t="shared" si="7"/>
        <v>55</v>
      </c>
      <c r="Q53">
        <f>COUNTIFS($A$1:$J$10,"&gt;=47",$A$1:$J$10,"&lt;63")</f>
        <v>11</v>
      </c>
      <c r="R53">
        <f t="shared" si="8"/>
        <v>605</v>
      </c>
      <c r="S53">
        <f t="shared" si="9"/>
        <v>3025</v>
      </c>
      <c r="T53">
        <f t="shared" si="10"/>
        <v>33275</v>
      </c>
    </row>
    <row r="54" spans="14:20" x14ac:dyDescent="0.25">
      <c r="N54">
        <v>4</v>
      </c>
      <c r="O54">
        <f t="shared" si="11"/>
        <v>63</v>
      </c>
      <c r="P54">
        <f t="shared" si="7"/>
        <v>71</v>
      </c>
      <c r="Q54">
        <f>COUNTIFS($A$1:$J$10,"&gt;=63",$A$1:$J$10,"&lt;79")</f>
        <v>13</v>
      </c>
      <c r="R54">
        <f t="shared" si="8"/>
        <v>923</v>
      </c>
      <c r="S54">
        <f t="shared" si="9"/>
        <v>5041</v>
      </c>
      <c r="T54">
        <f t="shared" si="10"/>
        <v>65533</v>
      </c>
    </row>
    <row r="55" spans="14:20" x14ac:dyDescent="0.25">
      <c r="N55">
        <v>5</v>
      </c>
      <c r="O55">
        <f t="shared" si="11"/>
        <v>79</v>
      </c>
      <c r="P55">
        <f t="shared" si="7"/>
        <v>87</v>
      </c>
      <c r="Q55">
        <f>COUNTIFS($A$1:$J$10,"&gt;=79",$A$1:$J$10,"&lt;95")</f>
        <v>16</v>
      </c>
      <c r="R55">
        <f t="shared" si="8"/>
        <v>1392</v>
      </c>
      <c r="S55">
        <f t="shared" si="9"/>
        <v>7569</v>
      </c>
      <c r="T55">
        <f t="shared" si="10"/>
        <v>121104</v>
      </c>
    </row>
    <row r="56" spans="14:20" x14ac:dyDescent="0.25">
      <c r="N56">
        <v>6</v>
      </c>
      <c r="O56">
        <f t="shared" si="11"/>
        <v>95</v>
      </c>
      <c r="P56">
        <f t="shared" si="7"/>
        <v>103</v>
      </c>
      <c r="Q56">
        <f>COUNTIFS($A$1:$J$10,"&gt;=95",$A$1:$J$10,"&lt;111")</f>
        <v>12</v>
      </c>
      <c r="R56">
        <f t="shared" si="8"/>
        <v>1236</v>
      </c>
      <c r="S56">
        <f t="shared" si="9"/>
        <v>10609</v>
      </c>
      <c r="T56">
        <f t="shared" si="10"/>
        <v>127308</v>
      </c>
    </row>
    <row r="57" spans="14:20" x14ac:dyDescent="0.25">
      <c r="N57">
        <v>7</v>
      </c>
      <c r="O57">
        <f t="shared" si="11"/>
        <v>111</v>
      </c>
      <c r="P57">
        <f t="shared" si="7"/>
        <v>119</v>
      </c>
      <c r="Q57">
        <f>COUNTIFS($A$1:$J$10,"&gt;=111",$A$1:$J$10,"&lt;127")</f>
        <v>9</v>
      </c>
      <c r="R57">
        <f t="shared" si="8"/>
        <v>1071</v>
      </c>
      <c r="S57">
        <f t="shared" si="9"/>
        <v>14161</v>
      </c>
      <c r="T57">
        <f t="shared" si="10"/>
        <v>127449</v>
      </c>
    </row>
    <row r="58" spans="14:20" x14ac:dyDescent="0.25">
      <c r="N58">
        <v>8</v>
      </c>
      <c r="O58">
        <f t="shared" si="11"/>
        <v>127</v>
      </c>
      <c r="P58">
        <f t="shared" si="7"/>
        <v>135</v>
      </c>
      <c r="Q58">
        <f>COUNTIFS($A$1:$J$10,"&gt;=127",$A$1:$J$10,"&lt;143")</f>
        <v>11</v>
      </c>
      <c r="R58">
        <f>P58*Q58</f>
        <v>1485</v>
      </c>
      <c r="S58">
        <f t="shared" si="9"/>
        <v>18225</v>
      </c>
      <c r="T58">
        <f t="shared" si="10"/>
        <v>200475</v>
      </c>
    </row>
    <row r="59" spans="14:20" x14ac:dyDescent="0.25">
      <c r="N59">
        <v>9</v>
      </c>
      <c r="O59">
        <f t="shared" si="11"/>
        <v>143</v>
      </c>
      <c r="P59">
        <f t="shared" si="7"/>
        <v>151</v>
      </c>
      <c r="Q59">
        <f>COUNTIFS($A$1:$J$10,"&gt;=143",$A$1:$J$10,"&lt;=159")</f>
        <v>9</v>
      </c>
      <c r="R59">
        <f>P59*Q59</f>
        <v>1359</v>
      </c>
      <c r="S59">
        <f t="shared" si="9"/>
        <v>22801</v>
      </c>
      <c r="T59">
        <f t="shared" si="10"/>
        <v>205209</v>
      </c>
    </row>
    <row r="60" spans="14:20" x14ac:dyDescent="0.25">
      <c r="O60">
        <v>159</v>
      </c>
      <c r="Q60">
        <f>SUM(Q51:Q59)</f>
        <v>100</v>
      </c>
      <c r="R60">
        <f>SUM(R51:R59)</f>
        <v>8668</v>
      </c>
      <c r="T60">
        <f>SUM(T51:T59)</f>
        <v>900324</v>
      </c>
    </row>
    <row r="61" spans="14:20" x14ac:dyDescent="0.25">
      <c r="N61" t="s">
        <v>12</v>
      </c>
    </row>
    <row r="62" spans="14:20" x14ac:dyDescent="0.25">
      <c r="N62">
        <f>SUM(R51:R59)/100</f>
        <v>86.68</v>
      </c>
      <c r="Q62" t="s">
        <v>17</v>
      </c>
    </row>
    <row r="63" spans="14:20" x14ac:dyDescent="0.25">
      <c r="Q63">
        <f>(T60/100-N62*N62)</f>
        <v>1489.8175999999985</v>
      </c>
      <c r="R63">
        <f>Q63^(0.5)</f>
        <v>38.598155396339841</v>
      </c>
    </row>
    <row r="64" spans="14:20" x14ac:dyDescent="0.25">
      <c r="Q64">
        <f>100*Q63/99</f>
        <v>1504.866262626261</v>
      </c>
      <c r="R64">
        <f>Q64^(0.5)</f>
        <v>38.792605772572962</v>
      </c>
    </row>
    <row r="66" spans="15:17" x14ac:dyDescent="0.25">
      <c r="P66" t="s">
        <v>30</v>
      </c>
      <c r="Q66">
        <v>0.14299999999999999</v>
      </c>
    </row>
    <row r="68" spans="15:17" x14ac:dyDescent="0.25">
      <c r="Q68">
        <f>(1-Q66)*R64</f>
        <v>33.245263147095031</v>
      </c>
    </row>
    <row r="69" spans="15:17" x14ac:dyDescent="0.25">
      <c r="Q69">
        <f>(1+Q66)*R64</f>
        <v>44.339948398050893</v>
      </c>
    </row>
    <row r="73" spans="15:17" x14ac:dyDescent="0.25">
      <c r="O73">
        <v>1.984</v>
      </c>
      <c r="P73">
        <f>O73*R64/10</f>
        <v>7.6964529852784747</v>
      </c>
    </row>
    <row r="74" spans="15:17" x14ac:dyDescent="0.25">
      <c r="P74">
        <f>86.86+P73</f>
        <v>94.556452985278469</v>
      </c>
    </row>
    <row r="75" spans="15:17" x14ac:dyDescent="0.25">
      <c r="P75">
        <f>86.68-P73</f>
        <v>78.983547014721537</v>
      </c>
    </row>
    <row r="83" spans="1:7" x14ac:dyDescent="0.25">
      <c r="C83" s="3" t="s">
        <v>23</v>
      </c>
      <c r="D83" s="3"/>
    </row>
    <row r="85" spans="1:7" x14ac:dyDescent="0.25">
      <c r="A85" s="4" t="s">
        <v>18</v>
      </c>
      <c r="B85" s="4"/>
      <c r="C85" s="4"/>
    </row>
    <row r="87" spans="1:7" x14ac:dyDescent="0.25">
      <c r="A87" s="3" t="s">
        <v>19</v>
      </c>
      <c r="B87" s="3" t="s">
        <v>20</v>
      </c>
      <c r="C87" s="3"/>
      <c r="D87" s="3" t="s">
        <v>24</v>
      </c>
      <c r="E87" s="3" t="s">
        <v>25</v>
      </c>
      <c r="F87" s="3"/>
      <c r="G87" s="3"/>
    </row>
    <row r="88" spans="1:7" x14ac:dyDescent="0.25">
      <c r="A88" s="3"/>
      <c r="B88" s="3"/>
      <c r="C88" s="3"/>
      <c r="D88" s="3"/>
      <c r="E88" s="3"/>
      <c r="F88" s="3"/>
      <c r="G88" s="3"/>
    </row>
    <row r="89" spans="1:7" x14ac:dyDescent="0.25">
      <c r="A89" s="3"/>
      <c r="B89" s="3" t="s">
        <v>21</v>
      </c>
      <c r="C89" s="3" t="s">
        <v>22</v>
      </c>
      <c r="D89" s="3"/>
      <c r="E89" s="3"/>
      <c r="F89" s="3"/>
      <c r="G89" s="3"/>
    </row>
    <row r="90" spans="1:7" x14ac:dyDescent="0.25">
      <c r="A90" s="3"/>
      <c r="B90" s="3"/>
      <c r="C90" s="3"/>
      <c r="D90" s="3"/>
      <c r="E90" s="3"/>
      <c r="F90" s="3"/>
      <c r="G90" s="3"/>
    </row>
    <row r="91" spans="1:7" x14ac:dyDescent="0.25">
      <c r="A91">
        <v>1</v>
      </c>
      <c r="B91">
        <f>O51</f>
        <v>15</v>
      </c>
      <c r="C91">
        <f>O52</f>
        <v>31</v>
      </c>
      <c r="D91" t="s">
        <v>26</v>
      </c>
      <c r="E91">
        <f>C91-$N$62</f>
        <v>-55.680000000000007</v>
      </c>
      <c r="F91" s="2" t="s">
        <v>26</v>
      </c>
      <c r="G91">
        <f>ROUND(E91/$R$63,2)</f>
        <v>-1.44</v>
      </c>
    </row>
    <row r="92" spans="1:7" x14ac:dyDescent="0.25">
      <c r="A92">
        <v>2</v>
      </c>
      <c r="B92">
        <f t="shared" ref="B92:B99" si="12">O52</f>
        <v>31</v>
      </c>
      <c r="C92">
        <f t="shared" ref="C92:C97" si="13">O53</f>
        <v>47</v>
      </c>
      <c r="D92">
        <f t="shared" ref="D92:D99" si="14">B92-$N$62</f>
        <v>-55.680000000000007</v>
      </c>
      <c r="E92">
        <f t="shared" ref="E92:E98" si="15">C92-$N$62</f>
        <v>-39.680000000000007</v>
      </c>
      <c r="F92">
        <f>ROUND(D92/$R$63,2)</f>
        <v>-1.44</v>
      </c>
      <c r="G92">
        <f>ROUND(E92/$R$63,2)</f>
        <v>-1.03</v>
      </c>
    </row>
    <row r="93" spans="1:7" x14ac:dyDescent="0.25">
      <c r="A93">
        <f>A92+1</f>
        <v>3</v>
      </c>
      <c r="B93">
        <f t="shared" si="12"/>
        <v>47</v>
      </c>
      <c r="C93">
        <f t="shared" si="13"/>
        <v>63</v>
      </c>
      <c r="D93">
        <f t="shared" si="14"/>
        <v>-39.680000000000007</v>
      </c>
      <c r="E93">
        <f t="shared" si="15"/>
        <v>-23.680000000000007</v>
      </c>
      <c r="F93">
        <f t="shared" ref="F93:F98" si="16">ROUND(D93/$R$63,2)</f>
        <v>-1.03</v>
      </c>
      <c r="G93">
        <f t="shared" ref="G93:G98" si="17">ROUND(E93/$R$63,2)</f>
        <v>-0.61</v>
      </c>
    </row>
    <row r="94" spans="1:7" x14ac:dyDescent="0.25">
      <c r="A94">
        <f t="shared" ref="A94:A99" si="18">A93+1</f>
        <v>4</v>
      </c>
      <c r="B94">
        <f t="shared" si="12"/>
        <v>63</v>
      </c>
      <c r="C94">
        <f t="shared" si="13"/>
        <v>79</v>
      </c>
      <c r="D94">
        <f t="shared" si="14"/>
        <v>-23.680000000000007</v>
      </c>
      <c r="E94">
        <f t="shared" si="15"/>
        <v>-7.6800000000000068</v>
      </c>
      <c r="F94">
        <f t="shared" si="16"/>
        <v>-0.61</v>
      </c>
      <c r="G94">
        <f t="shared" si="17"/>
        <v>-0.2</v>
      </c>
    </row>
    <row r="95" spans="1:7" x14ac:dyDescent="0.25">
      <c r="A95">
        <f t="shared" si="18"/>
        <v>5</v>
      </c>
      <c r="B95">
        <f t="shared" si="12"/>
        <v>79</v>
      </c>
      <c r="C95">
        <f t="shared" si="13"/>
        <v>95</v>
      </c>
      <c r="D95">
        <f t="shared" si="14"/>
        <v>-7.6800000000000068</v>
      </c>
      <c r="E95">
        <f t="shared" si="15"/>
        <v>8.3199999999999932</v>
      </c>
      <c r="F95">
        <f t="shared" si="16"/>
        <v>-0.2</v>
      </c>
      <c r="G95">
        <f t="shared" si="17"/>
        <v>0.22</v>
      </c>
    </row>
    <row r="96" spans="1:7" x14ac:dyDescent="0.25">
      <c r="A96">
        <f t="shared" si="18"/>
        <v>6</v>
      </c>
      <c r="B96">
        <f t="shared" si="12"/>
        <v>95</v>
      </c>
      <c r="C96">
        <f t="shared" si="13"/>
        <v>111</v>
      </c>
      <c r="D96">
        <f t="shared" si="14"/>
        <v>8.3199999999999932</v>
      </c>
      <c r="E96">
        <f t="shared" si="15"/>
        <v>24.319999999999993</v>
      </c>
      <c r="F96">
        <f t="shared" si="16"/>
        <v>0.22</v>
      </c>
      <c r="G96">
        <f t="shared" si="17"/>
        <v>0.63</v>
      </c>
    </row>
    <row r="97" spans="1:7" x14ac:dyDescent="0.25">
      <c r="A97">
        <f t="shared" si="18"/>
        <v>7</v>
      </c>
      <c r="B97">
        <f t="shared" si="12"/>
        <v>111</v>
      </c>
      <c r="C97">
        <f t="shared" si="13"/>
        <v>127</v>
      </c>
      <c r="D97">
        <f t="shared" si="14"/>
        <v>24.319999999999993</v>
      </c>
      <c r="E97">
        <f t="shared" si="15"/>
        <v>40.319999999999993</v>
      </c>
      <c r="F97">
        <f t="shared" si="16"/>
        <v>0.63</v>
      </c>
      <c r="G97">
        <f t="shared" si="17"/>
        <v>1.04</v>
      </c>
    </row>
    <row r="98" spans="1:7" x14ac:dyDescent="0.25">
      <c r="A98">
        <f t="shared" si="18"/>
        <v>8</v>
      </c>
      <c r="B98">
        <f t="shared" si="12"/>
        <v>127</v>
      </c>
      <c r="C98">
        <f>O59</f>
        <v>143</v>
      </c>
      <c r="D98">
        <f t="shared" si="14"/>
        <v>40.319999999999993</v>
      </c>
      <c r="E98">
        <f t="shared" si="15"/>
        <v>56.319999999999993</v>
      </c>
      <c r="F98">
        <f t="shared" si="16"/>
        <v>1.04</v>
      </c>
      <c r="G98">
        <f t="shared" si="17"/>
        <v>1.46</v>
      </c>
    </row>
    <row r="99" spans="1:7" x14ac:dyDescent="0.25">
      <c r="A99">
        <f t="shared" si="18"/>
        <v>9</v>
      </c>
      <c r="B99">
        <f t="shared" si="12"/>
        <v>143</v>
      </c>
      <c r="C99">
        <f>O60</f>
        <v>159</v>
      </c>
      <c r="D99">
        <f t="shared" si="14"/>
        <v>56.319999999999993</v>
      </c>
      <c r="E99" t="s">
        <v>26</v>
      </c>
      <c r="F99">
        <f t="shared" ref="F99" si="19">ROUND(D99/$R$63,2)</f>
        <v>1.46</v>
      </c>
      <c r="G99" t="s">
        <v>26</v>
      </c>
    </row>
    <row r="101" spans="1:7" x14ac:dyDescent="0.25">
      <c r="A101">
        <v>1</v>
      </c>
      <c r="B101" t="str">
        <f>F91</f>
        <v>-</v>
      </c>
      <c r="C101">
        <f>G91</f>
        <v>-1.44</v>
      </c>
      <c r="D101">
        <v>-0.5</v>
      </c>
      <c r="E101">
        <v>-0.42509999999999998</v>
      </c>
      <c r="F101">
        <f>E101-D101</f>
        <v>7.4900000000000022E-2</v>
      </c>
      <c r="G101">
        <f>100*F101</f>
        <v>7.490000000000002</v>
      </c>
    </row>
    <row r="102" spans="1:7" x14ac:dyDescent="0.25">
      <c r="A102">
        <v>2</v>
      </c>
      <c r="B102">
        <f t="shared" ref="B102:C109" si="20">F92</f>
        <v>-1.44</v>
      </c>
      <c r="C102">
        <f t="shared" si="20"/>
        <v>-1.03</v>
      </c>
      <c r="D102">
        <f>E101</f>
        <v>-0.42509999999999998</v>
      </c>
      <c r="E102">
        <v>-0.34849999999999998</v>
      </c>
      <c r="F102">
        <f t="shared" ref="F102:F109" si="21">E102-D102</f>
        <v>7.6600000000000001E-2</v>
      </c>
      <c r="G102">
        <f t="shared" ref="G102:G109" si="22">100*F102</f>
        <v>7.66</v>
      </c>
    </row>
    <row r="103" spans="1:7" x14ac:dyDescent="0.25">
      <c r="A103">
        <v>3</v>
      </c>
      <c r="B103">
        <f t="shared" si="20"/>
        <v>-1.03</v>
      </c>
      <c r="C103">
        <f t="shared" si="20"/>
        <v>-0.61</v>
      </c>
      <c r="D103">
        <f t="shared" ref="D103:D109" si="23">E102</f>
        <v>-0.34849999999999998</v>
      </c>
      <c r="E103">
        <v>-0.2291</v>
      </c>
      <c r="F103">
        <f t="shared" si="21"/>
        <v>0.11939999999999998</v>
      </c>
      <c r="G103">
        <f t="shared" si="22"/>
        <v>11.939999999999998</v>
      </c>
    </row>
    <row r="104" spans="1:7" x14ac:dyDescent="0.25">
      <c r="A104">
        <v>4</v>
      </c>
      <c r="B104">
        <f t="shared" si="20"/>
        <v>-0.61</v>
      </c>
      <c r="C104">
        <f t="shared" si="20"/>
        <v>-0.2</v>
      </c>
      <c r="D104">
        <f t="shared" si="23"/>
        <v>-0.2291</v>
      </c>
      <c r="E104">
        <v>-7.9299999999999995E-2</v>
      </c>
      <c r="F104">
        <f t="shared" si="21"/>
        <v>0.14979999999999999</v>
      </c>
      <c r="G104">
        <f t="shared" si="22"/>
        <v>14.979999999999999</v>
      </c>
    </row>
    <row r="105" spans="1:7" x14ac:dyDescent="0.25">
      <c r="A105">
        <v>5</v>
      </c>
      <c r="B105">
        <f t="shared" si="20"/>
        <v>-0.2</v>
      </c>
      <c r="C105">
        <f t="shared" si="20"/>
        <v>0.22</v>
      </c>
      <c r="D105">
        <f t="shared" si="23"/>
        <v>-7.9299999999999995E-2</v>
      </c>
      <c r="E105">
        <v>8.7099999999999997E-2</v>
      </c>
      <c r="F105">
        <f t="shared" si="21"/>
        <v>0.16639999999999999</v>
      </c>
      <c r="G105">
        <f t="shared" si="22"/>
        <v>16.64</v>
      </c>
    </row>
    <row r="106" spans="1:7" x14ac:dyDescent="0.25">
      <c r="A106">
        <v>6</v>
      </c>
      <c r="B106">
        <f t="shared" si="20"/>
        <v>0.22</v>
      </c>
      <c r="C106">
        <f t="shared" si="20"/>
        <v>0.63</v>
      </c>
      <c r="D106">
        <f t="shared" si="23"/>
        <v>8.7099999999999997E-2</v>
      </c>
      <c r="E106">
        <v>0.23569999999999999</v>
      </c>
      <c r="F106">
        <f t="shared" si="21"/>
        <v>0.14860000000000001</v>
      </c>
      <c r="G106">
        <f t="shared" si="22"/>
        <v>14.860000000000001</v>
      </c>
    </row>
    <row r="107" spans="1:7" x14ac:dyDescent="0.25">
      <c r="A107">
        <v>7</v>
      </c>
      <c r="B107">
        <f t="shared" si="20"/>
        <v>0.63</v>
      </c>
      <c r="C107">
        <f t="shared" si="20"/>
        <v>1.04</v>
      </c>
      <c r="D107">
        <f t="shared" si="23"/>
        <v>0.23569999999999999</v>
      </c>
      <c r="E107">
        <v>0.3508</v>
      </c>
      <c r="F107">
        <f t="shared" si="21"/>
        <v>0.11510000000000001</v>
      </c>
      <c r="G107">
        <f t="shared" si="22"/>
        <v>11.510000000000002</v>
      </c>
    </row>
    <row r="108" spans="1:7" x14ac:dyDescent="0.25">
      <c r="A108">
        <v>8</v>
      </c>
      <c r="B108">
        <f t="shared" si="20"/>
        <v>1.04</v>
      </c>
      <c r="C108">
        <f t="shared" si="20"/>
        <v>1.46</v>
      </c>
      <c r="D108">
        <f t="shared" si="23"/>
        <v>0.3508</v>
      </c>
      <c r="E108">
        <v>0.4279</v>
      </c>
      <c r="F108">
        <f t="shared" si="21"/>
        <v>7.7100000000000002E-2</v>
      </c>
      <c r="G108">
        <f t="shared" si="22"/>
        <v>7.71</v>
      </c>
    </row>
    <row r="109" spans="1:7" x14ac:dyDescent="0.25">
      <c r="A109">
        <v>9</v>
      </c>
      <c r="B109">
        <f t="shared" si="20"/>
        <v>1.46</v>
      </c>
      <c r="C109" t="str">
        <f t="shared" si="20"/>
        <v>-</v>
      </c>
      <c r="D109">
        <f t="shared" si="23"/>
        <v>0.4279</v>
      </c>
      <c r="E109">
        <v>0.5</v>
      </c>
      <c r="F109">
        <f t="shared" si="21"/>
        <v>7.2099999999999997E-2</v>
      </c>
      <c r="G109">
        <f t="shared" si="22"/>
        <v>7.21</v>
      </c>
    </row>
    <row r="110" spans="1:7" x14ac:dyDescent="0.25">
      <c r="A110" t="s">
        <v>27</v>
      </c>
      <c r="F110">
        <f>SUM(F101:F109)</f>
        <v>1</v>
      </c>
      <c r="G110">
        <f>SUM(G101:G109)</f>
        <v>100</v>
      </c>
    </row>
    <row r="113" spans="1:8" x14ac:dyDescent="0.25">
      <c r="A113">
        <v>1</v>
      </c>
      <c r="B113">
        <f>N17</f>
        <v>9</v>
      </c>
      <c r="C113">
        <f>G101</f>
        <v>7.490000000000002</v>
      </c>
      <c r="D113">
        <f>B113-C113</f>
        <v>1.509999999999998</v>
      </c>
      <c r="E113">
        <f>D113*D113</f>
        <v>2.2800999999999938</v>
      </c>
      <c r="F113">
        <f>E113/C113</f>
        <v>0.304419225634178</v>
      </c>
      <c r="G113">
        <f>B113*B113</f>
        <v>81</v>
      </c>
      <c r="H113">
        <f>G113/C113</f>
        <v>10.814419225634175</v>
      </c>
    </row>
    <row r="114" spans="1:8" x14ac:dyDescent="0.25">
      <c r="A114">
        <v>2</v>
      </c>
      <c r="B114">
        <f t="shared" ref="B114:B120" si="24">N18</f>
        <v>10</v>
      </c>
      <c r="C114">
        <f t="shared" ref="C114:C121" si="25">G102</f>
        <v>7.66</v>
      </c>
      <c r="D114">
        <f t="shared" ref="D114:D121" si="26">B114-C114</f>
        <v>2.34</v>
      </c>
      <c r="E114">
        <f t="shared" ref="E114:E121" si="27">D114*D114</f>
        <v>5.4755999999999991</v>
      </c>
      <c r="F114">
        <f t="shared" ref="F114:F121" si="28">E114/C114</f>
        <v>0.71483028720626618</v>
      </c>
      <c r="G114">
        <f t="shared" ref="G114:G121" si="29">B114*B114</f>
        <v>100</v>
      </c>
      <c r="H114">
        <f t="shared" ref="H114:H121" si="30">G114/C114</f>
        <v>13.054830287206267</v>
      </c>
    </row>
    <row r="115" spans="1:8" x14ac:dyDescent="0.25">
      <c r="A115">
        <v>3</v>
      </c>
      <c r="B115">
        <f t="shared" si="24"/>
        <v>11</v>
      </c>
      <c r="C115">
        <f t="shared" si="25"/>
        <v>11.939999999999998</v>
      </c>
      <c r="D115">
        <f t="shared" si="26"/>
        <v>-0.93999999999999773</v>
      </c>
      <c r="E115">
        <f t="shared" si="27"/>
        <v>0.88359999999999572</v>
      </c>
      <c r="F115">
        <f t="shared" si="28"/>
        <v>7.4003350083751751E-2</v>
      </c>
      <c r="G115">
        <f t="shared" si="29"/>
        <v>121</v>
      </c>
      <c r="H115">
        <f t="shared" si="30"/>
        <v>10.134003350083754</v>
      </c>
    </row>
    <row r="116" spans="1:8" x14ac:dyDescent="0.25">
      <c r="A116">
        <v>4</v>
      </c>
      <c r="B116">
        <f t="shared" si="24"/>
        <v>13</v>
      </c>
      <c r="C116">
        <f t="shared" si="25"/>
        <v>14.979999999999999</v>
      </c>
      <c r="D116">
        <f t="shared" si="26"/>
        <v>-1.9799999999999986</v>
      </c>
      <c r="E116">
        <f t="shared" si="27"/>
        <v>3.9203999999999946</v>
      </c>
      <c r="F116">
        <f t="shared" si="28"/>
        <v>0.26170894526034677</v>
      </c>
      <c r="G116">
        <f t="shared" si="29"/>
        <v>169</v>
      </c>
      <c r="H116">
        <f t="shared" si="30"/>
        <v>11.281708945260348</v>
      </c>
    </row>
    <row r="117" spans="1:8" x14ac:dyDescent="0.25">
      <c r="A117">
        <v>5</v>
      </c>
      <c r="B117">
        <f t="shared" si="24"/>
        <v>16</v>
      </c>
      <c r="C117">
        <f t="shared" si="25"/>
        <v>16.64</v>
      </c>
      <c r="D117">
        <f t="shared" si="26"/>
        <v>-0.64000000000000057</v>
      </c>
      <c r="E117">
        <f t="shared" si="27"/>
        <v>0.40960000000000074</v>
      </c>
      <c r="F117">
        <f t="shared" si="28"/>
        <v>2.461538461538466E-2</v>
      </c>
      <c r="G117">
        <f t="shared" si="29"/>
        <v>256</v>
      </c>
      <c r="H117">
        <f t="shared" si="30"/>
        <v>15.384615384615383</v>
      </c>
    </row>
    <row r="118" spans="1:8" x14ac:dyDescent="0.25">
      <c r="A118">
        <v>6</v>
      </c>
      <c r="B118">
        <f t="shared" si="24"/>
        <v>12</v>
      </c>
      <c r="C118">
        <f t="shared" si="25"/>
        <v>14.860000000000001</v>
      </c>
      <c r="D118">
        <f t="shared" si="26"/>
        <v>-2.8600000000000012</v>
      </c>
      <c r="E118">
        <f t="shared" si="27"/>
        <v>8.1796000000000078</v>
      </c>
      <c r="F118">
        <f t="shared" si="28"/>
        <v>0.55044414535666264</v>
      </c>
      <c r="G118">
        <f t="shared" si="29"/>
        <v>144</v>
      </c>
      <c r="H118">
        <f t="shared" si="30"/>
        <v>9.6904441453566612</v>
      </c>
    </row>
    <row r="119" spans="1:8" x14ac:dyDescent="0.25">
      <c r="A119">
        <v>7</v>
      </c>
      <c r="B119">
        <f t="shared" si="24"/>
        <v>9</v>
      </c>
      <c r="C119">
        <f t="shared" si="25"/>
        <v>11.510000000000002</v>
      </c>
      <c r="D119">
        <f t="shared" si="26"/>
        <v>-2.5100000000000016</v>
      </c>
      <c r="E119">
        <f t="shared" si="27"/>
        <v>6.3001000000000076</v>
      </c>
      <c r="F119">
        <f t="shared" si="28"/>
        <v>0.54735881841876688</v>
      </c>
      <c r="G119">
        <f t="shared" si="29"/>
        <v>81</v>
      </c>
      <c r="H119">
        <f t="shared" si="30"/>
        <v>7.037358818418765</v>
      </c>
    </row>
    <row r="120" spans="1:8" x14ac:dyDescent="0.25">
      <c r="A120">
        <v>8</v>
      </c>
      <c r="B120">
        <f t="shared" si="24"/>
        <v>11</v>
      </c>
      <c r="C120">
        <f t="shared" si="25"/>
        <v>7.71</v>
      </c>
      <c r="D120">
        <f t="shared" si="26"/>
        <v>3.29</v>
      </c>
      <c r="E120">
        <f t="shared" si="27"/>
        <v>10.8241</v>
      </c>
      <c r="F120">
        <f t="shared" si="28"/>
        <v>1.4039040207522697</v>
      </c>
      <c r="G120">
        <f t="shared" si="29"/>
        <v>121</v>
      </c>
      <c r="H120">
        <f t="shared" si="30"/>
        <v>15.693904020752269</v>
      </c>
    </row>
    <row r="121" spans="1:8" x14ac:dyDescent="0.25">
      <c r="A121">
        <v>9</v>
      </c>
      <c r="B121">
        <f>N25</f>
        <v>9</v>
      </c>
      <c r="C121">
        <f t="shared" si="25"/>
        <v>7.21</v>
      </c>
      <c r="D121">
        <f t="shared" si="26"/>
        <v>1.79</v>
      </c>
      <c r="E121">
        <f t="shared" si="27"/>
        <v>3.2040999999999999</v>
      </c>
      <c r="F121">
        <f t="shared" si="28"/>
        <v>0.44439667128987514</v>
      </c>
      <c r="G121">
        <f t="shared" si="29"/>
        <v>81</v>
      </c>
      <c r="H121">
        <f t="shared" si="30"/>
        <v>11.234396671289876</v>
      </c>
    </row>
    <row r="122" spans="1:8" x14ac:dyDescent="0.25">
      <c r="A122" t="s">
        <v>28</v>
      </c>
      <c r="B122">
        <f>SUM(B113:B121)</f>
        <v>100</v>
      </c>
      <c r="C122">
        <f t="shared" ref="C122:H122" si="31">SUM(C113:C121)</f>
        <v>100</v>
      </c>
      <c r="F122">
        <f t="shared" si="31"/>
        <v>4.3256808486175018</v>
      </c>
      <c r="H122">
        <f t="shared" si="31"/>
        <v>104.32568084861749</v>
      </c>
    </row>
  </sheetData>
  <mergeCells count="11">
    <mergeCell ref="C83:D83"/>
    <mergeCell ref="A85:C85"/>
    <mergeCell ref="A87:A90"/>
    <mergeCell ref="B87:C88"/>
    <mergeCell ref="B89:B90"/>
    <mergeCell ref="C89:C90"/>
    <mergeCell ref="F89:F90"/>
    <mergeCell ref="G89:G90"/>
    <mergeCell ref="F87:G88"/>
    <mergeCell ref="D87:D90"/>
    <mergeCell ref="E87:E90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yihong liao</dc:creator>
  <cp:lastModifiedBy>yihong liao</cp:lastModifiedBy>
  <dcterms:created xsi:type="dcterms:W3CDTF">2015-06-05T18:19:34Z</dcterms:created>
  <dcterms:modified xsi:type="dcterms:W3CDTF">2022-05-11T12:53:51Z</dcterms:modified>
</cp:coreProperties>
</file>