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 lab\3lab\"/>
    </mc:Choice>
  </mc:AlternateContent>
  <xr:revisionPtr revIDLastSave="0" documentId="13_ncr:1_{974FB44B-1D52-4402-B7BE-79BF9F2E93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O46" i="2"/>
  <c r="K46" i="2"/>
  <c r="L46" i="2"/>
  <c r="M46" i="2"/>
  <c r="N46" i="2"/>
  <c r="P46" i="2"/>
  <c r="Q46" i="2"/>
  <c r="K47" i="2"/>
  <c r="L47" i="2"/>
  <c r="M47" i="2"/>
  <c r="N47" i="2"/>
  <c r="O47" i="2"/>
  <c r="P47" i="2"/>
  <c r="Q47" i="2"/>
  <c r="P37" i="2"/>
  <c r="P36" i="2"/>
  <c r="O36" i="2"/>
  <c r="O37" i="2"/>
  <c r="N36" i="2"/>
  <c r="N37" i="2"/>
  <c r="R47" i="2" l="1"/>
  <c r="S47" i="2" s="1"/>
  <c r="T47" i="2" s="1"/>
  <c r="R46" i="2"/>
  <c r="S46" i="2" s="1"/>
  <c r="T46" i="2" s="1"/>
  <c r="H41" i="2"/>
  <c r="B28" i="2"/>
  <c r="C28" i="2"/>
  <c r="D28" i="2"/>
  <c r="E28" i="2"/>
  <c r="F28" i="2"/>
  <c r="G28" i="2"/>
  <c r="A28" i="2"/>
  <c r="B21" i="2"/>
  <c r="C21" i="2"/>
  <c r="D21" i="2"/>
  <c r="E21" i="2"/>
  <c r="F21" i="2"/>
  <c r="G21" i="2"/>
  <c r="B20" i="2"/>
  <c r="C20" i="2"/>
  <c r="D20" i="2"/>
  <c r="E20" i="2"/>
  <c r="F20" i="2"/>
  <c r="G20" i="2"/>
  <c r="B19" i="2"/>
  <c r="C19" i="2"/>
  <c r="D19" i="2"/>
  <c r="E19" i="2"/>
  <c r="F19" i="2"/>
  <c r="G19" i="2"/>
  <c r="A20" i="2"/>
  <c r="A21" i="2"/>
  <c r="A19" i="2"/>
  <c r="Q11" i="2"/>
  <c r="J6" i="2"/>
  <c r="B18" i="2"/>
  <c r="C18" i="2"/>
  <c r="D18" i="2"/>
  <c r="E18" i="2"/>
  <c r="F18" i="2"/>
  <c r="G18" i="2"/>
  <c r="A18" i="2"/>
  <c r="B7" i="2"/>
  <c r="B8" i="2" s="1"/>
  <c r="C7" i="2"/>
  <c r="C8" i="2" s="1"/>
  <c r="D7" i="2"/>
  <c r="D8" i="2" s="1"/>
  <c r="E7" i="2"/>
  <c r="E8" i="2" s="1"/>
  <c r="F7" i="2"/>
  <c r="F8" i="2" s="1"/>
  <c r="G7" i="2"/>
  <c r="G8" i="2" s="1"/>
  <c r="A7" i="2"/>
  <c r="A8" i="2" s="1"/>
  <c r="J5" i="2" l="1"/>
  <c r="J7" i="2" s="1"/>
  <c r="J22" i="2" s="1"/>
  <c r="F24" i="2" l="1"/>
  <c r="F32" i="2" s="1"/>
  <c r="B24" i="2"/>
  <c r="E25" i="2"/>
  <c r="E33" i="2" s="1"/>
  <c r="D24" i="2"/>
  <c r="D25" i="2"/>
  <c r="G25" i="2"/>
  <c r="G33" i="2" s="1"/>
  <c r="B25" i="2"/>
  <c r="G24" i="2"/>
  <c r="G32" i="2" s="1"/>
  <c r="E24" i="2"/>
  <c r="E32" i="2" s="1"/>
  <c r="C23" i="2"/>
  <c r="C24" i="2"/>
  <c r="F25" i="2"/>
  <c r="F33" i="2" s="1"/>
  <c r="C25" i="2"/>
  <c r="I11" i="2"/>
  <c r="K11" i="2"/>
  <c r="N11" i="2"/>
  <c r="M11" i="2"/>
  <c r="L11" i="2"/>
  <c r="O11" i="2"/>
  <c r="J11" i="2"/>
  <c r="D23" i="2"/>
  <c r="B23" i="2"/>
  <c r="A23" i="2"/>
  <c r="A25" i="2"/>
  <c r="A24" i="2"/>
  <c r="G23" i="2"/>
  <c r="F23" i="2"/>
  <c r="E23" i="2"/>
  <c r="G31" i="2" l="1"/>
  <c r="P35" i="2"/>
  <c r="Q45" i="2" s="1"/>
  <c r="B32" i="2"/>
  <c r="A33" i="2"/>
  <c r="H33" i="2" s="1"/>
  <c r="J37" i="2"/>
  <c r="H25" i="2"/>
  <c r="B33" i="2"/>
  <c r="K37" i="2"/>
  <c r="B31" i="2"/>
  <c r="C33" i="2"/>
  <c r="L37" i="2"/>
  <c r="D33" i="2"/>
  <c r="M37" i="2"/>
  <c r="C31" i="2"/>
  <c r="A32" i="2"/>
  <c r="H24" i="2"/>
  <c r="M36" i="2" s="1"/>
  <c r="D31" i="2"/>
  <c r="M35" i="2"/>
  <c r="N45" i="2" s="1"/>
  <c r="D32" i="2"/>
  <c r="A31" i="2"/>
  <c r="L35" i="2"/>
  <c r="M45" i="2" s="1"/>
  <c r="E31" i="2"/>
  <c r="N35" i="2"/>
  <c r="O45" i="2" s="1"/>
  <c r="F31" i="2"/>
  <c r="C32" i="2"/>
  <c r="H31" i="2"/>
  <c r="D35" i="2" s="1"/>
  <c r="D45" i="2" s="1"/>
  <c r="P11" i="2"/>
  <c r="L8" i="2" s="1"/>
  <c r="N8" i="2" s="1"/>
  <c r="A37" i="2" l="1"/>
  <c r="A47" i="2" s="1"/>
  <c r="G37" i="2"/>
  <c r="F37" i="2"/>
  <c r="F47" i="2" s="1"/>
  <c r="E37" i="2"/>
  <c r="E47" i="2" s="1"/>
  <c r="D37" i="2"/>
  <c r="D47" i="2" s="1"/>
  <c r="B37" i="2"/>
  <c r="B47" i="2" s="1"/>
  <c r="J35" i="2"/>
  <c r="K45" i="2" s="1"/>
  <c r="R45" i="2" s="1"/>
  <c r="S45" i="2" s="1"/>
  <c r="T45" i="2" s="1"/>
  <c r="J36" i="2"/>
  <c r="C37" i="2"/>
  <c r="C47" i="2" s="1"/>
  <c r="H32" i="2"/>
  <c r="L36" i="2"/>
  <c r="K35" i="2"/>
  <c r="L45" i="2" s="1"/>
  <c r="C36" i="2"/>
  <c r="C46" i="2" s="1"/>
  <c r="O35" i="2"/>
  <c r="P45" i="2" s="1"/>
  <c r="K36" i="2"/>
  <c r="G35" i="2"/>
  <c r="F35" i="2"/>
  <c r="F45" i="2" s="1"/>
  <c r="A35" i="2"/>
  <c r="A45" i="2" s="1"/>
  <c r="E35" i="2"/>
  <c r="E45" i="2" s="1"/>
  <c r="C35" i="2"/>
  <c r="C45" i="2" s="1"/>
  <c r="B35" i="2"/>
  <c r="B45" i="2" s="1"/>
  <c r="G47" i="2" l="1"/>
  <c r="H47" i="2" s="1"/>
  <c r="I47" i="2" s="1"/>
  <c r="F36" i="2"/>
  <c r="F46" i="2" s="1"/>
  <c r="E36" i="2"/>
  <c r="E46" i="2" s="1"/>
  <c r="A36" i="2"/>
  <c r="A46" i="2" s="1"/>
  <c r="G36" i="2"/>
  <c r="D36" i="2"/>
  <c r="D46" i="2" s="1"/>
  <c r="B36" i="2"/>
  <c r="B46" i="2" s="1"/>
  <c r="G45" i="2"/>
  <c r="H45" i="2" s="1"/>
  <c r="I45" i="2" s="1"/>
  <c r="G46" i="2" l="1"/>
  <c r="H46" i="2" s="1"/>
  <c r="I46" i="2" s="1"/>
</calcChain>
</file>

<file path=xl/sharedStrings.xml><?xml version="1.0" encoding="utf-8"?>
<sst xmlns="http://schemas.openxmlformats.org/spreadsheetml/2006/main" count="36" uniqueCount="31">
  <si>
    <t>平均</t>
    <phoneticPr fontId="1" type="noConversion"/>
  </si>
  <si>
    <t>斜率</t>
    <phoneticPr fontId="1" type="noConversion"/>
  </si>
  <si>
    <t>表一</t>
    <phoneticPr fontId="1" type="noConversion"/>
  </si>
  <si>
    <t>表二</t>
    <phoneticPr fontId="1" type="noConversion"/>
  </si>
  <si>
    <t>&lt;t&gt;</t>
    <phoneticPr fontId="1" type="noConversion"/>
  </si>
  <si>
    <t>1/2gt</t>
    <phoneticPr fontId="1" type="noConversion"/>
  </si>
  <si>
    <t>h</t>
    <phoneticPr fontId="1" type="noConversion"/>
  </si>
  <si>
    <t>分子</t>
    <phoneticPr fontId="1" type="noConversion"/>
  </si>
  <si>
    <t>分母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</si>
  <si>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</si>
  <si>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</si>
  <si>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</si>
  <si>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</si>
  <si>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</si>
  <si>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</si>
  <si>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</si>
  <si>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d的平方和</t>
    <phoneticPr fontId="1" type="noConversion"/>
  </si>
  <si>
    <t>h的平方和</t>
    <phoneticPr fontId="1" type="noConversion"/>
  </si>
  <si>
    <t>誤差結果平方</t>
    <phoneticPr fontId="1" type="noConversion"/>
  </si>
  <si>
    <t>Ic</t>
    <phoneticPr fontId="1" type="noConversion"/>
  </si>
  <si>
    <t>動能</t>
    <phoneticPr fontId="1" type="noConversion"/>
  </si>
  <si>
    <t>勢能</t>
    <phoneticPr fontId="1" type="noConversion"/>
  </si>
  <si>
    <t>縂</t>
    <phoneticPr fontId="1" type="noConversion"/>
  </si>
  <si>
    <t>H平均差</t>
    <phoneticPr fontId="1" type="noConversion"/>
  </si>
  <si>
    <t>和</t>
    <phoneticPr fontId="1" type="noConversion"/>
  </si>
  <si>
    <t>截距</t>
    <phoneticPr fontId="1" type="noConversion"/>
  </si>
  <si>
    <t>總能和H平均差的繼</t>
    <phoneticPr fontId="1" type="noConversion"/>
  </si>
  <si>
    <t>總能平均差</t>
    <phoneticPr fontId="1" type="noConversion"/>
  </si>
  <si>
    <t>動能平均差</t>
    <phoneticPr fontId="1" type="noConversion"/>
  </si>
  <si>
    <t>動能和H差的積</t>
    <phoneticPr fontId="1" type="noConversion"/>
  </si>
  <si>
    <t>平均平方和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</si>
</sst>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D264-6CB6-4A17-9AC8-8698DBCF132B}">
  <dimension ref="A1:T47"/>
  <sheetViews>
    <sheetView tabSelected="1" topLeftCell="A13" zoomScaleNormal="100" workbookViewId="0">
      <selection activeCell="T46" sqref="T46"/>
    </sheetView>
  </sheetViews>
  <sheetFormatPr defaultRowHeight="14.25" x14ac:dyDescent="0.2"/>
  <cols>
    <col min="1" max="1" width="12.75" bestFit="1" customWidth="1"/>
  </cols>
  <sheetData>
    <row r="1" spans="1:17" x14ac:dyDescent="0.2">
      <c r="A1" t="s">
        <v>2</v>
      </c>
    </row>
    <row r="2" spans="1:17" x14ac:dyDescent="0.2">
      <c r="A2">
        <v>2613.1999999999998</v>
      </c>
      <c r="B2">
        <v>3717.6</v>
      </c>
      <c r="C2">
        <v>4557.6000000000004</v>
      </c>
      <c r="D2">
        <v>5270.2</v>
      </c>
      <c r="E2">
        <v>5898</v>
      </c>
      <c r="F2">
        <v>6453.2</v>
      </c>
      <c r="G2">
        <v>6978.5</v>
      </c>
    </row>
    <row r="3" spans="1:17" x14ac:dyDescent="0.2">
      <c r="A3">
        <v>2615.8000000000002</v>
      </c>
      <c r="B3">
        <v>3713</v>
      </c>
      <c r="C3">
        <v>4562.5</v>
      </c>
      <c r="D3">
        <v>5271.5</v>
      </c>
      <c r="E3">
        <v>5891.1</v>
      </c>
      <c r="F3">
        <v>6454.9</v>
      </c>
      <c r="G3">
        <v>6975.4</v>
      </c>
    </row>
    <row r="4" spans="1:17" x14ac:dyDescent="0.2">
      <c r="A4">
        <v>2613.3000000000002</v>
      </c>
      <c r="B4">
        <v>3717.2</v>
      </c>
      <c r="C4">
        <v>4556</v>
      </c>
      <c r="D4">
        <v>5265.3</v>
      </c>
      <c r="E4">
        <v>5894.8</v>
      </c>
      <c r="F4">
        <v>6463.2</v>
      </c>
      <c r="G4">
        <v>6971</v>
      </c>
    </row>
    <row r="5" spans="1:17" x14ac:dyDescent="0.2">
      <c r="A5">
        <v>2614.6999999999998</v>
      </c>
      <c r="B5">
        <v>3716.4</v>
      </c>
      <c r="C5">
        <v>4559.5</v>
      </c>
      <c r="D5">
        <v>5269.3</v>
      </c>
      <c r="E5">
        <v>5888</v>
      </c>
      <c r="F5">
        <v>6461.9</v>
      </c>
      <c r="G5">
        <v>6980.9</v>
      </c>
      <c r="I5" t="s">
        <v>7</v>
      </c>
      <c r="J5">
        <f>SUM(A9*A8,B9*B8,C9*C8,D9*D8,E9*E8,F9*F8,G9*G8)</f>
        <v>477.43959506786803</v>
      </c>
    </row>
    <row r="6" spans="1:17" x14ac:dyDescent="0.2">
      <c r="A6">
        <v>2612.9</v>
      </c>
      <c r="B6">
        <v>3715.8</v>
      </c>
      <c r="C6">
        <v>4558.6000000000004</v>
      </c>
      <c r="D6">
        <v>5272.8</v>
      </c>
      <c r="E6">
        <v>5891.1</v>
      </c>
      <c r="F6">
        <v>6453.3</v>
      </c>
      <c r="G6">
        <v>6976.9</v>
      </c>
      <c r="I6" t="s">
        <v>8</v>
      </c>
      <c r="J6">
        <f>SUMSQ(A9:G9)</f>
        <v>1.4</v>
      </c>
    </row>
    <row r="7" spans="1:17" x14ac:dyDescent="0.2">
      <c r="A7">
        <f>SUM(A2:A6)/5</f>
        <v>2613.98</v>
      </c>
      <c r="B7">
        <f t="shared" ref="B7:G7" si="0">SUM(B2:B6)/5</f>
        <v>3716</v>
      </c>
      <c r="C7">
        <f t="shared" si="0"/>
        <v>4558.8399999999992</v>
      </c>
      <c r="D7">
        <f t="shared" si="0"/>
        <v>5269.82</v>
      </c>
      <c r="E7">
        <f t="shared" si="0"/>
        <v>5892.6</v>
      </c>
      <c r="F7">
        <f t="shared" si="0"/>
        <v>6457.2999999999993</v>
      </c>
      <c r="G7">
        <f t="shared" si="0"/>
        <v>6976.5400000000009</v>
      </c>
      <c r="H7" t="s">
        <v>4</v>
      </c>
      <c r="I7" t="s">
        <v>1</v>
      </c>
      <c r="J7">
        <f>J5/J6</f>
        <v>341.02828219133431</v>
      </c>
      <c r="L7" s="1" t="s">
        <v>18</v>
      </c>
      <c r="M7" s="1"/>
    </row>
    <row r="8" spans="1:17" x14ac:dyDescent="0.2">
      <c r="A8">
        <f>(9.82*A7*A7*10^(-6))/2</f>
        <v>33.549496972364004</v>
      </c>
      <c r="B8">
        <f>(9.82*B7*B7*10^(-6))/2</f>
        <v>67.800500960000008</v>
      </c>
      <c r="C8">
        <f t="shared" ref="C8:E8" si="1">(9.82*C7*C7*10^(-6))/2</f>
        <v>102.04463873489595</v>
      </c>
      <c r="D8">
        <f t="shared" si="1"/>
        <v>136.35562390708398</v>
      </c>
      <c r="E8">
        <f t="shared" si="1"/>
        <v>170.4886276716</v>
      </c>
      <c r="F8">
        <f t="shared" ref="F8" si="2">(9.82*F7*F7*10^(-6))/2</f>
        <v>204.73091135389996</v>
      </c>
      <c r="G8">
        <f t="shared" ref="G8" si="3">(9.82*G7*G7*10^(-6))/2</f>
        <v>238.98006192455605</v>
      </c>
      <c r="H8" t="s">
        <v>5</v>
      </c>
      <c r="L8">
        <f>(P11/6)/Q11</f>
        <v>7.4334956960621479E-2</v>
      </c>
      <c r="N8">
        <f>SQRT(L8)*2</f>
        <v>0.54528875638737129</v>
      </c>
    </row>
    <row r="9" spans="1:17" x14ac:dyDescent="0.2">
      <c r="A9">
        <v>0.1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 t="s">
        <v>6</v>
      </c>
    </row>
    <row r="10" spans="1:17" x14ac:dyDescent="0.2"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</row>
    <row r="11" spans="1:17" x14ac:dyDescent="0.2">
      <c r="I11">
        <f>A8-J7*A9</f>
        <v>-0.55333124676943157</v>
      </c>
      <c r="J11">
        <f>B8-J7*B9</f>
        <v>-0.40515547826686316</v>
      </c>
      <c r="K11">
        <f>C8-J7*C9</f>
        <v>-0.26384592250433059</v>
      </c>
      <c r="L11">
        <f>D8-J7*D9</f>
        <v>-5.5688969449761316E-2</v>
      </c>
      <c r="M11">
        <f>E8-J7*E9</f>
        <v>-2.551342406715662E-2</v>
      </c>
      <c r="N11">
        <f>F8-J7*F9</f>
        <v>0.11394203909938483</v>
      </c>
      <c r="O11">
        <f>G8-J7*G9</f>
        <v>0.26026439062204076</v>
      </c>
      <c r="P11">
        <f>SUMSQ(I11:O11)</f>
        <v>0.62441363846922038</v>
      </c>
      <c r="Q11">
        <f>SUMSQ(A9:G9)</f>
        <v>1.4</v>
      </c>
    </row>
    <row r="14" spans="1:17" x14ac:dyDescent="0.2">
      <c r="A14" t="s">
        <v>3</v>
      </c>
    </row>
    <row r="15" spans="1:17" x14ac:dyDescent="0.2">
      <c r="A15">
        <v>52.6</v>
      </c>
      <c r="B15">
        <v>37.4</v>
      </c>
      <c r="C15">
        <v>30.4</v>
      </c>
      <c r="D15">
        <v>26.3</v>
      </c>
      <c r="E15">
        <v>23.5</v>
      </c>
      <c r="F15">
        <v>21.4</v>
      </c>
      <c r="G15">
        <v>20</v>
      </c>
    </row>
    <row r="16" spans="1:17" x14ac:dyDescent="0.2">
      <c r="A16">
        <v>81.2</v>
      </c>
      <c r="B16">
        <v>44.3</v>
      </c>
      <c r="C16">
        <v>33.700000000000003</v>
      </c>
      <c r="D16">
        <v>28.3</v>
      </c>
      <c r="E16">
        <v>25</v>
      </c>
      <c r="F16">
        <v>22.6</v>
      </c>
      <c r="G16">
        <v>20.9</v>
      </c>
    </row>
    <row r="17" spans="1:10" x14ac:dyDescent="0.2">
      <c r="A17">
        <v>81.5</v>
      </c>
      <c r="B17">
        <v>44.4</v>
      </c>
      <c r="C17">
        <v>33.9</v>
      </c>
      <c r="D17">
        <v>28.7</v>
      </c>
      <c r="E17">
        <v>25</v>
      </c>
      <c r="F17">
        <v>22.7</v>
      </c>
      <c r="G17">
        <v>20.9</v>
      </c>
    </row>
    <row r="18" spans="1:10" x14ac:dyDescent="0.2">
      <c r="A18">
        <f>SUM(A15:A17)/3</f>
        <v>71.766666666666666</v>
      </c>
      <c r="B18">
        <f t="shared" ref="B18:G18" si="4">SUM(B15:B17)/3</f>
        <v>42.033333333333331</v>
      </c>
      <c r="C18">
        <f t="shared" si="4"/>
        <v>32.666666666666664</v>
      </c>
      <c r="D18">
        <f t="shared" si="4"/>
        <v>27.766666666666666</v>
      </c>
      <c r="E18">
        <f t="shared" si="4"/>
        <v>24.5</v>
      </c>
      <c r="F18">
        <f t="shared" si="4"/>
        <v>22.233333333333334</v>
      </c>
      <c r="G18">
        <f t="shared" si="4"/>
        <v>20.599999999999998</v>
      </c>
      <c r="H18" t="s">
        <v>0</v>
      </c>
    </row>
    <row r="19" spans="1:10" x14ac:dyDescent="0.2">
      <c r="A19">
        <f>0.005/(A15*0.001)</f>
        <v>9.5057034220532313E-2</v>
      </c>
      <c r="B19">
        <f t="shared" ref="B19:G19" si="5">0.005/(B15*0.001)</f>
        <v>0.13368983957219252</v>
      </c>
      <c r="C19">
        <f t="shared" si="5"/>
        <v>0.16447368421052633</v>
      </c>
      <c r="D19">
        <f t="shared" si="5"/>
        <v>0.19011406844106463</v>
      </c>
      <c r="E19">
        <f t="shared" si="5"/>
        <v>0.21276595744680851</v>
      </c>
      <c r="F19">
        <f t="shared" si="5"/>
        <v>0.23364485981308414</v>
      </c>
      <c r="G19">
        <f t="shared" si="5"/>
        <v>0.25</v>
      </c>
    </row>
    <row r="20" spans="1:10" x14ac:dyDescent="0.2">
      <c r="A20">
        <f t="shared" ref="A20:G21" si="6">0.005/(A16*0.001)</f>
        <v>6.157635467980295E-2</v>
      </c>
      <c r="B20">
        <f t="shared" si="6"/>
        <v>0.11286681715575621</v>
      </c>
      <c r="C20">
        <f t="shared" si="6"/>
        <v>0.14836795252225518</v>
      </c>
      <c r="D20">
        <f t="shared" si="6"/>
        <v>0.17667844522968196</v>
      </c>
      <c r="E20">
        <f t="shared" si="6"/>
        <v>0.19999999999999998</v>
      </c>
      <c r="F20">
        <f t="shared" si="6"/>
        <v>0.22123893805309733</v>
      </c>
      <c r="G20">
        <f t="shared" si="6"/>
        <v>0.23923444976076558</v>
      </c>
    </row>
    <row r="21" spans="1:10" x14ac:dyDescent="0.2">
      <c r="A21">
        <f t="shared" si="6"/>
        <v>6.1349693251533742E-2</v>
      </c>
      <c r="B21">
        <f t="shared" si="6"/>
        <v>0.11261261261261261</v>
      </c>
      <c r="C21">
        <f t="shared" si="6"/>
        <v>0.14749262536873156</v>
      </c>
      <c r="D21">
        <f t="shared" si="6"/>
        <v>0.17421602787456447</v>
      </c>
      <c r="E21">
        <f t="shared" si="6"/>
        <v>0.19999999999999998</v>
      </c>
      <c r="F21">
        <f t="shared" si="6"/>
        <v>0.22026431718061673</v>
      </c>
      <c r="G21">
        <f t="shared" si="6"/>
        <v>0.23923444976076558</v>
      </c>
      <c r="J21" t="s">
        <v>19</v>
      </c>
    </row>
    <row r="22" spans="1:10" x14ac:dyDescent="0.2">
      <c r="A22" t="s">
        <v>20</v>
      </c>
      <c r="J22">
        <f>(J7-1)*0.47*0.0025*0.0025</f>
        <v>9.9883307893704459E-4</v>
      </c>
    </row>
    <row r="23" spans="1:10" x14ac:dyDescent="0.2">
      <c r="A23">
        <f>(0.47*(J22/(0.47*0.0025^2)+1)*A19^2)/2</f>
        <v>0.72414707378814525</v>
      </c>
      <c r="B23">
        <f>(0.47*(J22/(0.47*0.0025^2)+1)*B19^2)/2</f>
        <v>1.4323694971789938</v>
      </c>
      <c r="C23">
        <f>(0.47*(J22/(0.47*0.0025^2)+1)*C19^2)/2</f>
        <v>2.1679591822564164</v>
      </c>
      <c r="D23">
        <f>(0.47*(J22/(0.47*0.0025^2)+1)*D19^2)/2</f>
        <v>2.896588295152581</v>
      </c>
      <c r="E23">
        <f>(0.47*(J22/(0.47*0.0025^2)+1)*E19^2)/2</f>
        <v>3.6279604488439818</v>
      </c>
      <c r="F23">
        <f>(0.47*(J22/(0.47*0.0025^2)+1)*F19^2)/2</f>
        <v>4.3749261024414565</v>
      </c>
      <c r="G23">
        <f>(0.47*(J22/(0.47*0.0025^2)+1)*G19^2)/2</f>
        <v>5.0088528946852229</v>
      </c>
      <c r="H23">
        <f>SUM(A23:G23)/6</f>
        <v>3.3721339157244663</v>
      </c>
    </row>
    <row r="24" spans="1:10" x14ac:dyDescent="0.2">
      <c r="A24">
        <f>(0.47*(J22/(0.47*0.0025^2)+1)*A20^2)/2</f>
        <v>0.3038688693419655</v>
      </c>
      <c r="B24">
        <f>(0.47*(J22/(0.47*0.0025^2)+1)*B20^2)/2</f>
        <v>1.0209178940397603</v>
      </c>
      <c r="C24">
        <f>(0.47*(J22/(0.47*0.0025^2)+1)*C20^2)/2</f>
        <v>1.7641620141711989</v>
      </c>
      <c r="D24">
        <f>(0.47*(J22/(0.47*0.0025^2)+1)*D20^2)/2</f>
        <v>2.5016433690944933</v>
      </c>
      <c r="E24">
        <f>(0.47*(J22/(0.47*0.0025^2)+1)*E20^2)/2</f>
        <v>3.2056658525985422</v>
      </c>
      <c r="F24">
        <f>(0.47*(J22/(0.47*0.0025^2)+1)*F20^2)/2</f>
        <v>3.9226665319799685</v>
      </c>
      <c r="G24">
        <f>(0.47*(J22/(0.47*0.0025^2)+1)*G20^2)/2</f>
        <v>4.5867566170053102</v>
      </c>
      <c r="H24">
        <f t="shared" ref="H24:H25" si="7">SUM(A24:G24)/6</f>
        <v>2.884280191371873</v>
      </c>
    </row>
    <row r="25" spans="1:10" x14ac:dyDescent="0.2">
      <c r="A25">
        <f>(0.47*(J22/(0.47*0.0025^2)+1)*A21^2)/2</f>
        <v>0.30163591522060884</v>
      </c>
      <c r="B25">
        <f>(0.47*(J22/(0.47*0.0025^2)+1)*B21^2)/2</f>
        <v>1.016324343536487</v>
      </c>
      <c r="C25">
        <f>(0.47*(J22/(0.47*0.0025^2)+1)*C21^2)/2</f>
        <v>1.7434073475466529</v>
      </c>
      <c r="D25">
        <f>(0.47*(J22/(0.47*0.0025^2)+1)*D21^2)/2</f>
        <v>2.4323970885576971</v>
      </c>
      <c r="E25">
        <f>(0.47*(J22/(0.47*0.0025^2)+1)*E21^2)/2</f>
        <v>3.2056658525985422</v>
      </c>
      <c r="F25">
        <f>(0.47*(J22/(0.47*0.0025^2)+1)*F21^2)/2</f>
        <v>3.888181718787652</v>
      </c>
      <c r="G25">
        <f>(0.47*(J22/(0.47*0.0025^2)+1)*G21^2)/2</f>
        <v>4.5867566170053102</v>
      </c>
      <c r="H25">
        <f t="shared" si="7"/>
        <v>2.8623948138754916</v>
      </c>
    </row>
    <row r="27" spans="1:10" x14ac:dyDescent="0.2">
      <c r="A27" t="s">
        <v>21</v>
      </c>
    </row>
    <row r="28" spans="1:10" x14ac:dyDescent="0.2">
      <c r="A28">
        <f>0.47*9.82*(1-A9)</f>
        <v>4.1538599999999999</v>
      </c>
      <c r="B28">
        <f t="shared" ref="B28:G28" si="8">0.47*9.82*(1-B9)</f>
        <v>3.6923200000000005</v>
      </c>
      <c r="C28">
        <f t="shared" si="8"/>
        <v>3.2307799999999998</v>
      </c>
      <c r="D28">
        <f t="shared" si="8"/>
        <v>2.7692399999999999</v>
      </c>
      <c r="E28">
        <f t="shared" si="8"/>
        <v>2.3077000000000001</v>
      </c>
      <c r="F28">
        <f t="shared" si="8"/>
        <v>1.8461600000000002</v>
      </c>
      <c r="G28">
        <f t="shared" si="8"/>
        <v>1.3846200000000002</v>
      </c>
    </row>
    <row r="30" spans="1:10" x14ac:dyDescent="0.2">
      <c r="A30" t="s">
        <v>22</v>
      </c>
      <c r="H30" t="s">
        <v>0</v>
      </c>
    </row>
    <row r="31" spans="1:10" x14ac:dyDescent="0.2">
      <c r="A31">
        <f>A28+A23</f>
        <v>4.8780070737881456</v>
      </c>
      <c r="B31">
        <f t="shared" ref="B31" si="9">B28+B23</f>
        <v>5.124689497178994</v>
      </c>
      <c r="C31">
        <f>C28+C23</f>
        <v>5.3987391822564161</v>
      </c>
      <c r="D31">
        <f>D28+D23</f>
        <v>5.6658282951525809</v>
      </c>
      <c r="E31">
        <f>E28+E23</f>
        <v>5.9356604488439819</v>
      </c>
      <c r="F31">
        <f>F28+F23</f>
        <v>6.2210861024414568</v>
      </c>
      <c r="G31">
        <f>G28+G23</f>
        <v>6.3934728946852228</v>
      </c>
      <c r="H31">
        <f>SUM(A31:G31)/7</f>
        <v>5.6596404991923999</v>
      </c>
    </row>
    <row r="32" spans="1:10" x14ac:dyDescent="0.2">
      <c r="A32">
        <f t="shared" ref="A32:G32" si="10">A28+A24</f>
        <v>4.457728869341965</v>
      </c>
      <c r="B32">
        <f t="shared" si="10"/>
        <v>4.7132378940397608</v>
      </c>
      <c r="C32">
        <f t="shared" si="10"/>
        <v>4.9949420141711984</v>
      </c>
      <c r="D32">
        <f t="shared" si="10"/>
        <v>5.2708833690944932</v>
      </c>
      <c r="E32">
        <f t="shared" si="10"/>
        <v>5.5133658525985423</v>
      </c>
      <c r="F32">
        <f t="shared" si="10"/>
        <v>5.7688265319799683</v>
      </c>
      <c r="G32">
        <f t="shared" si="10"/>
        <v>5.9713766170053102</v>
      </c>
      <c r="H32">
        <f t="shared" ref="H32:H33" si="11">SUM(A32:G32)/7</f>
        <v>5.2414801640330344</v>
      </c>
    </row>
    <row r="33" spans="1:20" x14ac:dyDescent="0.2">
      <c r="A33">
        <f t="shared" ref="A33:G33" si="12">A28+A25</f>
        <v>4.4554959152206086</v>
      </c>
      <c r="B33">
        <f t="shared" si="12"/>
        <v>4.7086443435364878</v>
      </c>
      <c r="C33">
        <f t="shared" si="12"/>
        <v>4.9741873475466525</v>
      </c>
      <c r="D33">
        <f t="shared" si="12"/>
        <v>5.201637088557697</v>
      </c>
      <c r="E33">
        <f t="shared" si="12"/>
        <v>5.5133658525985423</v>
      </c>
      <c r="F33">
        <f t="shared" si="12"/>
        <v>5.7343417187876522</v>
      </c>
      <c r="G33">
        <f t="shared" si="12"/>
        <v>5.9713766170053102</v>
      </c>
      <c r="H33">
        <f t="shared" si="11"/>
        <v>5.2227212690361364</v>
      </c>
    </row>
    <row r="34" spans="1:20" x14ac:dyDescent="0.2">
      <c r="A34" t="s">
        <v>27</v>
      </c>
      <c r="J34" t="s">
        <v>28</v>
      </c>
    </row>
    <row r="35" spans="1:20" x14ac:dyDescent="0.2">
      <c r="A35">
        <f>A31-H31</f>
        <v>-0.78163342540425429</v>
      </c>
      <c r="B35">
        <f>B31-H31</f>
        <v>-0.53495100201340584</v>
      </c>
      <c r="C35">
        <f>C31-H31</f>
        <v>-0.26090131693598373</v>
      </c>
      <c r="D35">
        <f>D31-H31</f>
        <v>6.1877959601810417E-3</v>
      </c>
      <c r="E35">
        <f>E31-H31</f>
        <v>0.27601994965158205</v>
      </c>
      <c r="F35">
        <f>F31-H31</f>
        <v>0.5614456032490569</v>
      </c>
      <c r="G35">
        <f>G31-H31</f>
        <v>0.73383239549282298</v>
      </c>
      <c r="J35">
        <f>A23-H23</f>
        <v>-2.6479868419363211</v>
      </c>
      <c r="K35">
        <f>B23-H23</f>
        <v>-1.9397644185454725</v>
      </c>
      <c r="L35">
        <f>C23-H23</f>
        <v>-1.2041747334680499</v>
      </c>
      <c r="M35">
        <f>D23-H23</f>
        <v>-0.47554562057188532</v>
      </c>
      <c r="N35">
        <f>E23-H23</f>
        <v>0.25582653311951553</v>
      </c>
      <c r="O35">
        <f>F23-H23</f>
        <v>1.0027921867169902</v>
      </c>
      <c r="P35">
        <f>G23-H23</f>
        <v>1.6367189789607566</v>
      </c>
    </row>
    <row r="36" spans="1:20" x14ac:dyDescent="0.2">
      <c r="A36">
        <f>A32-H32</f>
        <v>-0.78375129469106941</v>
      </c>
      <c r="B36">
        <f>B32-H32</f>
        <v>-0.52824226999327362</v>
      </c>
      <c r="C36">
        <f>C32-H32</f>
        <v>-0.24653814986183598</v>
      </c>
      <c r="D36">
        <f>D32-H32</f>
        <v>2.940320506145877E-2</v>
      </c>
      <c r="E36">
        <f>E32-H32</f>
        <v>0.27188568856550788</v>
      </c>
      <c r="F36">
        <f>F32-H32</f>
        <v>0.5273463679469339</v>
      </c>
      <c r="G36">
        <f>G32-H32</f>
        <v>0.72989645297227579</v>
      </c>
      <c r="J36">
        <f t="shared" ref="J36:J37" si="13">A24-H24</f>
        <v>-2.5804113220299074</v>
      </c>
      <c r="K36">
        <f t="shared" ref="K36:K37" si="14">B24-H24</f>
        <v>-1.8633622973321127</v>
      </c>
      <c r="L36">
        <f t="shared" ref="L36:L37" si="15">C24-H24</f>
        <v>-1.1201181772006741</v>
      </c>
      <c r="M36">
        <f>D24-H24</f>
        <v>-0.38263682227737972</v>
      </c>
      <c r="N36">
        <f t="shared" ref="N36:N37" si="16">E24-H24</f>
        <v>0.32138566122666923</v>
      </c>
      <c r="O36">
        <f t="shared" ref="O36:O37" si="17">F24-H24</f>
        <v>1.0383863406080955</v>
      </c>
      <c r="P36">
        <f>G24-H24</f>
        <v>1.7024764256334373</v>
      </c>
    </row>
    <row r="37" spans="1:20" x14ac:dyDescent="0.2">
      <c r="A37">
        <f t="shared" ref="A37" si="18">A33-H33</f>
        <v>-0.76722535381552781</v>
      </c>
      <c r="B37">
        <f>B33-H33</f>
        <v>-0.51407692549964867</v>
      </c>
      <c r="C37">
        <f>C33-H33</f>
        <v>-0.24853392148948394</v>
      </c>
      <c r="D37">
        <f>D33-H33</f>
        <v>-2.1084180478439407E-2</v>
      </c>
      <c r="E37">
        <f>E33-H33</f>
        <v>0.29064458356240586</v>
      </c>
      <c r="F37">
        <f>F33-H33</f>
        <v>0.51162044975151577</v>
      </c>
      <c r="G37">
        <f>G33-H33</f>
        <v>0.74865534796917377</v>
      </c>
      <c r="J37">
        <f t="shared" si="13"/>
        <v>-2.5607588986548828</v>
      </c>
      <c r="K37">
        <f t="shared" si="14"/>
        <v>-1.8460704703390045</v>
      </c>
      <c r="L37">
        <f t="shared" si="15"/>
        <v>-1.1189874663288386</v>
      </c>
      <c r="M37">
        <f>D25-H25</f>
        <v>-0.42999772531779445</v>
      </c>
      <c r="N37">
        <f t="shared" si="16"/>
        <v>0.34327103872305065</v>
      </c>
      <c r="O37">
        <f t="shared" si="17"/>
        <v>1.0257869049121604</v>
      </c>
      <c r="P37">
        <f>G25-H25</f>
        <v>1.7243618031298187</v>
      </c>
    </row>
    <row r="40" spans="1:20" x14ac:dyDescent="0.2">
      <c r="A40" t="s">
        <v>23</v>
      </c>
      <c r="H40" t="s">
        <v>30</v>
      </c>
    </row>
    <row r="41" spans="1:20" x14ac:dyDescent="0.2">
      <c r="A41">
        <v>0.3</v>
      </c>
      <c r="B41">
        <v>0.2</v>
      </c>
      <c r="C41">
        <v>0.1</v>
      </c>
      <c r="D41">
        <v>0</v>
      </c>
      <c r="E41">
        <v>-0.1</v>
      </c>
      <c r="F41">
        <v>-0.2</v>
      </c>
      <c r="G41">
        <v>-0.3</v>
      </c>
      <c r="H41">
        <f>SUMSQ(A41:G41)</f>
        <v>0.28000000000000003</v>
      </c>
    </row>
    <row r="42" spans="1:20" x14ac:dyDescent="0.2">
      <c r="A42">
        <v>0.3</v>
      </c>
      <c r="B42">
        <v>0.2</v>
      </c>
      <c r="C42">
        <v>0.1</v>
      </c>
      <c r="D42">
        <v>0</v>
      </c>
      <c r="E42">
        <v>-0.1</v>
      </c>
      <c r="F42">
        <v>-0.2</v>
      </c>
      <c r="G42">
        <v>-0.3</v>
      </c>
      <c r="H42">
        <v>0.28000000000000003</v>
      </c>
    </row>
    <row r="43" spans="1:20" x14ac:dyDescent="0.2">
      <c r="A43">
        <v>0.3</v>
      </c>
      <c r="B43">
        <v>0.2</v>
      </c>
      <c r="C43">
        <v>0.1</v>
      </c>
      <c r="D43">
        <v>0</v>
      </c>
      <c r="E43">
        <v>-0.1</v>
      </c>
      <c r="F43">
        <v>-0.2</v>
      </c>
      <c r="G43">
        <v>-0.3</v>
      </c>
      <c r="H43">
        <v>0.28000000000000003</v>
      </c>
    </row>
    <row r="44" spans="1:20" x14ac:dyDescent="0.2">
      <c r="A44" t="s">
        <v>26</v>
      </c>
      <c r="G44" t="s">
        <v>24</v>
      </c>
      <c r="H44" t="s">
        <v>1</v>
      </c>
      <c r="I44" t="s">
        <v>25</v>
      </c>
      <c r="K44" s="1" t="s">
        <v>29</v>
      </c>
      <c r="L44" s="1"/>
      <c r="R44" t="s">
        <v>24</v>
      </c>
      <c r="S44" t="s">
        <v>1</v>
      </c>
      <c r="T44" t="s">
        <v>25</v>
      </c>
    </row>
    <row r="45" spans="1:20" x14ac:dyDescent="0.2">
      <c r="A45">
        <f>A35*A41</f>
        <v>-0.23449002762127627</v>
      </c>
      <c r="B45">
        <f t="shared" ref="B45:F45" si="19">B35*B41</f>
        <v>-0.10699020040268117</v>
      </c>
      <c r="C45">
        <f t="shared" si="19"/>
        <v>-2.6090131693598376E-2</v>
      </c>
      <c r="D45">
        <f t="shared" si="19"/>
        <v>0</v>
      </c>
      <c r="E45">
        <f t="shared" si="19"/>
        <v>-2.7601994965158208E-2</v>
      </c>
      <c r="F45">
        <f t="shared" si="19"/>
        <v>-0.11228912064981139</v>
      </c>
      <c r="G45">
        <f>SUM(A45:F45)</f>
        <v>-0.50746147533252539</v>
      </c>
      <c r="H45">
        <f>G45/H41</f>
        <v>-1.8123624119018762</v>
      </c>
      <c r="I45">
        <f>H31-H45*0.6</f>
        <v>6.7470579463335252</v>
      </c>
      <c r="K45">
        <f>A41*J35</f>
        <v>-0.79439605258089629</v>
      </c>
      <c r="L45">
        <f t="shared" ref="L45:Q45" si="20">B41*K35</f>
        <v>-0.38795288370909453</v>
      </c>
      <c r="M45">
        <f t="shared" si="20"/>
        <v>-0.120417473346805</v>
      </c>
      <c r="N45">
        <f t="shared" si="20"/>
        <v>0</v>
      </c>
      <c r="O45">
        <f t="shared" si="20"/>
        <v>-2.5582653311951555E-2</v>
      </c>
      <c r="P45">
        <f t="shared" si="20"/>
        <v>-0.20055843734339807</v>
      </c>
      <c r="Q45">
        <f t="shared" si="20"/>
        <v>-0.49101569368822695</v>
      </c>
      <c r="R45">
        <f>SUM(K45:Q45)</f>
        <v>-2.0199231939803726</v>
      </c>
      <c r="S45">
        <f>R45/H41</f>
        <v>-7.2140114070727588</v>
      </c>
      <c r="T45">
        <f>H23-S45*0.6</f>
        <v>7.7005407599681206</v>
      </c>
    </row>
    <row r="46" spans="1:20" x14ac:dyDescent="0.2">
      <c r="A46">
        <f t="shared" ref="A46:F47" si="21">A36*A42</f>
        <v>-0.23512538840732081</v>
      </c>
      <c r="B46">
        <f t="shared" si="21"/>
        <v>-0.10564845399865473</v>
      </c>
      <c r="C46">
        <f t="shared" si="21"/>
        <v>-2.46538149861836E-2</v>
      </c>
      <c r="D46">
        <f t="shared" si="21"/>
        <v>0</v>
      </c>
      <c r="E46">
        <f t="shared" si="21"/>
        <v>-2.7188568856550788E-2</v>
      </c>
      <c r="F46">
        <f t="shared" si="21"/>
        <v>-0.10546927358938679</v>
      </c>
      <c r="G46">
        <f t="shared" ref="G46:G47" si="22">SUM(A46:F46)</f>
        <v>-0.49808549983809669</v>
      </c>
      <c r="H46">
        <f t="shared" ref="H46:H47" si="23">G46/H42</f>
        <v>-1.7788767851360594</v>
      </c>
      <c r="I46">
        <f t="shared" ref="I46:I47" si="24">H32-H46*0.6</f>
        <v>6.3088062351146696</v>
      </c>
      <c r="K46">
        <f t="shared" ref="K46:K47" si="25">A42*J36</f>
        <v>-0.77412339660897223</v>
      </c>
      <c r="L46">
        <f t="shared" ref="L46:L47" si="26">B42*K36</f>
        <v>-0.37267245946642258</v>
      </c>
      <c r="M46">
        <f t="shared" ref="M46:M47" si="27">C42*L36</f>
        <v>-0.11201181772006741</v>
      </c>
      <c r="N46">
        <f t="shared" ref="N46:N47" si="28">D42*M36</f>
        <v>0</v>
      </c>
      <c r="O46">
        <f>E42*N36</f>
        <v>-3.2138566122666926E-2</v>
      </c>
      <c r="P46">
        <f t="shared" ref="P46:P47" si="29">F42*O36</f>
        <v>-0.20767726812161913</v>
      </c>
      <c r="Q46">
        <f t="shared" ref="Q46:Q47" si="30">G42*P36</f>
        <v>-0.51074292769003116</v>
      </c>
      <c r="R46">
        <f t="shared" ref="R46:R47" si="31">SUM(K46:Q46)</f>
        <v>-2.0093664357297794</v>
      </c>
      <c r="S46">
        <f t="shared" ref="S46:S48" si="32">R46/H42</f>
        <v>-7.1763086990349256</v>
      </c>
      <c r="T46">
        <f>H24-S46*0.6</f>
        <v>7.1900654107928279</v>
      </c>
    </row>
    <row r="47" spans="1:20" x14ac:dyDescent="0.2">
      <c r="A47">
        <f t="shared" si="21"/>
        <v>-0.23016760614465834</v>
      </c>
      <c r="B47">
        <f t="shared" si="21"/>
        <v>-0.10281538509992974</v>
      </c>
      <c r="C47">
        <f t="shared" si="21"/>
        <v>-2.4853392148948397E-2</v>
      </c>
      <c r="D47">
        <f t="shared" si="21"/>
        <v>0</v>
      </c>
      <c r="E47">
        <f t="shared" si="21"/>
        <v>-2.9064458356240587E-2</v>
      </c>
      <c r="F47">
        <f t="shared" si="21"/>
        <v>-0.10232408995030316</v>
      </c>
      <c r="G47">
        <f t="shared" si="22"/>
        <v>-0.48922493170008025</v>
      </c>
      <c r="H47">
        <f t="shared" si="23"/>
        <v>-1.7472318989288578</v>
      </c>
      <c r="I47">
        <f t="shared" si="24"/>
        <v>6.2710604083934509</v>
      </c>
      <c r="K47">
        <f t="shared" si="25"/>
        <v>-0.76822766959646482</v>
      </c>
      <c r="L47">
        <f t="shared" si="26"/>
        <v>-0.36921409406780092</v>
      </c>
      <c r="M47">
        <f t="shared" si="27"/>
        <v>-0.11189874663288386</v>
      </c>
      <c r="N47">
        <f t="shared" si="28"/>
        <v>0</v>
      </c>
      <c r="O47">
        <f t="shared" ref="O46:O47" si="33">E43*N37</f>
        <v>-3.4327103872305066E-2</v>
      </c>
      <c r="P47">
        <f t="shared" si="29"/>
        <v>-0.20515738098243208</v>
      </c>
      <c r="Q47">
        <f t="shared" si="30"/>
        <v>-0.51730854093894563</v>
      </c>
      <c r="R47">
        <f t="shared" si="31"/>
        <v>-2.0061335360908323</v>
      </c>
      <c r="S47">
        <f t="shared" si="32"/>
        <v>-7.1647626288958293</v>
      </c>
      <c r="T47">
        <f>H25-S47*0.6</f>
        <v>7.1612523912129893</v>
      </c>
    </row>
  </sheetData>
  <mergeCells count="2">
    <mergeCell ref="L7:M7"/>
    <mergeCell ref="K44:L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2020-12-07T20:56:24Z</dcterms:created>
  <dcterms:modified xsi:type="dcterms:W3CDTF">2020-12-12T15:45:41Z</dcterms:modified>
  <cp:category/>
  <cp:contentStatus/>
</cp:coreProperties>
</file>