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Образцы" sheetId="1" r:id="rId1"/>
    <sheet name="Определение температурного" sheetId="2" r:id="rId2"/>
    <sheet name="Ширина запрещенной зоны" sheetId="3" r:id="rId3"/>
  </sheets>
  <calcPr calcId="152511"/>
</workbook>
</file>

<file path=xl/calcChain.xml><?xml version="1.0" encoding="utf-8"?>
<calcChain xmlns="http://schemas.openxmlformats.org/spreadsheetml/2006/main">
  <c r="E5" i="3" l="1"/>
  <c r="D11" i="3"/>
  <c r="I5" i="3"/>
  <c r="H11" i="3"/>
  <c r="C5" i="3" l="1"/>
  <c r="C7" i="3"/>
  <c r="C8" i="3"/>
  <c r="C9" i="3"/>
  <c r="C6" i="3"/>
  <c r="F5" i="2"/>
  <c r="D12" i="2"/>
  <c r="D7" i="2"/>
  <c r="D8" i="2"/>
  <c r="D9" i="2"/>
  <c r="D10" i="2"/>
  <c r="D6" i="2"/>
  <c r="D5" i="2"/>
  <c r="G7" i="3" l="1"/>
  <c r="G8" i="3"/>
  <c r="G9" i="3"/>
  <c r="G6" i="3"/>
  <c r="G5" i="3"/>
  <c r="R15" i="1" l="1"/>
  <c r="P15" i="1"/>
  <c r="Q15" i="1" s="1"/>
  <c r="R14" i="1"/>
  <c r="P14" i="1"/>
  <c r="Q14" i="1" s="1"/>
  <c r="R13" i="1"/>
  <c r="P13" i="1"/>
  <c r="Q13" i="1" s="1"/>
  <c r="R12" i="1"/>
  <c r="P12" i="1"/>
  <c r="Q12" i="1" s="1"/>
  <c r="R11" i="1"/>
  <c r="P11" i="1"/>
  <c r="Q11" i="1" s="1"/>
  <c r="R10" i="1"/>
  <c r="P10" i="1"/>
  <c r="Q10" i="1" s="1"/>
  <c r="R9" i="1"/>
  <c r="P9" i="1"/>
  <c r="Q9" i="1" s="1"/>
  <c r="R8" i="1"/>
  <c r="P8" i="1"/>
  <c r="Q8" i="1" s="1"/>
  <c r="R7" i="1"/>
  <c r="P7" i="1"/>
  <c r="Q7" i="1" s="1"/>
  <c r="R6" i="1"/>
  <c r="P6" i="1"/>
  <c r="Q6" i="1" s="1"/>
  <c r="R5" i="1"/>
  <c r="P5" i="1"/>
  <c r="Q5" i="1" s="1"/>
  <c r="R4" i="1"/>
  <c r="P4" i="1"/>
  <c r="Q4" i="1" s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D5" i="3" l="1"/>
  <c r="H5" i="3"/>
  <c r="E5" i="2"/>
  <c r="F5" i="3" l="1"/>
  <c r="G5" i="2"/>
  <c r="J5" i="3"/>
</calcChain>
</file>

<file path=xl/sharedStrings.xml><?xml version="1.0" encoding="utf-8"?>
<sst xmlns="http://schemas.openxmlformats.org/spreadsheetml/2006/main" count="46" uniqueCount="36">
  <si>
    <t>Tаблица 1: Металлический образец</t>
  </si>
  <si>
    <t>№</t>
  </si>
  <si>
    <t>T, K</t>
  </si>
  <si>
    <t>I, мкА</t>
  </si>
  <si>
    <t>U, В</t>
  </si>
  <si>
    <t>R, кОм</t>
  </si>
  <si>
    <t>t, ℃</t>
  </si>
  <si>
    <t>Tаблица 2: Полупроводниковый образец</t>
  </si>
  <si>
    <t>R, Ом</t>
  </si>
  <si>
    <t>ln R</t>
  </si>
  <si>
    <r>
      <rPr>
        <b/>
        <sz val="12"/>
        <color indexed="8"/>
        <rFont val="Helvetica Neue"/>
      </rPr>
      <t>10</t>
    </r>
    <r>
      <rPr>
        <b/>
        <vertAlign val="superscript"/>
        <sz val="12"/>
        <color indexed="8"/>
        <rFont val="Helvetica Neue"/>
      </rPr>
      <t>3</t>
    </r>
    <r>
      <rPr>
        <b/>
        <sz val="12"/>
        <color indexed="8"/>
        <rFont val="Helvetica Neue"/>
      </rPr>
      <t>/T, 1/K</t>
    </r>
  </si>
  <si>
    <t>α</t>
  </si>
  <si>
    <t xml:space="preserve"> Определение температурного коэффициента и погрешности</t>
  </si>
  <si>
    <r>
      <t>t</t>
    </r>
    <r>
      <rPr>
        <b/>
        <vertAlign val="subscript"/>
        <sz val="16"/>
        <color indexed="8"/>
        <rFont val="Helvetica Neue"/>
      </rPr>
      <t>α</t>
    </r>
  </si>
  <si>
    <r>
      <t>ε</t>
    </r>
    <r>
      <rPr>
        <b/>
        <vertAlign val="subscript"/>
        <sz val="16"/>
        <color theme="1"/>
        <rFont val="Helvetica Neue"/>
      </rPr>
      <t>α</t>
    </r>
    <r>
      <rPr>
        <b/>
        <sz val="16"/>
        <color theme="1"/>
        <rFont val="Helvetica Neue"/>
      </rPr>
      <t>, %</t>
    </r>
  </si>
  <si>
    <t xml:space="preserve"> Определение ширины запрещенной зоны и погрешности</t>
  </si>
  <si>
    <r>
      <t>ε</t>
    </r>
    <r>
      <rPr>
        <b/>
        <vertAlign val="subscript"/>
        <sz val="16"/>
        <rFont val="Helvetica Neue"/>
      </rPr>
      <t>Ε</t>
    </r>
    <r>
      <rPr>
        <b/>
        <sz val="16"/>
        <rFont val="Helvetica Neue"/>
      </rPr>
      <t>, %</t>
    </r>
  </si>
  <si>
    <t>Пара</t>
  </si>
  <si>
    <t>4,10</t>
  </si>
  <si>
    <t>5,11</t>
  </si>
  <si>
    <t>6,12</t>
  </si>
  <si>
    <r>
      <t>α*10</t>
    </r>
    <r>
      <rPr>
        <b/>
        <vertAlign val="superscript"/>
        <sz val="16"/>
        <color indexed="8"/>
        <rFont val="Helvetica Neue"/>
        <charset val="204"/>
      </rPr>
      <t>-3</t>
    </r>
    <r>
      <rPr>
        <b/>
        <sz val="16"/>
        <color indexed="8"/>
        <rFont val="Helvetica Neue"/>
      </rPr>
      <t>, ℃</t>
    </r>
    <r>
      <rPr>
        <b/>
        <vertAlign val="superscript"/>
        <sz val="16"/>
        <color indexed="8"/>
        <rFont val="Helvetica Neue"/>
        <charset val="204"/>
      </rPr>
      <t>-1</t>
    </r>
  </si>
  <si>
    <r>
      <t>&lt;α&gt;*10</t>
    </r>
    <r>
      <rPr>
        <b/>
        <vertAlign val="superscript"/>
        <sz val="16"/>
        <color indexed="8"/>
        <rFont val="Helvetica Neue"/>
        <charset val="204"/>
      </rPr>
      <t>-3</t>
    </r>
    <r>
      <rPr>
        <b/>
        <sz val="16"/>
        <color indexed="8"/>
        <rFont val="Helvetica Neue"/>
      </rPr>
      <t>, ℃</t>
    </r>
    <r>
      <rPr>
        <b/>
        <vertAlign val="superscript"/>
        <sz val="16"/>
        <color indexed="8"/>
        <rFont val="Helvetica Neue"/>
        <charset val="204"/>
      </rPr>
      <t>-1</t>
    </r>
  </si>
  <si>
    <r>
      <t>S*10</t>
    </r>
    <r>
      <rPr>
        <b/>
        <vertAlign val="superscript"/>
        <sz val="16"/>
        <color indexed="8"/>
        <rFont val="Helvetica Neue"/>
        <charset val="204"/>
      </rPr>
      <t>-5</t>
    </r>
    <r>
      <rPr>
        <b/>
        <sz val="16"/>
        <color indexed="8"/>
        <rFont val="Helvetica Neue"/>
        <charset val="204"/>
      </rPr>
      <t>,℃</t>
    </r>
    <r>
      <rPr>
        <b/>
        <vertAlign val="superscript"/>
        <sz val="16"/>
        <color indexed="8"/>
        <rFont val="Helvetica Neue"/>
        <charset val="204"/>
      </rPr>
      <t>-1</t>
    </r>
  </si>
  <si>
    <r>
      <t>Δα*10</t>
    </r>
    <r>
      <rPr>
        <b/>
        <vertAlign val="superscript"/>
        <sz val="16"/>
        <color theme="1"/>
        <rFont val="Helvetica Neue"/>
        <charset val="204"/>
      </rPr>
      <t>-3</t>
    </r>
    <r>
      <rPr>
        <b/>
        <sz val="16"/>
        <color theme="1"/>
        <rFont val="Helvetica Neue"/>
      </rPr>
      <t>, ℃</t>
    </r>
    <r>
      <rPr>
        <b/>
        <vertAlign val="superscript"/>
        <sz val="16"/>
        <color theme="1"/>
        <rFont val="Helvetica Neue"/>
        <charset val="204"/>
      </rPr>
      <t>-1</t>
    </r>
  </si>
  <si>
    <r>
      <t>S*10</t>
    </r>
    <r>
      <rPr>
        <b/>
        <vertAlign val="superscript"/>
        <sz val="16"/>
        <color indexed="8"/>
        <rFont val="Helvetica Neue"/>
        <charset val="204"/>
      </rPr>
      <t>-19</t>
    </r>
    <r>
      <rPr>
        <b/>
        <sz val="16"/>
        <color indexed="8"/>
        <rFont val="Helvetica Neue"/>
        <charset val="204"/>
      </rPr>
      <t>, Дж</t>
    </r>
  </si>
  <si>
    <t>3,8</t>
  </si>
  <si>
    <t>4,9</t>
  </si>
  <si>
    <t>5,10</t>
  </si>
  <si>
    <r>
      <t>Ε*10</t>
    </r>
    <r>
      <rPr>
        <b/>
        <vertAlign val="superscript"/>
        <sz val="16"/>
        <color indexed="8"/>
        <rFont val="Helvetica Neue"/>
        <charset val="204"/>
      </rPr>
      <t>-19</t>
    </r>
    <r>
      <rPr>
        <b/>
        <sz val="16"/>
        <color indexed="8"/>
        <rFont val="Helvetica Neue"/>
      </rPr>
      <t>, Дж</t>
    </r>
  </si>
  <si>
    <r>
      <t>&lt;E&gt;*10</t>
    </r>
    <r>
      <rPr>
        <b/>
        <vertAlign val="superscript"/>
        <sz val="16"/>
        <color indexed="8"/>
        <rFont val="Helvetica Neue"/>
        <charset val="204"/>
      </rPr>
      <t>-19</t>
    </r>
    <r>
      <rPr>
        <b/>
        <sz val="16"/>
        <color indexed="8"/>
        <rFont val="Helvetica Neue"/>
      </rPr>
      <t>, Дж</t>
    </r>
  </si>
  <si>
    <r>
      <t>ΔΕ*10</t>
    </r>
    <r>
      <rPr>
        <b/>
        <vertAlign val="superscript"/>
        <sz val="16"/>
        <rFont val="Helvetica Neue"/>
        <charset val="204"/>
      </rPr>
      <t>-19</t>
    </r>
    <r>
      <rPr>
        <b/>
        <sz val="16"/>
        <rFont val="Helvetica Neue"/>
      </rPr>
      <t>, Дж</t>
    </r>
  </si>
  <si>
    <t>Е, эВ</t>
  </si>
  <si>
    <t>&lt;Е&gt;, эВ</t>
  </si>
  <si>
    <t>ΔΕ, эВ</t>
  </si>
  <si>
    <t>S, эВ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</si>
</sst>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0">
    <font>
      <sz val="11"/>
      <color theme="1"/>
      <name val="Calibri"/>
      <family val="2"/>
      <scheme val="minor"/>
    </font>
    <font>
      <b/>
      <sz val="13"/>
      <color indexed="8"/>
      <name val="Helvetica Neue"/>
    </font>
    <font>
      <b/>
      <sz val="12"/>
      <color indexed="8"/>
      <name val="Helvetica Neue"/>
    </font>
    <font>
      <sz val="12"/>
      <color indexed="8"/>
      <name val="Helvetica Neue"/>
    </font>
    <font>
      <b/>
      <vertAlign val="superscript"/>
      <sz val="12"/>
      <color indexed="8"/>
      <name val="Helvetica Neue"/>
    </font>
    <font>
      <b/>
      <sz val="20"/>
      <color indexed="8"/>
      <name val="Helvetica Neue"/>
    </font>
    <font>
      <b/>
      <sz val="16"/>
      <color indexed="8"/>
      <name val="Helvetica Neue"/>
    </font>
    <font>
      <b/>
      <vertAlign val="subscript"/>
      <sz val="16"/>
      <color indexed="8"/>
      <name val="Helvetica Neue"/>
    </font>
    <font>
      <b/>
      <sz val="16"/>
      <color theme="1"/>
      <name val="Helvetica Neue"/>
    </font>
    <font>
      <b/>
      <vertAlign val="subscript"/>
      <sz val="16"/>
      <color theme="1"/>
      <name val="Helvetica Neue"/>
    </font>
    <font>
      <sz val="16"/>
      <color indexed="8"/>
      <name val="Helvetica Neue"/>
    </font>
    <font>
      <sz val="16"/>
      <color theme="1"/>
      <name val="Calibri"/>
      <family val="2"/>
      <scheme val="minor"/>
    </font>
    <font>
      <b/>
      <sz val="16"/>
      <name val="Helvetica Neue"/>
    </font>
    <font>
      <b/>
      <vertAlign val="subscript"/>
      <sz val="16"/>
      <name val="Helvetica Neue"/>
    </font>
    <font>
      <b/>
      <vertAlign val="superscript"/>
      <sz val="16"/>
      <color indexed="8"/>
      <name val="Helvetica Neue"/>
      <charset val="204"/>
    </font>
    <font>
      <b/>
      <vertAlign val="superscript"/>
      <sz val="16"/>
      <color theme="1"/>
      <name val="Helvetica Neue"/>
      <charset val="204"/>
    </font>
    <font>
      <b/>
      <sz val="16"/>
      <color indexed="8"/>
      <name val="Helvetica Neue"/>
      <charset val="204"/>
    </font>
    <font>
      <b/>
      <vertAlign val="superscript"/>
      <sz val="16"/>
      <name val="Helvetica Neue"/>
      <charset val="204"/>
    </font>
    <font>
      <b/>
      <sz val="16"/>
      <color theme="1"/>
      <name val="Calibri"/>
      <family val="2"/>
      <charset val="204"/>
      <scheme val="minor"/>
    </font>
    <font>
      <sz val="16"/>
      <color indexed="8"/>
      <name val="Helvetica Neue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NumberFormat="1" applyFont="1" applyBorder="1" applyAlignment="1">
      <alignment horizontal="center" vertical="top" wrapText="1"/>
    </xf>
    <xf numFmtId="0" fontId="3" fillId="0" borderId="0" xfId="0" applyNumberFormat="1" applyFont="1" applyBorder="1" applyAlignment="1">
      <alignment horizontal="center" vertical="top" wrapText="1"/>
    </xf>
    <xf numFmtId="164" fontId="3" fillId="0" borderId="0" xfId="0" applyNumberFormat="1" applyFont="1" applyBorder="1" applyAlignment="1">
      <alignment horizontal="center" vertical="top" wrapText="1"/>
    </xf>
    <xf numFmtId="49" fontId="6" fillId="0" borderId="2" xfId="0" applyNumberFormat="1" applyFont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vertical="center" wrapText="1" readingOrder="1"/>
    </xf>
    <xf numFmtId="49" fontId="8" fillId="0" borderId="2" xfId="0" applyNumberFormat="1" applyFont="1" applyBorder="1" applyAlignment="1">
      <alignment horizontal="center" vertical="center" wrapText="1" readingOrder="1"/>
    </xf>
    <xf numFmtId="0" fontId="6" fillId="0" borderId="2" xfId="0" applyNumberFormat="1" applyFont="1" applyBorder="1" applyAlignment="1">
      <alignment horizontal="center" vertical="center" wrapText="1"/>
    </xf>
    <xf numFmtId="2" fontId="10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 wrapText="1"/>
    </xf>
    <xf numFmtId="49" fontId="6" fillId="0" borderId="6" xfId="0" applyNumberFormat="1" applyFont="1" applyBorder="1" applyAlignment="1">
      <alignment horizontal="center" vertical="center" wrapText="1"/>
    </xf>
    <xf numFmtId="2" fontId="10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vertical="top" wrapText="1"/>
    </xf>
    <xf numFmtId="2" fontId="11" fillId="0" borderId="2" xfId="0" applyNumberFormat="1" applyFont="1" applyBorder="1" applyAlignment="1">
      <alignment vertical="top" wrapText="1"/>
    </xf>
    <xf numFmtId="1" fontId="10" fillId="0" borderId="2" xfId="0" applyNumberFormat="1" applyFont="1" applyBorder="1" applyAlignment="1">
      <alignment horizontal="center" vertical="center" wrapText="1"/>
    </xf>
    <xf numFmtId="49" fontId="12" fillId="0" borderId="2" xfId="0" applyNumberFormat="1" applyFont="1" applyBorder="1" applyAlignment="1">
      <alignment horizontal="center" vertical="center" wrapText="1" readingOrder="1"/>
    </xf>
    <xf numFmtId="49" fontId="12" fillId="0" borderId="2" xfId="0" applyNumberFormat="1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49" fontId="16" fillId="0" borderId="2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0" fillId="0" borderId="0" xfId="0" applyNumberFormat="1"/>
    <xf numFmtId="2" fontId="1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top" wrapText="1"/>
    </xf>
    <xf numFmtId="2" fontId="3" fillId="0" borderId="1" xfId="0" applyNumberFormat="1" applyFont="1" applyBorder="1" applyAlignment="1">
      <alignment horizontal="center" vertical="top" wrapText="1"/>
    </xf>
    <xf numFmtId="2" fontId="3" fillId="0" borderId="7" xfId="0" applyNumberFormat="1" applyFont="1" applyBorder="1" applyAlignment="1">
      <alignment horizontal="center" vertical="top" wrapText="1"/>
    </xf>
    <xf numFmtId="2" fontId="3" fillId="0" borderId="2" xfId="0" applyNumberFormat="1" applyFont="1" applyBorder="1" applyAlignment="1">
      <alignment horizontal="center" vertical="top" wrapText="1"/>
    </xf>
    <xf numFmtId="1" fontId="2" fillId="0" borderId="1" xfId="0" applyNumberFormat="1" applyFont="1" applyBorder="1" applyAlignment="1">
      <alignment horizontal="center" vertical="top" wrapText="1"/>
    </xf>
    <xf numFmtId="1" fontId="3" fillId="0" borderId="1" xfId="0" applyNumberFormat="1" applyFont="1" applyBorder="1" applyAlignment="1">
      <alignment horizontal="center" vertical="top" wrapText="1"/>
    </xf>
    <xf numFmtId="1" fontId="2" fillId="0" borderId="7" xfId="0" applyNumberFormat="1" applyFont="1" applyBorder="1" applyAlignment="1">
      <alignment horizontal="center" vertical="top" wrapText="1"/>
    </xf>
    <xf numFmtId="1" fontId="3" fillId="0" borderId="7" xfId="0" applyNumberFormat="1" applyFont="1" applyBorder="1" applyAlignment="1">
      <alignment horizontal="center" vertical="top" wrapText="1"/>
    </xf>
    <xf numFmtId="1" fontId="2" fillId="0" borderId="2" xfId="0" applyNumberFormat="1" applyFont="1" applyBorder="1" applyAlignment="1">
      <alignment horizontal="center" vertical="top" wrapText="1"/>
    </xf>
    <xf numFmtId="1" fontId="3" fillId="0" borderId="2" xfId="0" applyNumberFormat="1" applyFont="1" applyBorder="1" applyAlignment="1">
      <alignment horizontal="center" vertical="top" wrapText="1"/>
    </xf>
    <xf numFmtId="2" fontId="11" fillId="0" borderId="2" xfId="0" applyNumberFormat="1" applyFont="1" applyBorder="1" applyAlignment="1">
      <alignment horizontal="center" vertical="top" wrapText="1"/>
    </xf>
    <xf numFmtId="2" fontId="16" fillId="0" borderId="2" xfId="0" applyNumberFormat="1" applyFont="1" applyBorder="1" applyAlignment="1">
      <alignment horizontal="center" vertical="center" wrapText="1"/>
    </xf>
    <xf numFmtId="2" fontId="18" fillId="0" borderId="2" xfId="0" applyNumberFormat="1" applyFont="1" applyBorder="1" applyAlignment="1">
      <alignment vertical="top" wrapText="1"/>
    </xf>
    <xf numFmtId="2" fontId="19" fillId="0" borderId="2" xfId="0" applyNumberFormat="1" applyFont="1" applyBorder="1" applyAlignment="1">
      <alignment horizontal="center" vertical="center" wrapText="1"/>
    </xf>
    <xf numFmtId="165" fontId="10" fillId="0" borderId="2" xfId="0" applyNumberFormat="1" applyFont="1" applyBorder="1" applyAlignment="1">
      <alignment horizontal="center" vertical="center" wrapText="1"/>
    </xf>
    <xf numFmtId="165" fontId="11" fillId="0" borderId="2" xfId="0" applyNumberFormat="1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2974943</xdr:colOff>
      <xdr:row>13</xdr:row>
      <xdr:rowOff>98901</xdr:rowOff>
    </xdr:from>
    <xdr:ext cx="65" cy="172227"/>
    <xdr:sp macro="" textlink="">
      <xdr:nvSpPr>
        <xdr:cNvPr id="2" name="TextBox 1"/>
        <xdr:cNvSpPr txBox="1"/>
      </xdr:nvSpPr>
      <xdr:spPr>
        <a:xfrm>
          <a:off x="8775668" y="372792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6"/>
  <sheetViews>
    <sheetView workbookViewId="0">
      <selection activeCell="E37" sqref="E37"/>
    </sheetView>
  </sheetViews>
  <sheetFormatPr defaultRowHeight="15"/>
  <cols>
    <col min="2" max="3" width="9.28515625" bestFit="1" customWidth="1"/>
    <col min="4" max="4" width="9.5703125" bestFit="1" customWidth="1"/>
    <col min="5" max="7" width="9.28515625" bestFit="1" customWidth="1"/>
    <col min="12" max="13" width="9.28515625" bestFit="1" customWidth="1"/>
    <col min="14" max="14" width="9.5703125" bestFit="1" customWidth="1"/>
    <col min="15" max="15" width="9.28515625" bestFit="1" customWidth="1"/>
    <col min="16" max="16" width="13.7109375" customWidth="1"/>
    <col min="17" max="18" width="9.28515625" bestFit="1" customWidth="1"/>
  </cols>
  <sheetData>
    <row r="2" spans="2:18" ht="16.5">
      <c r="B2" s="20" t="s">
        <v>0</v>
      </c>
      <c r="C2" s="21"/>
      <c r="D2" s="21"/>
      <c r="E2" s="21"/>
      <c r="F2" s="21"/>
      <c r="G2" s="22"/>
      <c r="H2" s="23"/>
      <c r="I2" s="23"/>
      <c r="J2" s="23"/>
      <c r="K2" s="23"/>
      <c r="L2" s="24" t="s">
        <v>7</v>
      </c>
      <c r="M2" s="24"/>
      <c r="N2" s="24"/>
      <c r="O2" s="24"/>
      <c r="P2" s="24"/>
      <c r="Q2" s="24"/>
      <c r="R2" s="24"/>
    </row>
    <row r="3" spans="2:18" ht="34.5">
      <c r="B3" s="25" t="s">
        <v>1</v>
      </c>
      <c r="C3" s="25" t="s">
        <v>2</v>
      </c>
      <c r="D3" s="25" t="s">
        <v>3</v>
      </c>
      <c r="E3" s="25" t="s">
        <v>4</v>
      </c>
      <c r="F3" s="25" t="s">
        <v>5</v>
      </c>
      <c r="G3" s="25" t="s">
        <v>6</v>
      </c>
      <c r="H3" s="23"/>
      <c r="I3" s="23"/>
      <c r="J3" s="23"/>
      <c r="K3" s="23"/>
      <c r="L3" s="25" t="s">
        <v>1</v>
      </c>
      <c r="M3" s="25" t="s">
        <v>2</v>
      </c>
      <c r="N3" s="25" t="s">
        <v>3</v>
      </c>
      <c r="O3" s="25" t="s">
        <v>4</v>
      </c>
      <c r="P3" s="25" t="s">
        <v>8</v>
      </c>
      <c r="Q3" s="25" t="s">
        <v>9</v>
      </c>
      <c r="R3" s="25" t="s">
        <v>10</v>
      </c>
    </row>
    <row r="4" spans="2:18" ht="15.75">
      <c r="B4" s="29">
        <v>1</v>
      </c>
      <c r="C4" s="30">
        <v>388</v>
      </c>
      <c r="D4" s="30">
        <v>1349</v>
      </c>
      <c r="E4" s="26">
        <v>1.9850000000000001</v>
      </c>
      <c r="F4" s="26">
        <f t="shared" ref="F4:F15" si="0">E4/((D4*10^(-3)))</f>
        <v>1.4714603409933285</v>
      </c>
      <c r="G4" s="30">
        <f t="shared" ref="G4:G15" si="1">C4-273</f>
        <v>115</v>
      </c>
      <c r="H4" s="23"/>
      <c r="I4" s="23"/>
      <c r="J4" s="23"/>
      <c r="K4" s="23"/>
      <c r="L4" s="29">
        <v>1</v>
      </c>
      <c r="M4" s="30">
        <v>300</v>
      </c>
      <c r="N4" s="30">
        <v>1055</v>
      </c>
      <c r="O4" s="26">
        <v>0.93400000000000005</v>
      </c>
      <c r="P4" s="26">
        <f t="shared" ref="P4:P14" si="2">O4/(N4*10^-6)</f>
        <v>885.30805687203804</v>
      </c>
      <c r="Q4" s="26">
        <f t="shared" ref="Q4:Q15" si="3">LN(P4)</f>
        <v>6.7859356713008125</v>
      </c>
      <c r="R4" s="26">
        <f t="shared" ref="R4:R14" si="4">(10^3)/M4</f>
        <v>3.3333333333333335</v>
      </c>
    </row>
    <row r="5" spans="2:18" ht="15.75">
      <c r="B5" s="29">
        <v>2</v>
      </c>
      <c r="C5" s="30">
        <v>380</v>
      </c>
      <c r="D5" s="30">
        <v>1377</v>
      </c>
      <c r="E5" s="26">
        <v>1.9610000000000001</v>
      </c>
      <c r="F5" s="26">
        <f t="shared" si="0"/>
        <v>1.4241103848946988</v>
      </c>
      <c r="G5" s="30">
        <f t="shared" si="1"/>
        <v>107</v>
      </c>
      <c r="H5" s="23"/>
      <c r="I5" s="23"/>
      <c r="J5" s="23"/>
      <c r="K5" s="23"/>
      <c r="L5" s="29">
        <v>2</v>
      </c>
      <c r="M5" s="30">
        <v>307</v>
      </c>
      <c r="N5" s="30">
        <v>1194</v>
      </c>
      <c r="O5" s="26">
        <v>0.82299999999999995</v>
      </c>
      <c r="P5" s="26">
        <f t="shared" si="2"/>
        <v>689.27973199329983</v>
      </c>
      <c r="Q5" s="26">
        <f t="shared" si="3"/>
        <v>6.5356471857066598</v>
      </c>
      <c r="R5" s="26">
        <f t="shared" si="4"/>
        <v>3.2573289902280131</v>
      </c>
    </row>
    <row r="6" spans="2:18" ht="15.75">
      <c r="B6" s="29">
        <v>3</v>
      </c>
      <c r="C6" s="30">
        <v>372</v>
      </c>
      <c r="D6" s="30">
        <v>1396</v>
      </c>
      <c r="E6" s="26">
        <v>1.9450000000000001</v>
      </c>
      <c r="F6" s="26">
        <f t="shared" si="0"/>
        <v>1.3932664756446991</v>
      </c>
      <c r="G6" s="30">
        <f t="shared" si="1"/>
        <v>99</v>
      </c>
      <c r="H6" s="23"/>
      <c r="I6" s="23"/>
      <c r="J6" s="23"/>
      <c r="K6" s="23"/>
      <c r="L6" s="29">
        <v>3</v>
      </c>
      <c r="M6" s="30">
        <v>316</v>
      </c>
      <c r="N6" s="30">
        <v>1368</v>
      </c>
      <c r="O6" s="26">
        <v>0.71499999999999997</v>
      </c>
      <c r="P6" s="26">
        <f t="shared" si="2"/>
        <v>522.66081871345034</v>
      </c>
      <c r="Q6" s="26">
        <f t="shared" si="3"/>
        <v>6.2589327234936487</v>
      </c>
      <c r="R6" s="26">
        <f t="shared" si="4"/>
        <v>3.1645569620253164</v>
      </c>
    </row>
    <row r="7" spans="2:18" ht="15.75">
      <c r="B7" s="29">
        <v>4</v>
      </c>
      <c r="C7" s="30">
        <v>364</v>
      </c>
      <c r="D7" s="30">
        <v>1416</v>
      </c>
      <c r="E7" s="26">
        <v>1.929</v>
      </c>
      <c r="F7" s="26">
        <f t="shared" si="0"/>
        <v>1.3622881355932204</v>
      </c>
      <c r="G7" s="30">
        <f t="shared" si="1"/>
        <v>91</v>
      </c>
      <c r="H7" s="23"/>
      <c r="I7" s="23"/>
      <c r="J7" s="23"/>
      <c r="K7" s="23"/>
      <c r="L7" s="29">
        <v>4</v>
      </c>
      <c r="M7" s="30">
        <v>324</v>
      </c>
      <c r="N7" s="30">
        <v>1537</v>
      </c>
      <c r="O7" s="26">
        <v>0.59399999999999997</v>
      </c>
      <c r="P7" s="26">
        <f t="shared" si="2"/>
        <v>386.46714378659726</v>
      </c>
      <c r="Q7" s="26">
        <f t="shared" si="3"/>
        <v>5.9570468548061859</v>
      </c>
      <c r="R7" s="26">
        <f t="shared" si="4"/>
        <v>3.0864197530864197</v>
      </c>
    </row>
    <row r="8" spans="2:18" ht="15.75">
      <c r="B8" s="29">
        <v>5</v>
      </c>
      <c r="C8" s="30">
        <v>356</v>
      </c>
      <c r="D8" s="30">
        <v>1436</v>
      </c>
      <c r="E8" s="26">
        <v>1.913</v>
      </c>
      <c r="F8" s="26">
        <f t="shared" si="0"/>
        <v>1.3321727019498608</v>
      </c>
      <c r="G8" s="30">
        <f t="shared" si="1"/>
        <v>83</v>
      </c>
      <c r="H8" s="23"/>
      <c r="I8" s="23"/>
      <c r="J8" s="23"/>
      <c r="K8" s="23"/>
      <c r="L8" s="29">
        <v>5</v>
      </c>
      <c r="M8" s="30">
        <v>332</v>
      </c>
      <c r="N8" s="30">
        <v>1690</v>
      </c>
      <c r="O8" s="26">
        <v>0.48699999999999999</v>
      </c>
      <c r="P8" s="26">
        <f t="shared" si="2"/>
        <v>288.16568047337279</v>
      </c>
      <c r="Q8" s="26">
        <f t="shared" si="3"/>
        <v>5.663535594147608</v>
      </c>
      <c r="R8" s="26">
        <f t="shared" si="4"/>
        <v>3.0120481927710845</v>
      </c>
    </row>
    <row r="9" spans="2:18" ht="15.75">
      <c r="B9" s="29">
        <v>6</v>
      </c>
      <c r="C9" s="30">
        <v>348</v>
      </c>
      <c r="D9" s="30">
        <v>1456</v>
      </c>
      <c r="E9" s="26">
        <v>1.897</v>
      </c>
      <c r="F9" s="26">
        <f t="shared" si="0"/>
        <v>1.3028846153846154</v>
      </c>
      <c r="G9" s="30">
        <f t="shared" si="1"/>
        <v>75</v>
      </c>
      <c r="H9" s="23"/>
      <c r="I9" s="23"/>
      <c r="J9" s="23"/>
      <c r="K9" s="23"/>
      <c r="L9" s="29">
        <v>6</v>
      </c>
      <c r="M9" s="30">
        <v>340</v>
      </c>
      <c r="N9" s="30">
        <v>1835</v>
      </c>
      <c r="O9" s="26">
        <v>0.38800000000000001</v>
      </c>
      <c r="P9" s="26">
        <f t="shared" si="2"/>
        <v>211.44414168937331</v>
      </c>
      <c r="Q9" s="26">
        <f t="shared" si="3"/>
        <v>5.3539608581167402</v>
      </c>
      <c r="R9" s="26">
        <f t="shared" si="4"/>
        <v>2.9411764705882355</v>
      </c>
    </row>
    <row r="10" spans="2:18" ht="15.75">
      <c r="B10" s="29">
        <v>7</v>
      </c>
      <c r="C10" s="30">
        <v>340</v>
      </c>
      <c r="D10" s="30">
        <v>1475</v>
      </c>
      <c r="E10" s="26">
        <v>1.881</v>
      </c>
      <c r="F10" s="26">
        <f t="shared" si="0"/>
        <v>1.2752542372881355</v>
      </c>
      <c r="G10" s="30">
        <f t="shared" si="1"/>
        <v>67</v>
      </c>
      <c r="H10" s="23"/>
      <c r="I10" s="23"/>
      <c r="J10" s="23"/>
      <c r="K10" s="23"/>
      <c r="L10" s="29">
        <v>7</v>
      </c>
      <c r="M10" s="30">
        <v>348</v>
      </c>
      <c r="N10" s="30">
        <v>1953</v>
      </c>
      <c r="O10" s="26">
        <v>0.309</v>
      </c>
      <c r="P10" s="26">
        <f t="shared" si="2"/>
        <v>158.21812596006146</v>
      </c>
      <c r="Q10" s="26">
        <f t="shared" si="3"/>
        <v>5.0639746250032038</v>
      </c>
      <c r="R10" s="26">
        <f t="shared" si="4"/>
        <v>2.8735632183908044</v>
      </c>
    </row>
    <row r="11" spans="2:18" ht="15.75">
      <c r="B11" s="29">
        <v>8</v>
      </c>
      <c r="C11" s="30">
        <v>332</v>
      </c>
      <c r="D11" s="30">
        <v>1496</v>
      </c>
      <c r="E11" s="26">
        <v>1.865</v>
      </c>
      <c r="F11" s="26">
        <f t="shared" si="0"/>
        <v>1.2466577540106951</v>
      </c>
      <c r="G11" s="30">
        <f t="shared" si="1"/>
        <v>59</v>
      </c>
      <c r="H11" s="23"/>
      <c r="I11" s="23"/>
      <c r="J11" s="23"/>
      <c r="K11" s="23"/>
      <c r="L11" s="29">
        <v>8</v>
      </c>
      <c r="M11" s="30">
        <v>356</v>
      </c>
      <c r="N11" s="30">
        <v>2300</v>
      </c>
      <c r="O11" s="26">
        <v>0.26800000000000002</v>
      </c>
      <c r="P11" s="26">
        <f t="shared" si="2"/>
        <v>116.5217391304348</v>
      </c>
      <c r="Q11" s="26">
        <f t="shared" si="3"/>
        <v>4.7580778575757527</v>
      </c>
      <c r="R11" s="26">
        <f t="shared" si="4"/>
        <v>2.808988764044944</v>
      </c>
    </row>
    <row r="12" spans="2:18" ht="15.75">
      <c r="B12" s="29">
        <v>9</v>
      </c>
      <c r="C12" s="30">
        <v>324</v>
      </c>
      <c r="D12" s="30">
        <v>1520</v>
      </c>
      <c r="E12" s="26">
        <v>1.8460000000000001</v>
      </c>
      <c r="F12" s="26">
        <f t="shared" si="0"/>
        <v>1.2144736842105264</v>
      </c>
      <c r="G12" s="30">
        <f t="shared" si="1"/>
        <v>51</v>
      </c>
      <c r="H12" s="23"/>
      <c r="I12" s="23"/>
      <c r="J12" s="23"/>
      <c r="K12" s="23"/>
      <c r="L12" s="29">
        <v>9</v>
      </c>
      <c r="M12" s="30">
        <v>364</v>
      </c>
      <c r="N12" s="30">
        <v>2390</v>
      </c>
      <c r="O12" s="26">
        <v>0.21</v>
      </c>
      <c r="P12" s="26">
        <f t="shared" si="2"/>
        <v>87.86610878661088</v>
      </c>
      <c r="Q12" s="26">
        <f t="shared" si="3"/>
        <v>4.4758141647740493</v>
      </c>
      <c r="R12" s="26">
        <f t="shared" si="4"/>
        <v>2.7472527472527473</v>
      </c>
    </row>
    <row r="13" spans="2:18" ht="15.75">
      <c r="B13" s="29">
        <v>10</v>
      </c>
      <c r="C13" s="30">
        <v>316</v>
      </c>
      <c r="D13" s="30">
        <v>1547</v>
      </c>
      <c r="E13" s="26">
        <v>1.825</v>
      </c>
      <c r="F13" s="26">
        <f t="shared" si="0"/>
        <v>1.1797026502908856</v>
      </c>
      <c r="G13" s="30">
        <f t="shared" si="1"/>
        <v>43</v>
      </c>
      <c r="H13" s="23"/>
      <c r="I13" s="23"/>
      <c r="J13" s="23"/>
      <c r="K13" s="23"/>
      <c r="L13" s="29">
        <v>10</v>
      </c>
      <c r="M13" s="30">
        <v>372</v>
      </c>
      <c r="N13" s="30">
        <v>2470</v>
      </c>
      <c r="O13" s="26">
        <v>0.16500000000000001</v>
      </c>
      <c r="P13" s="26">
        <f t="shared" si="2"/>
        <v>66.801619433198383</v>
      </c>
      <c r="Q13" s="26">
        <f t="shared" si="3"/>
        <v>4.2017273232606946</v>
      </c>
      <c r="R13" s="26">
        <f t="shared" si="4"/>
        <v>2.6881720430107525</v>
      </c>
    </row>
    <row r="14" spans="2:18" ht="15.75">
      <c r="B14" s="31">
        <v>11</v>
      </c>
      <c r="C14" s="32">
        <v>308</v>
      </c>
      <c r="D14" s="32">
        <v>1572</v>
      </c>
      <c r="E14" s="27">
        <v>1.804</v>
      </c>
      <c r="F14" s="27">
        <f t="shared" si="0"/>
        <v>1.1475826972010177</v>
      </c>
      <c r="G14" s="32">
        <f t="shared" si="1"/>
        <v>35</v>
      </c>
      <c r="H14" s="23"/>
      <c r="I14" s="23"/>
      <c r="J14" s="23"/>
      <c r="K14" s="23"/>
      <c r="L14" s="29">
        <v>11</v>
      </c>
      <c r="M14" s="30">
        <v>380</v>
      </c>
      <c r="N14" s="30">
        <v>2530</v>
      </c>
      <c r="O14" s="26">
        <v>0.13100000000000001</v>
      </c>
      <c r="P14" s="26">
        <f t="shared" si="2"/>
        <v>51.778656126482218</v>
      </c>
      <c r="Q14" s="26">
        <f t="shared" si="3"/>
        <v>3.9469780204617226</v>
      </c>
      <c r="R14" s="26">
        <f t="shared" si="4"/>
        <v>2.6315789473684212</v>
      </c>
    </row>
    <row r="15" spans="2:18" ht="15.75">
      <c r="B15" s="33">
        <v>12</v>
      </c>
      <c r="C15" s="34">
        <v>300</v>
      </c>
      <c r="D15" s="34">
        <v>1595</v>
      </c>
      <c r="E15" s="28">
        <v>1.7829999999999999</v>
      </c>
      <c r="F15" s="28">
        <f t="shared" si="0"/>
        <v>1.1178683385579937</v>
      </c>
      <c r="G15" s="34">
        <f t="shared" si="1"/>
        <v>27</v>
      </c>
      <c r="H15" s="23"/>
      <c r="I15" s="23"/>
      <c r="J15" s="23"/>
      <c r="K15" s="23"/>
      <c r="L15" s="29">
        <v>12</v>
      </c>
      <c r="M15" s="30">
        <v>388</v>
      </c>
      <c r="N15" s="30">
        <v>2570</v>
      </c>
      <c r="O15" s="26">
        <v>0.105</v>
      </c>
      <c r="P15" s="26">
        <f t="shared" ref="P15" si="5">O15/(N15*10^-6)</f>
        <v>40.856031128404673</v>
      </c>
      <c r="Q15" s="26">
        <f t="shared" si="3"/>
        <v>3.7100544512503952</v>
      </c>
      <c r="R15" s="26">
        <f t="shared" ref="R15" si="6">(10^3)/M15</f>
        <v>2.5773195876288661</v>
      </c>
    </row>
    <row r="16" spans="2:18" ht="15.75">
      <c r="B16" s="1"/>
      <c r="C16" s="2"/>
      <c r="D16" s="2"/>
      <c r="E16" s="3"/>
      <c r="F16" s="3"/>
      <c r="G16" s="2"/>
    </row>
  </sheetData>
  <mergeCells count="2">
    <mergeCell ref="B2:G2"/>
    <mergeCell ref="L2:R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3"/>
  <sheetViews>
    <sheetView workbookViewId="0">
      <selection activeCell="D5" sqref="D5"/>
    </sheetView>
  </sheetViews>
  <sheetFormatPr defaultRowHeight="15"/>
  <cols>
    <col min="2" max="2" width="5.5703125" customWidth="1"/>
    <col min="3" max="3" width="15.7109375" customWidth="1"/>
    <col min="4" max="4" width="17" customWidth="1"/>
    <col min="5" max="5" width="19.42578125" customWidth="1"/>
    <col min="6" max="6" width="25.5703125" customWidth="1"/>
    <col min="7" max="7" width="41.28515625" customWidth="1"/>
    <col min="11" max="16" width="9.140625" customWidth="1"/>
  </cols>
  <sheetData>
    <row r="3" spans="2:7" ht="26.25">
      <c r="B3" s="9" t="s">
        <v>12</v>
      </c>
      <c r="C3" s="9"/>
      <c r="D3" s="9"/>
      <c r="E3" s="9"/>
      <c r="F3" s="9"/>
      <c r="G3" s="9"/>
    </row>
    <row r="4" spans="2:7" ht="46.5">
      <c r="B4" s="4" t="s">
        <v>1</v>
      </c>
      <c r="C4" s="4" t="s">
        <v>17</v>
      </c>
      <c r="D4" s="4" t="s">
        <v>21</v>
      </c>
      <c r="E4" s="4" t="s">
        <v>22</v>
      </c>
      <c r="F4" s="5" t="s">
        <v>24</v>
      </c>
      <c r="G4" s="6" t="s">
        <v>14</v>
      </c>
    </row>
    <row r="5" spans="2:7" ht="20.25">
      <c r="B5" s="7">
        <v>1</v>
      </c>
      <c r="C5" s="19">
        <v>1.7</v>
      </c>
      <c r="D5" s="8">
        <f>(Образцы!F4-Образцы!F10)/(Образцы!F10*Образцы!G4-Образцы!F4*Образцы!G10)*10^3</f>
        <v>4.0819808929844266</v>
      </c>
      <c r="E5" s="12">
        <f>(D5+D6+D7+D8+D9+D10)/6</f>
        <v>3.7756529256070479</v>
      </c>
      <c r="F5" s="12">
        <f>D13*D12*10^-2</f>
        <v>0.18077931486628454</v>
      </c>
      <c r="G5" s="15">
        <f>(F5/E5)*100</f>
        <v>4.7880278836068841</v>
      </c>
    </row>
    <row r="6" spans="2:7" ht="20.25">
      <c r="B6" s="7">
        <v>2</v>
      </c>
      <c r="C6" s="19">
        <v>2.8</v>
      </c>
      <c r="D6" s="8">
        <f>(Образцы!F5-Образцы!F11)/(Образцы!F11*Образцы!G5-Образцы!F5*Образцы!G11)*10^3</f>
        <v>3.5943510034278705</v>
      </c>
      <c r="E6" s="14"/>
      <c r="F6" s="14"/>
      <c r="G6" s="13"/>
    </row>
    <row r="7" spans="2:7" ht="20.25">
      <c r="B7" s="7">
        <v>3</v>
      </c>
      <c r="C7" s="19">
        <v>3.9</v>
      </c>
      <c r="D7" s="8">
        <f>(Образцы!F6-Образцы!F12)/(Образцы!F12*Образцы!G6-Образцы!F6*Образцы!G12)*10^3</f>
        <v>3.6357508627078703</v>
      </c>
      <c r="E7" s="14"/>
      <c r="F7" s="14"/>
      <c r="G7" s="13"/>
    </row>
    <row r="8" spans="2:7" ht="20.25">
      <c r="B8" s="7">
        <v>4</v>
      </c>
      <c r="C8" s="19" t="s">
        <v>18</v>
      </c>
      <c r="D8" s="8">
        <f>(Образцы!F7-Образцы!F13)/(Образцы!F13*Образцы!G7-Образцы!F7*Образцы!G13)*10^3</f>
        <v>3.7434580178347536</v>
      </c>
      <c r="E8" s="14"/>
      <c r="F8" s="14"/>
      <c r="G8" s="13"/>
    </row>
    <row r="9" spans="2:7" ht="20.25">
      <c r="B9" s="7">
        <v>5</v>
      </c>
      <c r="C9" s="19" t="s">
        <v>19</v>
      </c>
      <c r="D9" s="8">
        <f>(Образцы!F8-Образцы!F14)/(Образцы!F14*Образцы!G8-Образцы!F8*Образцы!G14)*10^3</f>
        <v>3.7963266886835427</v>
      </c>
      <c r="E9" s="14"/>
      <c r="F9" s="14"/>
      <c r="G9" s="13"/>
    </row>
    <row r="10" spans="2:7" ht="20.25">
      <c r="B10" s="7">
        <v>6</v>
      </c>
      <c r="C10" s="19" t="s">
        <v>20</v>
      </c>
      <c r="D10" s="8">
        <f>(Образцы!F9-Образцы!F15)/(Образцы!F15*Образцы!G9-Образцы!F9*Образцы!G15)*10^3</f>
        <v>3.8020500880038242</v>
      </c>
      <c r="E10" s="14"/>
      <c r="F10" s="14"/>
      <c r="G10" s="13"/>
    </row>
    <row r="11" spans="2:7" ht="24.75" customHeight="1">
      <c r="B11" s="10" t="s">
        <v>11</v>
      </c>
      <c r="C11" s="11"/>
      <c r="D11" s="12">
        <v>0.95</v>
      </c>
      <c r="E11" s="14"/>
      <c r="F11" s="14"/>
      <c r="G11" s="14"/>
    </row>
    <row r="12" spans="2:7" ht="24.75" customHeight="1">
      <c r="B12" s="10" t="s">
        <v>23</v>
      </c>
      <c r="C12" s="11"/>
      <c r="D12" s="12">
        <f>SQRT((1/30)*((D5-E5)^2+(D6-E5)^2+(D7-E5)^2+(D8-E5)^2+(D9-E5)^2+(D10-E5)^2))*10^2</f>
        <v>7.0342145862367538</v>
      </c>
      <c r="E12" s="14"/>
      <c r="F12" s="14"/>
      <c r="G12" s="14"/>
    </row>
    <row r="13" spans="2:7" ht="24.75" customHeight="1">
      <c r="B13" s="10" t="s">
        <v>13</v>
      </c>
      <c r="C13" s="11"/>
      <c r="D13" s="12">
        <v>2.57</v>
      </c>
      <c r="E13" s="13"/>
      <c r="F13" s="13"/>
      <c r="G13" s="13"/>
    </row>
  </sheetData>
  <mergeCells count="10">
    <mergeCell ref="B3:G3"/>
    <mergeCell ref="B11:C11"/>
    <mergeCell ref="B12:C12"/>
    <mergeCell ref="B13:C13"/>
    <mergeCell ref="D13:G13"/>
    <mergeCell ref="E5:E10"/>
    <mergeCell ref="F5:F10"/>
    <mergeCell ref="G5:G10"/>
    <mergeCell ref="D11:G11"/>
    <mergeCell ref="D12:G1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2"/>
  <sheetViews>
    <sheetView tabSelected="1" workbookViewId="0">
      <selection activeCell="G11" sqref="G11"/>
    </sheetView>
  </sheetViews>
  <sheetFormatPr defaultRowHeight="15"/>
  <cols>
    <col min="1" max="1" width="6.28515625" customWidth="1"/>
    <col min="2" max="2" width="12.7109375" customWidth="1"/>
    <col min="3" max="3" width="13.42578125" customWidth="1"/>
    <col min="4" max="4" width="15.140625" customWidth="1"/>
    <col min="5" max="5" width="13.5703125" customWidth="1"/>
    <col min="6" max="6" width="10.5703125" customWidth="1"/>
    <col min="7" max="7" width="10.42578125" customWidth="1"/>
    <col min="8" max="8" width="11.140625" customWidth="1"/>
    <col min="9" max="9" width="10" customWidth="1"/>
    <col min="10" max="10" width="10.28515625" customWidth="1"/>
  </cols>
  <sheetData>
    <row r="3" spans="1:10" ht="26.25">
      <c r="A3" s="9" t="s">
        <v>15</v>
      </c>
      <c r="B3" s="9"/>
      <c r="C3" s="9"/>
      <c r="D3" s="9"/>
      <c r="E3" s="9"/>
      <c r="F3" s="9"/>
      <c r="G3" s="9"/>
      <c r="H3" s="9"/>
      <c r="I3" s="9"/>
      <c r="J3" s="9"/>
    </row>
    <row r="4" spans="1:10" ht="57.75" customHeight="1">
      <c r="A4" s="4" t="s">
        <v>1</v>
      </c>
      <c r="B4" s="4" t="s">
        <v>17</v>
      </c>
      <c r="C4" s="4" t="s">
        <v>29</v>
      </c>
      <c r="D4" s="4" t="s">
        <v>30</v>
      </c>
      <c r="E4" s="16" t="s">
        <v>31</v>
      </c>
      <c r="F4" s="16" t="s">
        <v>16</v>
      </c>
      <c r="G4" s="17" t="s">
        <v>32</v>
      </c>
      <c r="H4" s="17" t="s">
        <v>33</v>
      </c>
      <c r="I4" s="16" t="s">
        <v>34</v>
      </c>
      <c r="J4" s="16" t="s">
        <v>16</v>
      </c>
    </row>
    <row r="5" spans="1:10" ht="20.25">
      <c r="A5" s="7">
        <v>1</v>
      </c>
      <c r="B5" s="19">
        <v>1.6</v>
      </c>
      <c r="C5" s="8">
        <f>2*1.38*10^-23*(Образцы!N4*Образцы!N9)/(Образцы!N9-Образцы!N4)*LN(Образцы!P4/Образцы!P9)*10^19</f>
        <v>0.98093083576781015</v>
      </c>
      <c r="D5" s="39">
        <f>(C5+C6+C7+C8+C9)/5</f>
        <v>1.5094096406145219</v>
      </c>
      <c r="E5" s="39">
        <f>C12*D11</f>
        <v>0.57151380086560188</v>
      </c>
      <c r="F5" s="15">
        <f>(E5/D5)*100</f>
        <v>37.863399403817446</v>
      </c>
      <c r="G5" s="8">
        <f>2*1.38*10^-23*(Образцы!N4*Образцы!N9)/(Образцы!N9-Образцы!N4)*LN(Образцы!P4/Образцы!P9)*(8.61733*10^-5)/(1.380649*10^-23)</f>
        <v>0.6122486395156933</v>
      </c>
      <c r="H5" s="12">
        <f>(G5+G6+G7+G8+G9)/5</f>
        <v>0.9420990402598155</v>
      </c>
      <c r="I5" s="12">
        <f>C12*H11</f>
        <v>0.35671072239310481</v>
      </c>
      <c r="J5" s="15">
        <f>(I5/H5)*100</f>
        <v>37.863399403817439</v>
      </c>
    </row>
    <row r="6" spans="1:10" ht="20.25">
      <c r="A6" s="7">
        <v>2</v>
      </c>
      <c r="B6" s="19">
        <v>2.7</v>
      </c>
      <c r="C6" s="8">
        <f>2*1.38*10^-23*(Образцы!N5*Образцы!N10)/(Образцы!N10-Образцы!N5)*LN(Образцы!P5/Образцы!P10)*10^19</f>
        <v>1.247915183344835</v>
      </c>
      <c r="D6" s="40"/>
      <c r="E6" s="40"/>
      <c r="F6" s="13"/>
      <c r="G6" s="8">
        <f>2*1.38*10^-23*(Образцы!N5*Образцы!N10)/(Образцы!N10-Образцы!N5)*LN(Образцы!P5/Образцы!P10)*(8.61733*10^-5)/(1.380649*10^-23)</f>
        <v>0.77888709924774124</v>
      </c>
      <c r="H6" s="13"/>
      <c r="I6" s="13"/>
      <c r="J6" s="13"/>
    </row>
    <row r="7" spans="1:10" ht="20.25">
      <c r="A7" s="7">
        <v>3</v>
      </c>
      <c r="B7" s="19" t="s">
        <v>26</v>
      </c>
      <c r="C7" s="8">
        <f>2*1.38*10^-23*(Образцы!N6*Образцы!N11)/(Образцы!N11-Образцы!N6)*LN(Образцы!P6/Образцы!P11)*10^19</f>
        <v>1.398446320852192</v>
      </c>
      <c r="D7" s="40"/>
      <c r="E7" s="40"/>
      <c r="F7" s="13"/>
      <c r="G7" s="8">
        <f>2*1.38*10^-23*(Образцы!N6*Образцы!N11)/(Образцы!N11-Образцы!N6)*LN(Образцы!P6/Образцы!P11)*(8.61733*10^-5)/(1.380649*10^-23)</f>
        <v>0.87284120975492097</v>
      </c>
      <c r="H7" s="13"/>
      <c r="I7" s="13"/>
      <c r="J7" s="13"/>
    </row>
    <row r="8" spans="1:10" ht="20.25">
      <c r="A8" s="7">
        <v>4</v>
      </c>
      <c r="B8" s="19" t="s">
        <v>27</v>
      </c>
      <c r="C8" s="8">
        <f>2*1.38*10^-23*(Образцы!N7*Образцы!N12)/(Образцы!N12-Образцы!N7)*LN(Образцы!P7/Образцы!P12)*10^19</f>
        <v>1.7605773385115493</v>
      </c>
      <c r="D8" s="40"/>
      <c r="E8" s="40"/>
      <c r="F8" s="13"/>
      <c r="G8" s="8">
        <f>2*1.38*10^-23*(Образцы!N7*Образцы!N12)/(Образцы!N12-Образцы!N7)*LN(Образцы!P7/Образцы!P12)*(8.61733*10^-5)/(1.380649*10^-23)</f>
        <v>1.0988655274784345</v>
      </c>
      <c r="H8" s="13"/>
      <c r="I8" s="13"/>
      <c r="J8" s="13"/>
    </row>
    <row r="9" spans="1:10" ht="20.25">
      <c r="A9" s="7">
        <v>5</v>
      </c>
      <c r="B9" s="19" t="s">
        <v>28</v>
      </c>
      <c r="C9" s="8">
        <f>2*1.38*10^-23*(Образцы!N8*Образцы!N13)/(Образцы!N13-Образцы!N8)*LN(Образцы!P8/Образцы!P13)*10^19</f>
        <v>2.1591785245962236</v>
      </c>
      <c r="D9" s="40"/>
      <c r="E9" s="40"/>
      <c r="F9" s="13"/>
      <c r="G9" s="8">
        <f>2*1.38*10^-23*(Образцы!N8*Образцы!N13)/(Образцы!N13-Образцы!N8)*LN(Образцы!P8/Образцы!P13)*(8.61733*10^-5)/(1.380649*10^-23)</f>
        <v>1.3476527253022874</v>
      </c>
      <c r="H9" s="13"/>
      <c r="I9" s="13"/>
      <c r="J9" s="13"/>
    </row>
    <row r="10" spans="1:10" ht="23.25" customHeight="1">
      <c r="A10" s="18" t="s">
        <v>11</v>
      </c>
      <c r="B10" s="18"/>
      <c r="C10" s="12">
        <v>0.95</v>
      </c>
      <c r="D10" s="13"/>
      <c r="E10" s="13"/>
      <c r="F10" s="13"/>
      <c r="G10" s="13"/>
      <c r="H10" s="13"/>
      <c r="I10" s="13"/>
      <c r="J10" s="13"/>
    </row>
    <row r="11" spans="1:10" ht="23.25" customHeight="1">
      <c r="A11" s="36" t="s">
        <v>25</v>
      </c>
      <c r="B11" s="36"/>
      <c r="C11" s="36"/>
      <c r="D11" s="38">
        <f>SQRT((1/20)*((C5-D5)^2+(C6-D5)^2+(C7-D5)^2+(C8-D5)^2+(C9-D5)^2))</f>
        <v>0.20558050390848989</v>
      </c>
      <c r="E11" s="38"/>
      <c r="F11" s="38"/>
      <c r="G11" s="37" t="s">
        <v>35</v>
      </c>
      <c r="H11" s="35">
        <f>SQRT((1/20)*((G5-H5)^2+(G6-H5)^2+(G7-H5)^2+(G8-H5)^2+(G9-H5)^2))</f>
        <v>0.12831320949392261</v>
      </c>
      <c r="I11" s="35"/>
      <c r="J11" s="35"/>
    </row>
    <row r="12" spans="1:10" ht="23.25" customHeight="1">
      <c r="A12" s="18" t="s">
        <v>13</v>
      </c>
      <c r="B12" s="18"/>
      <c r="C12" s="12">
        <v>2.78</v>
      </c>
      <c r="D12" s="13"/>
      <c r="E12" s="13"/>
      <c r="F12" s="13"/>
      <c r="G12" s="13"/>
      <c r="H12" s="13"/>
      <c r="I12" s="13"/>
      <c r="J12" s="13"/>
    </row>
  </sheetData>
  <mergeCells count="14">
    <mergeCell ref="A3:J3"/>
    <mergeCell ref="H11:J11"/>
    <mergeCell ref="D11:F11"/>
    <mergeCell ref="A11:C11"/>
    <mergeCell ref="C10:J10"/>
    <mergeCell ref="C12:J12"/>
    <mergeCell ref="D5:D9"/>
    <mergeCell ref="E5:E9"/>
    <mergeCell ref="F5:F9"/>
    <mergeCell ref="H5:H9"/>
    <mergeCell ref="I5:I9"/>
    <mergeCell ref="J5:J9"/>
    <mergeCell ref="A12:B12"/>
    <mergeCell ref="A10:B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Образцы</vt:lpstr>
      <vt:lpstr>Определение температурного</vt:lpstr>
      <vt:lpstr>Ширина запрещенной зоны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2020-03-11T19:45:31Z</dcterms:modified>
</cp:coreProperties>
</file>