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物理 lab\lab5\"/>
    </mc:Choice>
  </mc:AlternateContent>
  <xr:revisionPtr revIDLastSave="0" documentId="13_ncr:1_{EC217958-C8A6-42BE-947A-7FF4B16C6805}" xr6:coauthVersionLast="45" xr6:coauthVersionMax="45" xr10:uidLastSave="{00000000-0000-0000-0000-000000000000}"/>
  <bookViews>
    <workbookView xWindow="12165" yWindow="2385" windowWidth="17280" windowHeight="897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E23" i="1"/>
  <c r="E24" i="1"/>
  <c r="E25" i="1"/>
  <c r="E22" i="1"/>
  <c r="L7" i="1"/>
  <c r="L9" i="1" s="1"/>
  <c r="I8" i="1"/>
  <c r="H17" i="1"/>
  <c r="H18" i="1"/>
  <c r="H19" i="1"/>
  <c r="H16" i="1"/>
  <c r="J14" i="1"/>
  <c r="J8" i="1"/>
  <c r="I13" i="1"/>
  <c r="J9" i="1"/>
  <c r="J10" i="1"/>
  <c r="J11" i="1"/>
  <c r="J12" i="1"/>
  <c r="E14" i="1"/>
  <c r="F2" i="1"/>
  <c r="F3" i="1"/>
  <c r="J13" i="1"/>
  <c r="H14" i="1"/>
  <c r="H9" i="1"/>
  <c r="H10" i="1"/>
  <c r="H11" i="1"/>
  <c r="H12" i="1"/>
  <c r="H13" i="1"/>
  <c r="H8" i="1"/>
  <c r="H20" i="1" l="1"/>
  <c r="J19" i="1" s="1"/>
  <c r="I10" i="1"/>
  <c r="I11" i="1"/>
  <c r="I9" i="1"/>
  <c r="I12" i="1"/>
  <c r="E19" i="1"/>
  <c r="E16" i="1"/>
  <c r="E9" i="1"/>
  <c r="E10" i="1"/>
  <c r="E11" i="1"/>
  <c r="E12" i="1"/>
  <c r="E13" i="1"/>
  <c r="E8" i="1"/>
  <c r="J18" i="1" l="1"/>
  <c r="J16" i="1"/>
  <c r="J17" i="1"/>
  <c r="L8" i="1"/>
  <c r="B4" i="1"/>
  <c r="C4" i="1"/>
  <c r="D4" i="1"/>
  <c r="E4" i="1"/>
  <c r="A4" i="1"/>
  <c r="D23" i="1"/>
  <c r="D24" i="1"/>
  <c r="D25" i="1"/>
  <c r="D9" i="1"/>
  <c r="D10" i="1"/>
  <c r="D11" i="1"/>
  <c r="D12" i="1"/>
  <c r="D13" i="1"/>
  <c r="D16" i="1"/>
  <c r="D17" i="1"/>
  <c r="E17" i="1" s="1"/>
  <c r="D18" i="1"/>
  <c r="E18" i="1" s="1"/>
  <c r="D19" i="1"/>
  <c r="D22" i="1"/>
  <c r="D8" i="1"/>
  <c r="E20" i="1" l="1"/>
  <c r="I17" i="1" s="1"/>
  <c r="N13" i="1"/>
  <c r="N12" i="1"/>
  <c r="N10" i="1"/>
  <c r="N11" i="1"/>
  <c r="N9" i="1"/>
  <c r="N8" i="1"/>
  <c r="F4" i="1"/>
  <c r="G4" i="1" s="1"/>
  <c r="H4" i="1" s="1"/>
  <c r="N14" i="1" l="1"/>
  <c r="I16" i="1"/>
  <c r="I18" i="1"/>
  <c r="I19" i="1"/>
  <c r="I20" i="1" l="1"/>
  <c r="L15" i="1"/>
  <c r="L17" i="1" l="1"/>
  <c r="L16" i="1"/>
</calcChain>
</file>

<file path=xl/sharedStrings.xml><?xml version="1.0" encoding="utf-8"?>
<sst xmlns="http://schemas.openxmlformats.org/spreadsheetml/2006/main" count="32" uniqueCount="22">
  <si>
    <t>表一</t>
    <phoneticPr fontId="1" type="noConversion"/>
  </si>
  <si>
    <t>表2</t>
    <phoneticPr fontId="1" type="noConversion"/>
  </si>
  <si>
    <t>表3</t>
    <phoneticPr fontId="1" type="noConversion"/>
  </si>
  <si>
    <t>表4</t>
    <phoneticPr fontId="1" type="noConversion"/>
  </si>
  <si>
    <t>平均</t>
    <phoneticPr fontId="1" type="noConversion"/>
  </si>
  <si>
    <t>S</t>
    <phoneticPr fontId="1" type="noConversion"/>
  </si>
  <si>
    <t>平方</t>
    <phoneticPr fontId="1" type="noConversion"/>
  </si>
  <si>
    <t>k</t>
    <phoneticPr fontId="1" type="noConversion"/>
  </si>
  <si>
    <t>质量</t>
    <phoneticPr fontId="1" type="noConversion"/>
  </si>
  <si>
    <t>距离</t>
    <phoneticPr fontId="1" type="noConversion"/>
  </si>
  <si>
    <t>距离平方</t>
    <phoneticPr fontId="1" type="noConversion"/>
  </si>
  <si>
    <t>平方平均</t>
    <phoneticPr fontId="1" type="noConversion"/>
  </si>
  <si>
    <t>时间平方平均差</t>
    <phoneticPr fontId="1" type="noConversion"/>
  </si>
  <si>
    <t>距离平方平均查差</t>
    <phoneticPr fontId="1" type="noConversion"/>
  </si>
  <si>
    <t>斜率</t>
    <phoneticPr fontId="1" type="noConversion"/>
  </si>
  <si>
    <t>截距</t>
    <phoneticPr fontId="1" type="noConversion"/>
  </si>
  <si>
    <t>误差参</t>
    <phoneticPr fontId="1" type="noConversion"/>
  </si>
  <si>
    <t>和</t>
    <phoneticPr fontId="1" type="noConversion"/>
  </si>
  <si>
    <t xml:space="preserve"> 距离</t>
    <phoneticPr fontId="1" type="noConversion"/>
  </si>
  <si>
    <t>距离 平方平均差</t>
    <phoneticPr fontId="1" type="noConversion"/>
  </si>
  <si>
    <t>Irod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</si>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</sst>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13" workbookViewId="0">
      <selection activeCell="E32" sqref="E32"/>
    </sheetView>
  </sheetViews>
  <sheetFormatPr defaultRowHeight="14.25" x14ac:dyDescent="0.2"/>
  <cols>
    <col min="8" max="8" width="14.125" bestFit="1" customWidth="1"/>
    <col min="9" max="9" width="15.125" bestFit="1" customWidth="1"/>
    <col min="10" max="10" width="17.25" bestFit="1" customWidth="1"/>
    <col min="14" max="14" width="13" customWidth="1"/>
  </cols>
  <sheetData>
    <row r="1" spans="1:14" x14ac:dyDescent="0.2">
      <c r="A1" t="s">
        <v>0</v>
      </c>
      <c r="F1" t="s">
        <v>4</v>
      </c>
    </row>
    <row r="2" spans="1:14" x14ac:dyDescent="0.2">
      <c r="A2">
        <v>0.1</v>
      </c>
      <c r="B2">
        <v>0.15</v>
      </c>
      <c r="C2">
        <v>0.2</v>
      </c>
      <c r="D2">
        <v>0.25</v>
      </c>
      <c r="E2">
        <v>0.3</v>
      </c>
      <c r="F2">
        <f>SUM(A2:E2)/5</f>
        <v>0.2</v>
      </c>
    </row>
    <row r="3" spans="1:14" x14ac:dyDescent="0.2">
      <c r="A3">
        <v>0.88</v>
      </c>
      <c r="B3">
        <v>0.57999999999999996</v>
      </c>
      <c r="C3">
        <v>0.44</v>
      </c>
      <c r="D3">
        <v>0.36</v>
      </c>
      <c r="E3">
        <v>0.3</v>
      </c>
      <c r="F3">
        <f>SUM(A3:E3)/5</f>
        <v>0.5119999999999999</v>
      </c>
      <c r="G3" t="s">
        <v>5</v>
      </c>
    </row>
    <row r="4" spans="1:14" x14ac:dyDescent="0.2">
      <c r="A4">
        <f>A2*A3/PI()</f>
        <v>2.8011269984173581E-2</v>
      </c>
      <c r="B4">
        <f t="shared" ref="B4:E4" si="0">B2*B3/PI()</f>
        <v>2.7692960097989789E-2</v>
      </c>
      <c r="C4">
        <f t="shared" si="0"/>
        <v>2.8011269984173581E-2</v>
      </c>
      <c r="D4">
        <f t="shared" si="0"/>
        <v>2.8647889756541159E-2</v>
      </c>
      <c r="E4">
        <f t="shared" si="0"/>
        <v>2.8647889756541159E-2</v>
      </c>
      <c r="F4">
        <f>SUM(A4:E4)/5</f>
        <v>2.8202255915883857E-2</v>
      </c>
      <c r="G4">
        <f>SQRT(SUMSQ(A4-F4,B4-F4,C4-F4,D4-F4,E4-F4)/20)</f>
        <v>1.9098593171027375E-4</v>
      </c>
      <c r="H4">
        <f>G4*2.78</f>
        <v>5.3094089015456099E-4</v>
      </c>
    </row>
    <row r="5" spans="1:14" x14ac:dyDescent="0.2">
      <c r="F5" t="s">
        <v>7</v>
      </c>
    </row>
    <row r="7" spans="1:14" x14ac:dyDescent="0.2">
      <c r="A7" t="s">
        <v>1</v>
      </c>
      <c r="D7" t="s">
        <v>4</v>
      </c>
      <c r="E7" t="s">
        <v>6</v>
      </c>
      <c r="F7" t="s">
        <v>8</v>
      </c>
      <c r="G7" t="s">
        <v>9</v>
      </c>
      <c r="H7" t="s">
        <v>10</v>
      </c>
      <c r="I7" t="s">
        <v>12</v>
      </c>
      <c r="J7" t="s">
        <v>13</v>
      </c>
      <c r="K7" t="s">
        <v>14</v>
      </c>
      <c r="L7">
        <f>SUM(I8*J8,I9*J9,I10*J10,I11*J11,I12*J12,I13*J13)/SUMSQ(J8:J13)</f>
        <v>735.50274331069318</v>
      </c>
      <c r="M7" t="s">
        <v>16</v>
      </c>
    </row>
    <row r="8" spans="1:14" x14ac:dyDescent="0.2">
      <c r="A8">
        <v>2806.1</v>
      </c>
      <c r="B8">
        <v>2807.3</v>
      </c>
      <c r="C8">
        <v>2822.1</v>
      </c>
      <c r="D8">
        <f>SUM(A8:C8)/3</f>
        <v>2811.8333333333335</v>
      </c>
      <c r="E8">
        <f>D8*D8*10^(-6)</f>
        <v>7.9064066944444447</v>
      </c>
      <c r="G8">
        <v>0.05</v>
      </c>
      <c r="H8">
        <f>G8*G8</f>
        <v>2.5000000000000005E-3</v>
      </c>
      <c r="I8">
        <f>E8-E14</f>
        <v>-26.118129327592595</v>
      </c>
      <c r="J8">
        <f>H8-H14</f>
        <v>-3.5416666666666666E-2</v>
      </c>
      <c r="K8" t="s">
        <v>15</v>
      </c>
      <c r="L8">
        <f>E14-L7*H14</f>
        <v>6.1367236715065907</v>
      </c>
      <c r="N8">
        <f>E8-(L8+L7*H8)</f>
        <v>-6.9073835338879341E-2</v>
      </c>
    </row>
    <row r="9" spans="1:14" x14ac:dyDescent="0.2">
      <c r="A9">
        <v>3706.9</v>
      </c>
      <c r="B9">
        <v>3702.9</v>
      </c>
      <c r="C9">
        <v>3647.2</v>
      </c>
      <c r="D9">
        <f t="shared" ref="D9:D25" si="1">SUM(A9:C9)/3</f>
        <v>3685.6666666666665</v>
      </c>
      <c r="E9">
        <f t="shared" ref="E9:E19" si="2">D9*D9*10^(-6)</f>
        <v>13.584138777777776</v>
      </c>
      <c r="G9">
        <v>0.1</v>
      </c>
      <c r="H9">
        <f t="shared" ref="H9:H13" si="3">G9*G9</f>
        <v>1.0000000000000002E-2</v>
      </c>
      <c r="I9">
        <f>E9-E14</f>
        <v>-20.440397244259266</v>
      </c>
      <c r="J9">
        <f>H9-H14</f>
        <v>-2.7916666666666666E-2</v>
      </c>
      <c r="K9" t="s">
        <v>8</v>
      </c>
      <c r="L9">
        <f>0.028*L7/(8*PI()*PI())</f>
        <v>0.26082702983549089</v>
      </c>
      <c r="N9">
        <f>E9-(L8+L7*H9)</f>
        <v>9.2387673164251893E-2</v>
      </c>
    </row>
    <row r="10" spans="1:14" x14ac:dyDescent="0.2">
      <c r="A10">
        <v>4729.3</v>
      </c>
      <c r="B10">
        <v>4797.8999999999996</v>
      </c>
      <c r="C10">
        <v>4772.2</v>
      </c>
      <c r="D10">
        <f t="shared" si="1"/>
        <v>4766.4666666666672</v>
      </c>
      <c r="E10">
        <f t="shared" si="2"/>
        <v>22.71920448444445</v>
      </c>
      <c r="G10">
        <v>0.15</v>
      </c>
      <c r="H10">
        <f t="shared" si="3"/>
        <v>2.2499999999999999E-2</v>
      </c>
      <c r="I10">
        <f>E10-E14</f>
        <v>-11.30533153759259</v>
      </c>
      <c r="J10">
        <f>H10-H14</f>
        <v>-1.5416666666666669E-2</v>
      </c>
      <c r="N10">
        <f>E10-(L8+L7*H10)</f>
        <v>3.3669088447265239E-2</v>
      </c>
    </row>
    <row r="11" spans="1:14" x14ac:dyDescent="0.2">
      <c r="A11">
        <v>5985.5</v>
      </c>
      <c r="B11">
        <v>5995.6</v>
      </c>
      <c r="C11">
        <v>5907.9</v>
      </c>
      <c r="D11">
        <f t="shared" si="1"/>
        <v>5963</v>
      </c>
      <c r="E11">
        <f t="shared" si="2"/>
        <v>35.557369000000001</v>
      </c>
      <c r="G11">
        <v>0.2</v>
      </c>
      <c r="H11">
        <f t="shared" si="3"/>
        <v>4.0000000000000008E-2</v>
      </c>
      <c r="I11">
        <f>E11-E14</f>
        <v>1.5328329779629613</v>
      </c>
      <c r="J11">
        <f>H11-H14</f>
        <v>2.0833333333333398E-3</v>
      </c>
      <c r="N11">
        <f>E11-(L8+L7*H11)</f>
        <v>5.3559606568143181E-4</v>
      </c>
    </row>
    <row r="12" spans="1:14" x14ac:dyDescent="0.2">
      <c r="A12">
        <v>7269.4</v>
      </c>
      <c r="B12">
        <v>7218.6</v>
      </c>
      <c r="C12">
        <v>7139.7</v>
      </c>
      <c r="D12">
        <f t="shared" si="1"/>
        <v>7209.2333333333336</v>
      </c>
      <c r="E12">
        <f t="shared" si="2"/>
        <v>51.97304525444445</v>
      </c>
      <c r="G12">
        <v>0.25</v>
      </c>
      <c r="H12">
        <f t="shared" si="3"/>
        <v>6.25E-2</v>
      </c>
      <c r="I12">
        <f>E12-E14</f>
        <v>17.94850923240741</v>
      </c>
      <c r="J12">
        <f>H12-H14</f>
        <v>2.4583333333333332E-2</v>
      </c>
      <c r="N12">
        <f>E12-(L8+L7*H12)</f>
        <v>-0.13259987398046036</v>
      </c>
    </row>
    <row r="13" spans="1:14" x14ac:dyDescent="0.2">
      <c r="A13">
        <v>8533.7000000000007</v>
      </c>
      <c r="B13">
        <v>8510.2000000000007</v>
      </c>
      <c r="C13">
        <v>8483.7999999999993</v>
      </c>
      <c r="D13">
        <f t="shared" si="1"/>
        <v>8509.2333333333336</v>
      </c>
      <c r="E13">
        <f t="shared" si="2"/>
        <v>72.407051921111119</v>
      </c>
      <c r="G13">
        <v>0.3</v>
      </c>
      <c r="H13">
        <f t="shared" si="3"/>
        <v>0.09</v>
      </c>
      <c r="I13">
        <f>E13-E14</f>
        <v>38.382515899074079</v>
      </c>
      <c r="J13">
        <f>H13-H14</f>
        <v>5.2083333333333329E-2</v>
      </c>
      <c r="N13">
        <f>E13-(L8+L7*H13)</f>
        <v>7.5081351642154459E-2</v>
      </c>
    </row>
    <row r="14" spans="1:14" x14ac:dyDescent="0.2">
      <c r="D14" t="s">
        <v>11</v>
      </c>
      <c r="E14">
        <f>SUM(E8:E13)/6</f>
        <v>34.02453602203704</v>
      </c>
      <c r="H14">
        <f>SUM(H8:H13)/6</f>
        <v>3.7916666666666668E-2</v>
      </c>
      <c r="J14">
        <f>SUMSQ(J8:J13)</f>
        <v>5.5927083333333332E-3</v>
      </c>
      <c r="M14" t="s">
        <v>17</v>
      </c>
      <c r="N14">
        <f>SUMSQ(N8:N13)</f>
        <v>3.766050720518941E-2</v>
      </c>
    </row>
    <row r="15" spans="1:14" x14ac:dyDescent="0.2">
      <c r="A15" t="s">
        <v>2</v>
      </c>
      <c r="E15" t="s">
        <v>6</v>
      </c>
      <c r="G15" t="s">
        <v>18</v>
      </c>
      <c r="H15" t="s">
        <v>10</v>
      </c>
      <c r="I15" t="s">
        <v>12</v>
      </c>
      <c r="J15" t="s">
        <v>19</v>
      </c>
      <c r="K15" t="s">
        <v>14</v>
      </c>
      <c r="L15">
        <f>SUM(I16*J16,I17*J17,I18*J18,I19*J19)/SUMSQ(J16,J17,J18,J19)</f>
        <v>879.4090212962958</v>
      </c>
    </row>
    <row r="16" spans="1:14" x14ac:dyDescent="0.2">
      <c r="A16">
        <v>5660</v>
      </c>
      <c r="B16">
        <v>5658.8</v>
      </c>
      <c r="C16">
        <v>5740</v>
      </c>
      <c r="D16">
        <f t="shared" si="1"/>
        <v>5686.2666666666664</v>
      </c>
      <c r="E16">
        <f t="shared" si="2"/>
        <v>32.333628604444442</v>
      </c>
      <c r="G16">
        <v>0.14000000000000001</v>
      </c>
      <c r="H16">
        <f>G16*G16</f>
        <v>1.9600000000000003E-2</v>
      </c>
      <c r="I16">
        <f>E16-E20</f>
        <v>9.8697101488888848</v>
      </c>
      <c r="J16">
        <f>H16-H20</f>
        <v>1.1200000000000002E-2</v>
      </c>
      <c r="K16" t="s">
        <v>15</v>
      </c>
      <c r="L16">
        <f>E20-L15*H20</f>
        <v>15.076882676666671</v>
      </c>
    </row>
    <row r="17" spans="1:12" x14ac:dyDescent="0.2">
      <c r="A17">
        <v>4860.3</v>
      </c>
      <c r="B17">
        <v>4850.3999999999996</v>
      </c>
      <c r="C17">
        <v>4935.8999999999996</v>
      </c>
      <c r="D17">
        <f t="shared" si="1"/>
        <v>4882.2</v>
      </c>
      <c r="E17">
        <f t="shared" si="2"/>
        <v>23.835876839999997</v>
      </c>
      <c r="G17">
        <v>0.1</v>
      </c>
      <c r="H17">
        <f t="shared" ref="H17:H19" si="4">G17*G17</f>
        <v>1.0000000000000002E-2</v>
      </c>
      <c r="I17">
        <f>E17-E20</f>
        <v>1.3719583844444401</v>
      </c>
      <c r="J17">
        <f>H17-H20</f>
        <v>1.6000000000000007E-3</v>
      </c>
      <c r="K17" t="s">
        <v>8</v>
      </c>
      <c r="L17">
        <f>0.028*L15/(8*PI()*PI())</f>
        <v>0.31185967030221684</v>
      </c>
    </row>
    <row r="18" spans="1:12" x14ac:dyDescent="0.2">
      <c r="A18">
        <v>4234.8</v>
      </c>
      <c r="B18">
        <v>4298.6000000000004</v>
      </c>
      <c r="C18">
        <v>4274.2</v>
      </c>
      <c r="D18">
        <f t="shared" si="1"/>
        <v>4269.2000000000007</v>
      </c>
      <c r="E18">
        <f t="shared" si="2"/>
        <v>18.226068640000008</v>
      </c>
      <c r="G18">
        <v>0.06</v>
      </c>
      <c r="H18">
        <f t="shared" si="4"/>
        <v>3.5999999999999999E-3</v>
      </c>
      <c r="I18">
        <f>E18-E20</f>
        <v>-4.2378498155555491</v>
      </c>
      <c r="J18">
        <f>H18-H20</f>
        <v>-4.8000000000000013E-3</v>
      </c>
    </row>
    <row r="19" spans="1:12" x14ac:dyDescent="0.2">
      <c r="A19">
        <v>3949.8</v>
      </c>
      <c r="B19">
        <v>3926.8</v>
      </c>
      <c r="C19">
        <v>3919.2</v>
      </c>
      <c r="D19">
        <f t="shared" si="1"/>
        <v>3931.9333333333329</v>
      </c>
      <c r="E19">
        <f t="shared" si="2"/>
        <v>15.460099737777774</v>
      </c>
      <c r="G19">
        <v>0.02</v>
      </c>
      <c r="H19">
        <f t="shared" si="4"/>
        <v>4.0000000000000002E-4</v>
      </c>
      <c r="I19">
        <f>E19-E20</f>
        <v>-7.0038187177777829</v>
      </c>
      <c r="J19">
        <f>H19-H20</f>
        <v>-8.0000000000000019E-3</v>
      </c>
    </row>
    <row r="20" spans="1:12" x14ac:dyDescent="0.2">
      <c r="D20" t="s">
        <v>11</v>
      </c>
      <c r="E20">
        <f>SUM(E16:E19)/4</f>
        <v>22.463918455555557</v>
      </c>
      <c r="H20">
        <f>SUM(H16:H19)/4</f>
        <v>8.4000000000000012E-3</v>
      </c>
      <c r="I20">
        <f>SUM(I16:I19)/4</f>
        <v>-1.7763568394002505E-15</v>
      </c>
    </row>
    <row r="21" spans="1:12" x14ac:dyDescent="0.2">
      <c r="A21" t="s">
        <v>3</v>
      </c>
      <c r="E21" t="s">
        <v>6</v>
      </c>
      <c r="F21" t="s">
        <v>20</v>
      </c>
      <c r="G21" t="s">
        <v>21</v>
      </c>
    </row>
    <row r="22" spans="1:12" x14ac:dyDescent="0.2">
      <c r="A22">
        <v>3148.7</v>
      </c>
      <c r="B22">
        <v>3093.4</v>
      </c>
      <c r="C22">
        <v>3088.8</v>
      </c>
      <c r="D22">
        <f t="shared" si="1"/>
        <v>3110.3000000000006</v>
      </c>
      <c r="E22">
        <f>D22*D22*10^(-6)</f>
        <v>9.673966090000004</v>
      </c>
      <c r="F22">
        <f>0.028*E22/(4*PI()*PI())</f>
        <v>6.8612438632824711E-3</v>
      </c>
      <c r="G22">
        <v>0.51</v>
      </c>
    </row>
    <row r="23" spans="1:12" x14ac:dyDescent="0.2">
      <c r="A23">
        <v>2630.3</v>
      </c>
      <c r="B23">
        <v>2640.1</v>
      </c>
      <c r="C23">
        <v>2597.5</v>
      </c>
      <c r="D23">
        <f t="shared" si="1"/>
        <v>2622.6333333333332</v>
      </c>
      <c r="E23">
        <f t="shared" ref="E23:E25" si="5">D23*D23*10^(-6)</f>
        <v>6.8782056011111097</v>
      </c>
      <c r="F23">
        <f t="shared" ref="F23:F25" si="6">0.028*E23/(4*PI()*PI())</f>
        <v>4.8783555298795456E-3</v>
      </c>
      <c r="G23">
        <v>1E-3</v>
      </c>
    </row>
    <row r="24" spans="1:12" x14ac:dyDescent="0.2">
      <c r="A24">
        <v>2778.8</v>
      </c>
      <c r="B24">
        <v>2767</v>
      </c>
      <c r="C24">
        <v>2780.6</v>
      </c>
      <c r="D24">
        <f t="shared" si="1"/>
        <v>2775.4666666666667</v>
      </c>
      <c r="E24">
        <f t="shared" si="5"/>
        <v>7.7032152177777782</v>
      </c>
      <c r="F24">
        <f t="shared" si="6"/>
        <v>5.4634921860183929E-3</v>
      </c>
      <c r="G24">
        <v>1E-3</v>
      </c>
    </row>
    <row r="25" spans="1:12" x14ac:dyDescent="0.2">
      <c r="A25">
        <v>3134.5</v>
      </c>
      <c r="B25">
        <v>3093.3</v>
      </c>
      <c r="C25">
        <v>3131.1</v>
      </c>
      <c r="D25">
        <f t="shared" si="1"/>
        <v>3119.6333333333332</v>
      </c>
      <c r="E25">
        <f t="shared" si="5"/>
        <v>9.7321121344444439</v>
      </c>
      <c r="F25">
        <f t="shared" si="6"/>
        <v>6.9024838456130866E-3</v>
      </c>
      <c r="G25">
        <v>0.51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2020-12-07T20:56:24Z</dcterms:created>
  <dcterms:modified xsi:type="dcterms:W3CDTF">2020-12-15T21:08:11Z</dcterms:modified>
  <cp:category/>
  <cp:contentStatus/>
</cp:coreProperties>
</file>