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nformation\lab 6\"/>
    </mc:Choice>
  </mc:AlternateContent>
  <xr:revisionPtr revIDLastSave="0" documentId="13_ncr:1_{6AF4B191-3AB5-4DFE-A68B-A1C385EFB1E2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А" sheetId="1" r:id="rId1"/>
    <sheet name="Справочник" sheetId="2" r:id="rId2"/>
    <sheet name="Расчет вознаграждения" sheetId="3" r:id="rId3"/>
    <sheet name="Диаграмм" sheetId="4" r:id="rId4"/>
    <sheet name="Sheet1" sheetId="19" r:id="rId5"/>
    <sheet name="D3" sheetId="7" r:id="rId6"/>
    <sheet name="F2" sheetId="14" r:id="rId7"/>
  </sheets>
  <definedNames>
    <definedName name="_xlnm._FilterDatabase" localSheetId="5" hidden="1">'D3'!$A$1:$H$18</definedName>
    <definedName name="name">#REF!</definedName>
    <definedName name="type1">#REF!</definedName>
    <definedName name="type2">#REF!</definedName>
    <definedName name="type3">#REF!</definedName>
    <definedName name="马">#REF!</definedName>
    <definedName name="数字">#REF!</definedName>
    <definedName name="_xlnm.Extract" localSheetId="5">'D3'!$J$16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3" l="1"/>
  <c r="G12" i="3"/>
  <c r="G13" i="3"/>
  <c r="G10" i="3"/>
  <c r="F11" i="3"/>
  <c r="F12" i="3"/>
  <c r="F13" i="3"/>
  <c r="F10" i="3"/>
  <c r="E11" i="3"/>
  <c r="E12" i="3"/>
  <c r="E13" i="3"/>
  <c r="E10" i="3"/>
  <c r="A13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12" i="1"/>
  <c r="A11" i="1"/>
  <c r="F14" i="3" l="1"/>
  <c r="C14" i="14"/>
  <c r="C13" i="14"/>
  <c r="C12" i="14"/>
  <c r="C11" i="14"/>
  <c r="C10" i="14"/>
  <c r="C9" i="14"/>
  <c r="C8" i="14"/>
  <c r="C7" i="14"/>
  <c r="C6" i="14"/>
  <c r="C5" i="14"/>
  <c r="C4" i="14"/>
  <c r="C3" i="14"/>
  <c r="H12" i="3" l="1"/>
  <c r="H13" i="3"/>
  <c r="H11" i="3"/>
  <c r="H10" i="3"/>
  <c r="B14" i="3"/>
  <c r="C13" i="3"/>
  <c r="C11" i="3"/>
  <c r="C12" i="3"/>
  <c r="C10" i="3"/>
  <c r="C11" i="1"/>
  <c r="E19" i="1"/>
  <c r="E20" i="1"/>
  <c r="E12" i="1"/>
  <c r="E13" i="1"/>
  <c r="C24" i="1" s="1"/>
  <c r="E14" i="1"/>
  <c r="E15" i="1"/>
  <c r="E16" i="1"/>
  <c r="E17" i="1"/>
  <c r="E18" i="1"/>
  <c r="E11" i="1"/>
  <c r="C13" i="1"/>
  <c r="C14" i="1"/>
  <c r="C15" i="1"/>
  <c r="C16" i="1"/>
  <c r="C17" i="1"/>
  <c r="C18" i="1"/>
  <c r="C19" i="1"/>
  <c r="C20" i="1"/>
  <c r="C12" i="1"/>
  <c r="H14" i="3" l="1"/>
  <c r="C23" i="1"/>
  <c r="E21" i="1"/>
  <c r="E24" i="1"/>
  <c r="C22" i="1"/>
  <c r="C21" i="1"/>
  <c r="E23" i="1"/>
  <c r="E22" i="1"/>
  <c r="C29" i="1"/>
  <c r="E29" i="1"/>
  <c r="G14" i="3"/>
  <c r="E14" i="3"/>
  <c r="C25" i="1" l="1"/>
  <c r="E25" i="1"/>
  <c r="C26" i="1" l="1"/>
  <c r="E26" i="1"/>
  <c r="C27" i="1" l="1"/>
  <c r="C30" i="1" s="1"/>
  <c r="E27" i="1"/>
  <c r="E30" i="1" s="1"/>
  <c r="C28" i="1" l="1"/>
  <c r="E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26B972-7389-4D37-83DE-67BB7998989E}" keepAlive="1" name="查询 - 表" description="与工作簿中“表”查询的连接。" type="5" refreshedVersion="6" background="1" saveData="1">
    <dbPr connection="Provider=Microsoft.Mashup.OleDb.1;Data Source=$Workbook$;Location=表;Extended Properties=&quot;&quot;" command="SELECT * FROM [表]"/>
  </connection>
  <connection id="2" xr16:uid="{D3286762-939C-4018-BD83-6A2CC7C27324}" keepAlive="1" name="查询 - 表12" description="与工作簿中“表12”查询的连接。" type="5" refreshedVersion="6" background="1">
    <dbPr connection="Provider=Microsoft.Mashup.OleDb.1;Data Source=$Workbook$;Location=表12;Extended Properties=&quot;&quot;" command="SELECT * FROM [表12]"/>
  </connection>
  <connection id="3" xr16:uid="{ACA4E470-ABEB-4045-B530-76FE1824FAFA}" keepAlive="1" name="查询 - 表16" description="与工作簿中“表16”查询的连接。" type="5" refreshedVersion="6" background="1">
    <dbPr connection="Provider=Microsoft.Mashup.OleDb.1;Data Source=$Workbook$;Location=表16;Extended Properties=&quot;&quot;" command="SELECT * FROM [表16]"/>
  </connection>
  <connection id="4" xr16:uid="{8C4D0602-0A9E-4020-8323-674C15C2CFE5}" keepAlive="1" name="查询 - 表19" description="与工作簿中“表19”查询的连接。" type="5" refreshedVersion="6" background="1">
    <dbPr connection="Provider=Microsoft.Mashup.OleDb.1;Data Source=$Workbook$;Location=表19;Extended Properties=&quot;&quot;" command="SELECT * FROM [表19]"/>
  </connection>
  <connection id="5" xr16:uid="{3D39547D-A680-4B13-AA98-8FCF82184CC3}" keepAlive="1" name="查询 - 表22" description="与工作簿中“表22”查询的连接。" type="5" refreshedVersion="6" background="1">
    <dbPr connection="Provider=Microsoft.Mashup.OleDb.1;Data Source=$Workbook$;Location=表22;Extended Properties=&quot;&quot;" command="SELECT * FROM [表22]"/>
  </connection>
</connections>
</file>

<file path=xl/sharedStrings.xml><?xml version="1.0" encoding="utf-8"?>
<sst xmlns="http://schemas.openxmlformats.org/spreadsheetml/2006/main" count="185" uniqueCount="132">
  <si>
    <t>Минимальное значение аргумента:</t>
  </si>
  <si>
    <t>Максимальное значение аргумента:</t>
  </si>
  <si>
    <t>Шаг измерения аргумента:</t>
  </si>
  <si>
    <t>Искомое хначение:</t>
  </si>
  <si>
    <t>Расчет выражения на заданном интервале</t>
  </si>
  <si>
    <t>Аргумени х</t>
  </si>
  <si>
    <t>Значение выражения</t>
  </si>
  <si>
    <t>При A= 15</t>
  </si>
  <si>
    <t>При A= -5</t>
  </si>
  <si>
    <t>Количество искомых значений</t>
  </si>
  <si>
    <t>Лист 1:</t>
  </si>
  <si>
    <t xml:space="preserve">Справочник - мадбавхи к </t>
  </si>
  <si>
    <t>Процент с прибыли:</t>
  </si>
  <si>
    <t>Размер прибыли, более которой можно начислять:</t>
  </si>
  <si>
    <t>за совместительство:</t>
  </si>
  <si>
    <t>Тариф, руб/день:</t>
  </si>
  <si>
    <t>Лист 2:</t>
  </si>
  <si>
    <t>Расчет вознаграждения</t>
  </si>
  <si>
    <t>Секция:</t>
  </si>
  <si>
    <t>Радиотовары</t>
  </si>
  <si>
    <t>Месяц:</t>
  </si>
  <si>
    <t>июнь, 2002</t>
  </si>
  <si>
    <t>Прибыль:</t>
  </si>
  <si>
    <t>Размер вознаграждения</t>
  </si>
  <si>
    <t>ФИО продавца</t>
  </si>
  <si>
    <t>Количесто отраб. дней</t>
  </si>
  <si>
    <t>Рабочее время в %</t>
  </si>
  <si>
    <t>Совместительство</t>
  </si>
  <si>
    <t>Начисление по тариу</t>
  </si>
  <si>
    <t>Процент с прибыли, руб</t>
  </si>
  <si>
    <t>Надбавка за совмещение</t>
  </si>
  <si>
    <t>Итого</t>
  </si>
  <si>
    <t>Иванова</t>
  </si>
  <si>
    <t>да</t>
  </si>
  <si>
    <t>Петрова</t>
  </si>
  <si>
    <t>Сидорова</t>
  </si>
  <si>
    <t>Михайлова</t>
  </si>
  <si>
    <t>Итого:</t>
  </si>
  <si>
    <t>Лист 3:</t>
  </si>
  <si>
    <t>Диаграмм</t>
  </si>
  <si>
    <t>Номер</t>
    <phoneticPr fontId="3" type="noConversion"/>
  </si>
  <si>
    <t>Характеристика</t>
    <phoneticPr fontId="3" type="noConversion"/>
  </si>
  <si>
    <t>Материал</t>
    <phoneticPr fontId="3" type="noConversion"/>
  </si>
  <si>
    <t>Дата изготовления</t>
    <phoneticPr fontId="3" type="noConversion"/>
  </si>
  <si>
    <t>Гвоздь</t>
    <phoneticPr fontId="3" type="noConversion"/>
  </si>
  <si>
    <t>Шайба</t>
    <phoneticPr fontId="3" type="noConversion"/>
  </si>
  <si>
    <t>Страна-произволитель</t>
    <phoneticPr fontId="3" type="noConversion"/>
  </si>
  <si>
    <t>Поставщик</t>
    <phoneticPr fontId="3" type="noConversion"/>
  </si>
  <si>
    <t>Таблица 2</t>
    <phoneticPr fontId="3" type="noConversion"/>
  </si>
  <si>
    <t>Наименование товара</t>
    <phoneticPr fontId="3" type="noConversion"/>
  </si>
  <si>
    <t>Накопитель на ЖМД SATA</t>
    <phoneticPr fontId="3" type="noConversion"/>
  </si>
  <si>
    <t>Цена, $/ШТ</t>
    <phoneticPr fontId="3" type="noConversion"/>
  </si>
  <si>
    <t>Ноутбук Lenovo</t>
    <phoneticPr fontId="3" type="noConversion"/>
  </si>
  <si>
    <t>Мышь Logitech</t>
    <phoneticPr fontId="3" type="noConversion"/>
  </si>
  <si>
    <t>Дискета Verbatim</t>
    <phoneticPr fontId="3" type="noConversion"/>
  </si>
  <si>
    <t>Принтер Acer</t>
    <phoneticPr fontId="3" type="noConversion"/>
  </si>
  <si>
    <t>Материнская плата Asus</t>
    <phoneticPr fontId="3" type="noConversion"/>
  </si>
  <si>
    <t>Корпус Minitower</t>
    <phoneticPr fontId="3" type="noConversion"/>
  </si>
  <si>
    <t>Мышь Microsoft</t>
    <phoneticPr fontId="3" type="noConversion"/>
  </si>
  <si>
    <t>Таблица 1</t>
    <phoneticPr fontId="3" type="noConversion"/>
  </si>
  <si>
    <t>Количество, шт</t>
    <phoneticPr fontId="3" type="noConversion"/>
  </si>
  <si>
    <t>Итоговая цена</t>
    <phoneticPr fontId="3" type="noConversion"/>
  </si>
  <si>
    <t>Клавиатура Logitech</t>
    <phoneticPr fontId="3" type="noConversion"/>
  </si>
  <si>
    <t>Материнская плата ASRock</t>
    <phoneticPr fontId="3" type="noConversion"/>
  </si>
  <si>
    <t>Монитор Acer</t>
    <phoneticPr fontId="3" type="noConversion"/>
  </si>
  <si>
    <t>Принтер Canon</t>
    <phoneticPr fontId="3" type="noConversion"/>
  </si>
  <si>
    <t>Гарнитура Phillips</t>
    <phoneticPr fontId="3" type="noConversion"/>
  </si>
  <si>
    <t>Модуль памяти Kingston</t>
    <phoneticPr fontId="3" type="noConversion"/>
  </si>
  <si>
    <t>ИТОГО:</t>
    <phoneticPr fontId="3" type="noConversion"/>
  </si>
  <si>
    <t>MK</t>
    <phoneticPr fontId="3" type="noConversion"/>
  </si>
  <si>
    <t>MJ</t>
    <phoneticPr fontId="3" type="noConversion"/>
  </si>
  <si>
    <t>Tr</t>
    <phoneticPr fontId="3" type="noConversion"/>
  </si>
  <si>
    <t>S</t>
    <phoneticPr fontId="3" type="noConversion"/>
  </si>
  <si>
    <t>Наименование</t>
    <phoneticPr fontId="3" type="noConversion"/>
  </si>
  <si>
    <t>Дюкерт</t>
    <phoneticPr fontId="3" type="noConversion"/>
  </si>
  <si>
    <t>Гребенчатый</t>
    <phoneticPr fontId="3" type="noConversion"/>
  </si>
  <si>
    <t>Плоская</t>
    <phoneticPr fontId="3" type="noConversion"/>
  </si>
  <si>
    <t>Стопорная</t>
    <phoneticPr fontId="3" type="noConversion"/>
  </si>
  <si>
    <t>Коническая</t>
    <phoneticPr fontId="3" type="noConversion"/>
  </si>
  <si>
    <t>Гвоздь</t>
  </si>
  <si>
    <t>Шайба</t>
  </si>
  <si>
    <t>США</t>
    <phoneticPr fontId="3" type="noConversion"/>
  </si>
  <si>
    <t>Nelson</t>
    <phoneticPr fontId="3" type="noConversion"/>
  </si>
  <si>
    <t>Цена руб</t>
    <phoneticPr fontId="3" type="noConversion"/>
  </si>
  <si>
    <t>30/шт</t>
    <phoneticPr fontId="3" type="noConversion"/>
  </si>
  <si>
    <t>12 ноября 2019</t>
    <phoneticPr fontId="3" type="noConversion"/>
  </si>
  <si>
    <t>Строительноый</t>
    <phoneticPr fontId="3" type="noConversion"/>
  </si>
  <si>
    <t>Англия</t>
    <phoneticPr fontId="3" type="noConversion"/>
  </si>
  <si>
    <t>сплав</t>
    <phoneticPr fontId="3" type="noConversion"/>
  </si>
  <si>
    <t>23 июли 2018</t>
    <phoneticPr fontId="3" type="noConversion"/>
  </si>
  <si>
    <t>PSM</t>
    <phoneticPr fontId="3" type="noConversion"/>
  </si>
  <si>
    <t>15/шт</t>
    <phoneticPr fontId="3" type="noConversion"/>
  </si>
  <si>
    <t>Винт</t>
  </si>
  <si>
    <t>Винт</t>
    <phoneticPr fontId="3" type="noConversion"/>
  </si>
  <si>
    <t>Италия</t>
    <phoneticPr fontId="3" type="noConversion"/>
  </si>
  <si>
    <t>медь</t>
    <phoneticPr fontId="3" type="noConversion"/>
  </si>
  <si>
    <t>A.AGTANI</t>
  </si>
  <si>
    <t>A.AGTANI</t>
    <phoneticPr fontId="3" type="noConversion"/>
  </si>
  <si>
    <t>25/шт</t>
    <phoneticPr fontId="3" type="noConversion"/>
  </si>
  <si>
    <t>Шиферный</t>
    <phoneticPr fontId="3" type="noConversion"/>
  </si>
  <si>
    <t>Пружинная</t>
    <phoneticPr fontId="3" type="noConversion"/>
  </si>
  <si>
    <t>Cтопорная</t>
    <phoneticPr fontId="3" type="noConversion"/>
  </si>
  <si>
    <t>Винтовый</t>
    <phoneticPr fontId="3" type="noConversion"/>
  </si>
  <si>
    <t>железо</t>
    <phoneticPr fontId="3" type="noConversion"/>
  </si>
  <si>
    <t>алюминия</t>
    <phoneticPr fontId="3" type="noConversion"/>
  </si>
  <si>
    <t>04 октября 2018</t>
    <phoneticPr fontId="3" type="noConversion"/>
  </si>
  <si>
    <t>Alcoa</t>
    <phoneticPr fontId="3" type="noConversion"/>
  </si>
  <si>
    <t>40/шт</t>
    <phoneticPr fontId="3" type="noConversion"/>
  </si>
  <si>
    <t>12/шт</t>
    <phoneticPr fontId="3" type="noConversion"/>
  </si>
  <si>
    <t>50/шт</t>
    <phoneticPr fontId="3" type="noConversion"/>
  </si>
  <si>
    <t>27/шт</t>
    <phoneticPr fontId="3" type="noConversion"/>
  </si>
  <si>
    <t>33/шт</t>
    <phoneticPr fontId="3" type="noConversion"/>
  </si>
  <si>
    <t>23/шт</t>
    <phoneticPr fontId="3" type="noConversion"/>
  </si>
  <si>
    <t>46/шт</t>
    <phoneticPr fontId="3" type="noConversion"/>
  </si>
  <si>
    <t>17/шт</t>
    <phoneticPr fontId="3" type="noConversion"/>
  </si>
  <si>
    <t>49/шт</t>
    <phoneticPr fontId="3" type="noConversion"/>
  </si>
  <si>
    <t>45/шт</t>
    <phoneticPr fontId="3" type="noConversion"/>
  </si>
  <si>
    <t>14/шт</t>
    <phoneticPr fontId="3" type="noConversion"/>
  </si>
  <si>
    <t>25 декабря 2016</t>
    <phoneticPr fontId="3" type="noConversion"/>
  </si>
  <si>
    <t>21 мая 2018</t>
    <phoneticPr fontId="3" type="noConversion"/>
  </si>
  <si>
    <t>06 марта 2018</t>
    <phoneticPr fontId="3" type="noConversion"/>
  </si>
  <si>
    <t>16 апреля 2017</t>
    <phoneticPr fontId="3" type="noConversion"/>
  </si>
  <si>
    <t>15 февраля 2019</t>
    <phoneticPr fontId="3" type="noConversion"/>
  </si>
  <si>
    <t>12 января 2019</t>
    <phoneticPr fontId="3" type="noConversion"/>
  </si>
  <si>
    <t>22 января 2016</t>
    <phoneticPr fontId="3" type="noConversion"/>
  </si>
  <si>
    <t>18 марта 2017</t>
    <phoneticPr fontId="3" type="noConversion"/>
  </si>
  <si>
    <t>23 октяюря 2019</t>
    <phoneticPr fontId="3" type="noConversion"/>
  </si>
  <si>
    <t>09 июня 2018</t>
    <phoneticPr fontId="3" type="noConversion"/>
  </si>
  <si>
    <t>10 июля 2019</t>
    <phoneticPr fontId="3" type="noConversion"/>
  </si>
  <si>
    <t>07 июля 2020</t>
    <phoneticPr fontId="3" type="noConversion"/>
  </si>
  <si>
    <t>Pencom</t>
    <phoneticPr fontId="3" type="noConversion"/>
  </si>
  <si>
    <t>Textron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</si>
</sst>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medium">
        <color rgb="FF000000"/>
      </right>
      <top/>
      <bottom/>
      <diagonal/>
    </border>
    <border>
      <left style="double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medium">
        <color rgb="FF000000"/>
      </right>
      <top style="double">
        <color rgb="FF000000"/>
      </top>
      <bottom style="thick">
        <color rgb="FF000000"/>
      </bottom>
      <diagonal/>
    </border>
    <border>
      <left/>
      <right/>
      <top style="double">
        <color rgb="FF000000"/>
      </top>
      <bottom style="thick">
        <color rgb="FF000000"/>
      </bottom>
      <diagonal/>
    </border>
    <border>
      <left style="medium">
        <color rgb="FF000000"/>
      </left>
      <right/>
      <top style="double">
        <color rgb="FF000000"/>
      </top>
      <bottom style="thick">
        <color rgb="FF000000"/>
      </bottom>
      <diagonal/>
    </border>
    <border>
      <left style="medium">
        <color rgb="FF000000"/>
      </left>
      <right style="double">
        <color rgb="FF000000"/>
      </right>
      <top style="double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double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4" xfId="0" applyBorder="1"/>
    <xf numFmtId="0" fontId="0" fillId="0" borderId="15" xfId="0" applyBorder="1"/>
    <xf numFmtId="0" fontId="0" fillId="0" borderId="16" xfId="0" applyBorder="1"/>
    <xf numFmtId="9" fontId="1" fillId="0" borderId="14" xfId="0" applyNumberFormat="1" applyFont="1" applyBorder="1"/>
    <xf numFmtId="0" fontId="1" fillId="0" borderId="15" xfId="0" applyFont="1" applyBorder="1"/>
    <xf numFmtId="9" fontId="1" fillId="0" borderId="15" xfId="0" applyNumberFormat="1" applyFont="1" applyBorder="1"/>
    <xf numFmtId="0" fontId="1" fillId="0" borderId="16" xfId="0" applyFont="1" applyBorder="1"/>
    <xf numFmtId="0" fontId="0" fillId="0" borderId="3" xfId="0" applyBorder="1"/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1" fillId="0" borderId="0" xfId="0" applyFont="1" applyAlignment="1">
      <alignment horizontal="right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2" fillId="0" borderId="32" xfId="0" applyFont="1" applyBorder="1" applyAlignment="1">
      <alignment vertical="center" wrapText="1"/>
    </xf>
    <xf numFmtId="0" fontId="0" fillId="0" borderId="37" xfId="0" applyBorder="1"/>
    <xf numFmtId="0" fontId="4" fillId="0" borderId="37" xfId="0" applyFont="1" applyBorder="1"/>
    <xf numFmtId="0" fontId="4" fillId="0" borderId="0" xfId="0" applyFont="1"/>
    <xf numFmtId="0" fontId="0" fillId="0" borderId="37" xfId="0" applyFill="1" applyBorder="1"/>
    <xf numFmtId="0" fontId="0" fillId="0" borderId="37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3" xfId="0" applyBorder="1" applyAlignment="1"/>
    <xf numFmtId="0" fontId="0" fillId="0" borderId="6" xfId="0" applyBorder="1" applyAlignment="1"/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4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altLang="zh-CN"/>
              <a:t>Процент</a:t>
            </a:r>
            <a:r>
              <a:rPr lang="ru-RU" altLang="zh-CN" baseline="0"/>
              <a:t> с прибыли, руб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9A6-4165-BF78-E2A8B7AB4E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9A6-4165-BF78-E2A8B7AB4E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9A6-4165-BF78-E2A8B7AB4E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9A6-4165-BF78-E2A8B7AB4E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'Расчет вознаграждения'!$A$10:$A$13</c:f>
              <c:strCache>
                <c:ptCount val="4"/>
                <c:pt idx="0">
                  <c:v>Иванова</c:v>
                </c:pt>
                <c:pt idx="1">
                  <c:v>Петрова</c:v>
                </c:pt>
                <c:pt idx="2">
                  <c:v>Сидорова</c:v>
                </c:pt>
                <c:pt idx="3">
                  <c:v>Михайлова</c:v>
                </c:pt>
              </c:strCache>
            </c:strRef>
          </c:cat>
          <c:val>
            <c:numRef>
              <c:f>'Расчет вознаграждения'!$F$10:$F$13</c:f>
              <c:numCache>
                <c:formatCode>General</c:formatCode>
                <c:ptCount val="4"/>
                <c:pt idx="0">
                  <c:v>136.36000000000001</c:v>
                </c:pt>
                <c:pt idx="1">
                  <c:v>90.91</c:v>
                </c:pt>
                <c:pt idx="2">
                  <c:v>136.36000000000001</c:v>
                </c:pt>
                <c:pt idx="3">
                  <c:v>136.36000000000001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F4-4CCF-B83A-C17854A1B77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CFA-4D0E-9B17-0A152587C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CFA-4D0E-9B17-0A152587C1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CFA-4D0E-9B17-0A152587C1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CFA-4D0E-9B17-0A152587C1E3}"/>
              </c:ext>
            </c:extLst>
          </c:dPt>
          <c:cat>
            <c:strRef>
              <c:f>'Расчет вознаграждения'!$A$10:$A$13</c:f>
              <c:strCache>
                <c:ptCount val="4"/>
                <c:pt idx="0">
                  <c:v>Иванова</c:v>
                </c:pt>
                <c:pt idx="1">
                  <c:v>Петрова</c:v>
                </c:pt>
                <c:pt idx="2">
                  <c:v>Сидорова</c:v>
                </c:pt>
                <c:pt idx="3">
                  <c:v>Михайлова</c:v>
                </c:pt>
              </c:strCache>
            </c:strRef>
          </c:cat>
          <c:val>
            <c:numRef>
              <c:f>'Расчет вознаграждения'!$E$10:$E$13</c:f>
              <c:numCache>
                <c:formatCode>General</c:formatCode>
                <c:ptCount val="4"/>
                <c:pt idx="0">
                  <c:v>5250</c:v>
                </c:pt>
                <c:pt idx="1">
                  <c:v>3500</c:v>
                </c:pt>
                <c:pt idx="2">
                  <c:v>5250</c:v>
                </c:pt>
                <c:pt idx="3">
                  <c:v>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6-4996-8908-328F7F8BEC4A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CFA-4D0E-9B17-0A152587C1E3}"/>
              </c:ext>
            </c:extLst>
          </c:dPt>
          <c:cat>
            <c:strRef>
              <c:f>'Расчет вознаграждения'!$A$10:$A$13</c:f>
              <c:strCache>
                <c:ptCount val="4"/>
                <c:pt idx="0">
                  <c:v>Иванова</c:v>
                </c:pt>
                <c:pt idx="1">
                  <c:v>Петрова</c:v>
                </c:pt>
                <c:pt idx="2">
                  <c:v>Сидорова</c:v>
                </c:pt>
                <c:pt idx="3">
                  <c:v>Михайлова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C966-4996-8908-328F7F8BE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</xdr:colOff>
      <xdr:row>3</xdr:row>
      <xdr:rowOff>129540</xdr:rowOff>
    </xdr:from>
    <xdr:to>
      <xdr:col>7</xdr:col>
      <xdr:colOff>353377</xdr:colOff>
      <xdr:row>19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16061C-C6A5-4F90-8837-4785508D6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12</xdr:row>
      <xdr:rowOff>76200</xdr:rowOff>
    </xdr:from>
    <xdr:to>
      <xdr:col>13</xdr:col>
      <xdr:colOff>57150</xdr:colOff>
      <xdr:row>27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BB3FF1-31F6-491C-A807-0940943AB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0"/>
  <sheetViews>
    <sheetView workbookViewId="0">
      <selection activeCell="E30" sqref="E30:F30"/>
    </sheetView>
  </sheetViews>
  <sheetFormatPr defaultRowHeight="14.25" x14ac:dyDescent="0.2"/>
  <sheetData>
    <row r="2" spans="1:6" x14ac:dyDescent="0.2">
      <c r="A2" s="30" t="s">
        <v>0</v>
      </c>
      <c r="B2" s="30"/>
      <c r="C2" s="30"/>
      <c r="D2" s="30"/>
      <c r="E2" s="1">
        <v>1</v>
      </c>
    </row>
    <row r="3" spans="1:6" x14ac:dyDescent="0.2">
      <c r="A3" s="30" t="s">
        <v>1</v>
      </c>
      <c r="B3" s="30"/>
      <c r="C3" s="30"/>
      <c r="D3" s="30"/>
      <c r="E3" s="2">
        <v>17</v>
      </c>
    </row>
    <row r="4" spans="1:6" x14ac:dyDescent="0.2">
      <c r="A4" s="30" t="s">
        <v>2</v>
      </c>
      <c r="B4" s="30"/>
      <c r="C4" s="30"/>
      <c r="D4" s="30"/>
      <c r="E4" s="2">
        <v>1</v>
      </c>
    </row>
    <row r="5" spans="1:6" x14ac:dyDescent="0.2">
      <c r="C5" s="31" t="s">
        <v>3</v>
      </c>
      <c r="D5" s="31"/>
      <c r="E5" s="3">
        <v>0.33</v>
      </c>
    </row>
    <row r="7" spans="1:6" x14ac:dyDescent="0.2">
      <c r="A7" s="34" t="s">
        <v>4</v>
      </c>
      <c r="B7" s="34"/>
      <c r="C7" s="34"/>
      <c r="D7" s="34"/>
      <c r="E7" s="34"/>
    </row>
    <row r="9" spans="1:6" x14ac:dyDescent="0.2">
      <c r="A9" s="35" t="s">
        <v>5</v>
      </c>
      <c r="B9" s="36"/>
      <c r="C9" s="39" t="s">
        <v>6</v>
      </c>
      <c r="D9" s="40"/>
      <c r="E9" s="40"/>
      <c r="F9" s="41"/>
    </row>
    <row r="10" spans="1:6" x14ac:dyDescent="0.2">
      <c r="A10" s="37"/>
      <c r="B10" s="38"/>
      <c r="C10" s="42" t="s">
        <v>7</v>
      </c>
      <c r="D10" s="43"/>
      <c r="E10" s="44" t="s">
        <v>8</v>
      </c>
      <c r="F10" s="45"/>
    </row>
    <row r="11" spans="1:6" x14ac:dyDescent="0.2">
      <c r="A11" s="46">
        <f>E2</f>
        <v>1</v>
      </c>
      <c r="B11" s="47"/>
      <c r="C11" s="48">
        <f>ROUND(SQRT(ABS(((A11/15)^2)*COS(15*A11))),2)</f>
        <v>0.06</v>
      </c>
      <c r="D11" s="47"/>
      <c r="E11" s="48">
        <f>ROUND(SQRT(ABS(((A11/-5)^2)*COS(-5*A11))),2)</f>
        <v>0.11</v>
      </c>
      <c r="F11" s="49"/>
    </row>
    <row r="12" spans="1:6" x14ac:dyDescent="0.2">
      <c r="A12" s="32">
        <f>A11+$E$4</f>
        <v>2</v>
      </c>
      <c r="B12" s="33"/>
      <c r="C12" s="44">
        <f>ROUND(SQRT(ABS(((A12/15)^2)*COS(15*A12))),2)</f>
        <v>0.05</v>
      </c>
      <c r="D12" s="33"/>
      <c r="E12" s="44">
        <f t="shared" ref="E12:E18" si="0">ROUND(SQRT(ABS(((A12/-5)^2)*COS(-5*A12))),2)</f>
        <v>0.37</v>
      </c>
      <c r="F12" s="45"/>
    </row>
    <row r="13" spans="1:6" x14ac:dyDescent="0.2">
      <c r="A13" s="32">
        <f t="shared" ref="A13:A27" si="1">A12+$E$4</f>
        <v>3</v>
      </c>
      <c r="B13" s="33"/>
      <c r="C13" s="44">
        <f t="shared" ref="C13:C27" si="2">ROUND(SQRT(ABS(((A13/15)^2)*COS(15*A13))),2)</f>
        <v>0.14000000000000001</v>
      </c>
      <c r="D13" s="33"/>
      <c r="E13" s="44">
        <f t="shared" si="0"/>
        <v>0.52</v>
      </c>
      <c r="F13" s="45"/>
    </row>
    <row r="14" spans="1:6" x14ac:dyDescent="0.2">
      <c r="A14" s="32">
        <f t="shared" si="1"/>
        <v>4</v>
      </c>
      <c r="B14" s="33"/>
      <c r="C14" s="44">
        <f t="shared" si="2"/>
        <v>0.26</v>
      </c>
      <c r="D14" s="33"/>
      <c r="E14" s="44">
        <f t="shared" si="0"/>
        <v>0.51</v>
      </c>
      <c r="F14" s="45"/>
    </row>
    <row r="15" spans="1:6" x14ac:dyDescent="0.2">
      <c r="A15" s="32">
        <f t="shared" si="1"/>
        <v>5</v>
      </c>
      <c r="B15" s="33"/>
      <c r="C15" s="44">
        <f t="shared" si="2"/>
        <v>0.32</v>
      </c>
      <c r="D15" s="33"/>
      <c r="E15" s="44">
        <f t="shared" si="0"/>
        <v>1</v>
      </c>
      <c r="F15" s="45"/>
    </row>
    <row r="16" spans="1:6" x14ac:dyDescent="0.2">
      <c r="A16" s="32">
        <f t="shared" si="1"/>
        <v>6</v>
      </c>
      <c r="B16" s="33"/>
      <c r="C16" s="44">
        <f t="shared" si="2"/>
        <v>0.27</v>
      </c>
      <c r="D16" s="33"/>
      <c r="E16" s="44">
        <f t="shared" si="0"/>
        <v>0.47</v>
      </c>
      <c r="F16" s="45"/>
    </row>
    <row r="17" spans="1:6" x14ac:dyDescent="0.2">
      <c r="A17" s="32">
        <f t="shared" si="1"/>
        <v>7</v>
      </c>
      <c r="B17" s="33"/>
      <c r="C17" s="44">
        <f t="shared" si="2"/>
        <v>0.23</v>
      </c>
      <c r="D17" s="33"/>
      <c r="E17" s="44">
        <f t="shared" si="0"/>
        <v>1.33</v>
      </c>
      <c r="F17" s="45"/>
    </row>
    <row r="18" spans="1:6" x14ac:dyDescent="0.2">
      <c r="A18" s="32">
        <f t="shared" si="1"/>
        <v>8</v>
      </c>
      <c r="B18" s="33"/>
      <c r="C18" s="44">
        <f t="shared" si="2"/>
        <v>0.48</v>
      </c>
      <c r="D18" s="33"/>
      <c r="E18" s="44">
        <f t="shared" si="0"/>
        <v>1.31</v>
      </c>
      <c r="F18" s="45"/>
    </row>
    <row r="19" spans="1:6" x14ac:dyDescent="0.2">
      <c r="A19" s="32">
        <f t="shared" si="1"/>
        <v>9</v>
      </c>
      <c r="B19" s="33"/>
      <c r="C19" s="44">
        <f t="shared" si="2"/>
        <v>0.6</v>
      </c>
      <c r="D19" s="33"/>
      <c r="E19" s="44">
        <f t="shared" ref="E19:E26" si="3">ROUND(SQRT(ABS(((A19/-5)^2)*COS(-5*A19))),2)</f>
        <v>1.3</v>
      </c>
      <c r="F19" s="45"/>
    </row>
    <row r="20" spans="1:6" x14ac:dyDescent="0.2">
      <c r="A20" s="32">
        <f t="shared" si="1"/>
        <v>10</v>
      </c>
      <c r="B20" s="33"/>
      <c r="C20" s="44">
        <f t="shared" si="2"/>
        <v>0.56000000000000005</v>
      </c>
      <c r="D20" s="33"/>
      <c r="E20" s="44">
        <f t="shared" si="3"/>
        <v>1.96</v>
      </c>
      <c r="F20" s="45"/>
    </row>
    <row r="21" spans="1:6" x14ac:dyDescent="0.2">
      <c r="A21" s="32">
        <f t="shared" si="1"/>
        <v>11</v>
      </c>
      <c r="B21" s="33"/>
      <c r="C21" s="44">
        <f t="shared" si="2"/>
        <v>0.19</v>
      </c>
      <c r="D21" s="33"/>
      <c r="E21" s="44">
        <f t="shared" si="3"/>
        <v>0.33</v>
      </c>
      <c r="F21" s="45"/>
    </row>
    <row r="22" spans="1:6" x14ac:dyDescent="0.2">
      <c r="A22" s="32">
        <f t="shared" si="1"/>
        <v>12</v>
      </c>
      <c r="B22" s="33"/>
      <c r="C22" s="44">
        <f t="shared" si="2"/>
        <v>0.62</v>
      </c>
      <c r="D22" s="33"/>
      <c r="E22" s="44">
        <f t="shared" si="3"/>
        <v>2.34</v>
      </c>
      <c r="F22" s="45"/>
    </row>
    <row r="23" spans="1:6" x14ac:dyDescent="0.2">
      <c r="A23" s="32">
        <f t="shared" si="1"/>
        <v>13</v>
      </c>
      <c r="B23" s="33"/>
      <c r="C23" s="44">
        <f t="shared" si="2"/>
        <v>0.86</v>
      </c>
      <c r="D23" s="33"/>
      <c r="E23" s="44">
        <f t="shared" si="3"/>
        <v>1.95</v>
      </c>
      <c r="F23" s="45"/>
    </row>
    <row r="24" spans="1:6" x14ac:dyDescent="0.2">
      <c r="A24" s="32">
        <f t="shared" si="1"/>
        <v>14</v>
      </c>
      <c r="B24" s="33"/>
      <c r="C24" s="44">
        <f t="shared" si="2"/>
        <v>0.88</v>
      </c>
      <c r="D24" s="33"/>
      <c r="E24" s="44">
        <f>ROUND(SQRT(ABS(((A24/-5)^2)*COS(-5*A24))),2)</f>
        <v>2.23</v>
      </c>
      <c r="F24" s="45"/>
    </row>
    <row r="25" spans="1:6" x14ac:dyDescent="0.2">
      <c r="A25" s="32">
        <f t="shared" si="1"/>
        <v>15</v>
      </c>
      <c r="B25" s="33"/>
      <c r="C25" s="44">
        <f t="shared" si="2"/>
        <v>0.61</v>
      </c>
      <c r="D25" s="33"/>
      <c r="E25" s="44">
        <f t="shared" si="3"/>
        <v>2.88</v>
      </c>
      <c r="F25" s="45"/>
    </row>
    <row r="26" spans="1:6" x14ac:dyDescent="0.2">
      <c r="A26" s="32">
        <f t="shared" si="1"/>
        <v>16</v>
      </c>
      <c r="B26" s="33"/>
      <c r="C26" s="44">
        <f t="shared" si="2"/>
        <v>0.61</v>
      </c>
      <c r="D26" s="33"/>
      <c r="E26" s="44">
        <f t="shared" si="3"/>
        <v>1.06</v>
      </c>
      <c r="F26" s="45"/>
    </row>
    <row r="27" spans="1:6" ht="15" thickBot="1" x14ac:dyDescent="0.25">
      <c r="A27" s="32">
        <f t="shared" si="1"/>
        <v>17</v>
      </c>
      <c r="B27" s="33"/>
      <c r="C27" s="44">
        <f t="shared" si="2"/>
        <v>1.05</v>
      </c>
      <c r="D27" s="33"/>
      <c r="E27" s="44">
        <f>ROUND(SQRT(ABS(((A27/-5)^2)*COS(-5*A27))),2)</f>
        <v>3.37</v>
      </c>
      <c r="F27" s="45"/>
    </row>
    <row r="28" spans="1:6" ht="45" customHeight="1" x14ac:dyDescent="0.2">
      <c r="A28" s="58" t="s">
        <v>1</v>
      </c>
      <c r="B28" s="59"/>
      <c r="C28" s="50">
        <f>MAX(C11:D27)</f>
        <v>1.05</v>
      </c>
      <c r="D28" s="57"/>
      <c r="E28" s="50">
        <f>MAX(E11:F27)</f>
        <v>3.37</v>
      </c>
      <c r="F28" s="51"/>
    </row>
    <row r="29" spans="1:6" ht="45" customHeight="1" x14ac:dyDescent="0.2">
      <c r="A29" s="60" t="s">
        <v>0</v>
      </c>
      <c r="B29" s="61"/>
      <c r="C29" s="52">
        <f>MIN( C11:C17)</f>
        <v>0.05</v>
      </c>
      <c r="D29" s="56"/>
      <c r="E29" s="52">
        <f>MIN( E11:E17)</f>
        <v>0.11</v>
      </c>
      <c r="F29" s="53"/>
    </row>
    <row r="30" spans="1:6" ht="45" customHeight="1" x14ac:dyDescent="0.2">
      <c r="A30" s="62" t="s">
        <v>9</v>
      </c>
      <c r="B30" s="63"/>
      <c r="C30" s="54">
        <f>COUNTIF(C11:D27,0.33)</f>
        <v>0</v>
      </c>
      <c r="D30" s="64"/>
      <c r="E30" s="54">
        <f>COUNTIF(E11:F27,0.33)</f>
        <v>1</v>
      </c>
      <c r="F30" s="55"/>
    </row>
  </sheetData>
  <mergeCells count="69">
    <mergeCell ref="E29:F29"/>
    <mergeCell ref="E30:F30"/>
    <mergeCell ref="C29:D29"/>
    <mergeCell ref="A25:B25"/>
    <mergeCell ref="C25:D25"/>
    <mergeCell ref="E25:F25"/>
    <mergeCell ref="E26:F26"/>
    <mergeCell ref="C26:D26"/>
    <mergeCell ref="A26:B26"/>
    <mergeCell ref="C28:D28"/>
    <mergeCell ref="A28:B28"/>
    <mergeCell ref="A29:B29"/>
    <mergeCell ref="A30:B30"/>
    <mergeCell ref="C30:D30"/>
    <mergeCell ref="E27:F27"/>
    <mergeCell ref="E23:F23"/>
    <mergeCell ref="A24:B24"/>
    <mergeCell ref="C24:D24"/>
    <mergeCell ref="E24:F24"/>
    <mergeCell ref="E28:F28"/>
    <mergeCell ref="C27:D27"/>
    <mergeCell ref="A27:B27"/>
    <mergeCell ref="A23:B23"/>
    <mergeCell ref="C23:D23"/>
    <mergeCell ref="E21:F21"/>
    <mergeCell ref="A22:B22"/>
    <mergeCell ref="C22:D22"/>
    <mergeCell ref="E17:F17"/>
    <mergeCell ref="E18:F18"/>
    <mergeCell ref="E19:F19"/>
    <mergeCell ref="E20:F20"/>
    <mergeCell ref="E22:F22"/>
    <mergeCell ref="A17:B17"/>
    <mergeCell ref="A18:B18"/>
    <mergeCell ref="A19:B19"/>
    <mergeCell ref="A20:B20"/>
    <mergeCell ref="A21:B21"/>
    <mergeCell ref="C21:D21"/>
    <mergeCell ref="E11:F11"/>
    <mergeCell ref="E12:F12"/>
    <mergeCell ref="E13:F13"/>
    <mergeCell ref="E14:F14"/>
    <mergeCell ref="E15:F15"/>
    <mergeCell ref="E16:F16"/>
    <mergeCell ref="C16:D16"/>
    <mergeCell ref="C17:D17"/>
    <mergeCell ref="C18:D18"/>
    <mergeCell ref="C19:D19"/>
    <mergeCell ref="C12:D12"/>
    <mergeCell ref="C13:D13"/>
    <mergeCell ref="C15:D15"/>
    <mergeCell ref="C14:D14"/>
    <mergeCell ref="C20:D20"/>
    <mergeCell ref="A2:D2"/>
    <mergeCell ref="A3:D3"/>
    <mergeCell ref="A4:D4"/>
    <mergeCell ref="C5:D5"/>
    <mergeCell ref="A16:B16"/>
    <mergeCell ref="A7:E7"/>
    <mergeCell ref="A9:B10"/>
    <mergeCell ref="C9:F9"/>
    <mergeCell ref="C10:D10"/>
    <mergeCell ref="E10:F10"/>
    <mergeCell ref="A11:B11"/>
    <mergeCell ref="A12:B12"/>
    <mergeCell ref="A13:B13"/>
    <mergeCell ref="A14:B14"/>
    <mergeCell ref="A15:B15"/>
    <mergeCell ref="C11:D1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B12AB-3194-4823-8C5E-2738FD4DDDA4}">
  <dimension ref="A1:D6"/>
  <sheetViews>
    <sheetView topLeftCell="A4" workbookViewId="0">
      <selection activeCell="D6" sqref="D6"/>
    </sheetView>
  </sheetViews>
  <sheetFormatPr defaultRowHeight="14.25" x14ac:dyDescent="0.2"/>
  <cols>
    <col min="1" max="1" width="15.875" customWidth="1"/>
  </cols>
  <sheetData>
    <row r="1" spans="1:4" x14ac:dyDescent="0.2">
      <c r="A1" t="s">
        <v>10</v>
      </c>
      <c r="B1" s="65" t="s">
        <v>11</v>
      </c>
      <c r="C1" s="65"/>
      <c r="D1" s="65"/>
    </row>
    <row r="3" spans="1:4" x14ac:dyDescent="0.2">
      <c r="A3" s="66" t="s">
        <v>12</v>
      </c>
      <c r="B3" s="66"/>
      <c r="C3" s="66"/>
      <c r="D3" s="4">
        <v>0.15</v>
      </c>
    </row>
    <row r="4" spans="1:4" ht="26.25" customHeight="1" x14ac:dyDescent="0.2">
      <c r="A4" s="67" t="s">
        <v>13</v>
      </c>
      <c r="B4" s="67"/>
      <c r="C4" s="67"/>
      <c r="D4" s="5">
        <v>5000</v>
      </c>
    </row>
    <row r="5" spans="1:4" x14ac:dyDescent="0.2">
      <c r="A5" s="66" t="s">
        <v>14</v>
      </c>
      <c r="B5" s="66"/>
      <c r="C5" s="66"/>
      <c r="D5" s="6">
        <v>0.05</v>
      </c>
    </row>
    <row r="6" spans="1:4" x14ac:dyDescent="0.2">
      <c r="A6" s="19"/>
      <c r="B6" s="66" t="s">
        <v>15</v>
      </c>
      <c r="C6" s="66"/>
      <c r="D6" s="7">
        <v>350</v>
      </c>
    </row>
  </sheetData>
  <mergeCells count="5">
    <mergeCell ref="B1:D1"/>
    <mergeCell ref="A3:C3"/>
    <mergeCell ref="A4:C4"/>
    <mergeCell ref="A5:C5"/>
    <mergeCell ref="B6:C6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CB366-164A-4772-81F1-528BDEDF713C}">
  <dimension ref="A1:H14"/>
  <sheetViews>
    <sheetView workbookViewId="0">
      <selection activeCell="H10" sqref="H10"/>
    </sheetView>
  </sheetViews>
  <sheetFormatPr defaultRowHeight="14.25" x14ac:dyDescent="0.2"/>
  <cols>
    <col min="1" max="1" width="18.375" customWidth="1"/>
    <col min="5" max="5" width="9.5" customWidth="1"/>
    <col min="6" max="7" width="9.875" customWidth="1"/>
    <col min="8" max="8" width="10.375" customWidth="1"/>
  </cols>
  <sheetData>
    <row r="1" spans="1:8" x14ac:dyDescent="0.2">
      <c r="A1" s="69" t="s">
        <v>16</v>
      </c>
      <c r="B1" s="69"/>
      <c r="C1" s="69" t="s">
        <v>17</v>
      </c>
      <c r="D1" s="69"/>
      <c r="E1" s="69"/>
    </row>
    <row r="2" spans="1:8" x14ac:dyDescent="0.2">
      <c r="A2" s="34" t="s">
        <v>18</v>
      </c>
      <c r="B2" s="34"/>
      <c r="C2" s="65" t="s">
        <v>19</v>
      </c>
      <c r="D2" s="65"/>
    </row>
    <row r="3" spans="1:8" x14ac:dyDescent="0.2">
      <c r="A3" s="34" t="s">
        <v>20</v>
      </c>
      <c r="B3" s="34"/>
      <c r="C3" s="65" t="s">
        <v>21</v>
      </c>
      <c r="D3" s="65"/>
    </row>
    <row r="4" spans="1:8" x14ac:dyDescent="0.2">
      <c r="A4" s="34" t="s">
        <v>22</v>
      </c>
      <c r="B4" s="34"/>
      <c r="C4">
        <v>10000</v>
      </c>
    </row>
    <row r="7" spans="1:8" ht="18" x14ac:dyDescent="0.25">
      <c r="A7" s="68" t="s">
        <v>23</v>
      </c>
      <c r="B7" s="68"/>
      <c r="C7" s="68"/>
      <c r="D7" s="68"/>
      <c r="E7" s="68"/>
      <c r="F7" s="68"/>
    </row>
    <row r="9" spans="1:8" ht="86.45" customHeight="1" x14ac:dyDescent="0.2">
      <c r="A9" s="16" t="s">
        <v>24</v>
      </c>
      <c r="B9" s="17" t="s">
        <v>25</v>
      </c>
      <c r="C9" s="18" t="s">
        <v>26</v>
      </c>
      <c r="D9" s="18" t="s">
        <v>27</v>
      </c>
      <c r="E9" s="18" t="s">
        <v>28</v>
      </c>
      <c r="F9" s="18" t="s">
        <v>29</v>
      </c>
      <c r="G9" s="18" t="s">
        <v>30</v>
      </c>
      <c r="H9" s="24" t="s">
        <v>31</v>
      </c>
    </row>
    <row r="10" spans="1:8" ht="15" thickTop="1" x14ac:dyDescent="0.2">
      <c r="A10" s="11" t="s">
        <v>32</v>
      </c>
      <c r="B10" s="9">
        <v>15</v>
      </c>
      <c r="C10" s="8">
        <f>ROUND((B10/SUM(B10:B13))*100,0)</f>
        <v>27</v>
      </c>
      <c r="D10" s="8" t="s">
        <v>33</v>
      </c>
      <c r="E10" s="8">
        <f>B10*Справочник!$D$6</f>
        <v>5250</v>
      </c>
      <c r="F10" s="8">
        <f>ROUND($C$4*Справочник!$D$5*(B10/$B$14),2)</f>
        <v>136.36000000000001</v>
      </c>
      <c r="G10" s="8">
        <f>IF(D10="да",ROUND(E10*Справочник!$D$5,2),0)</f>
        <v>262.5</v>
      </c>
      <c r="H10" s="14">
        <f>ROUND(ROUND(IF(D10="да",E10+C4*0.15*(B10/B14)+E10*0.05,E10+C4*0.15*(B10/B14)),0),2)</f>
        <v>5922</v>
      </c>
    </row>
    <row r="11" spans="1:8" x14ac:dyDescent="0.2">
      <c r="A11" s="11" t="s">
        <v>34</v>
      </c>
      <c r="B11" s="9">
        <v>10</v>
      </c>
      <c r="C11" s="8">
        <f>ROUND((B11/SUM(B10:B13))*100,0)</f>
        <v>18</v>
      </c>
      <c r="D11" s="8"/>
      <c r="E11" s="8">
        <f>B11*Справочник!$D$6</f>
        <v>3500</v>
      </c>
      <c r="F11" s="8">
        <f>ROUND($C$4*Справочник!$D$5*(B11/$B$14),2)</f>
        <v>90.91</v>
      </c>
      <c r="G11" s="8">
        <f>IF(D11="да",ROUND(E11*Справочник!$D$5,2),0)</f>
        <v>0</v>
      </c>
      <c r="H11" s="14">
        <f>ROUND(ROUND(IF(D11="да",E11+C4*0.15*(B11/B14)+E11*0.05,E11+C4*0.15*(B11/B14)),0),2)</f>
        <v>3773</v>
      </c>
    </row>
    <row r="12" spans="1:8" x14ac:dyDescent="0.2">
      <c r="A12" s="11" t="s">
        <v>35</v>
      </c>
      <c r="B12" s="9">
        <v>15</v>
      </c>
      <c r="C12" s="8">
        <f>ROUND((B12/SUM(B10:B13))*100,0)</f>
        <v>27</v>
      </c>
      <c r="D12" s="8"/>
      <c r="E12" s="8">
        <f>B12*Справочник!$D$6</f>
        <v>5250</v>
      </c>
      <c r="F12" s="8">
        <f>ROUND($C$4*Справочник!$D$5*(B12/$B$14),2)</f>
        <v>136.36000000000001</v>
      </c>
      <c r="G12" s="8">
        <f>IF(D12="да",ROUND(E12*Справочник!$D$5,2),0)</f>
        <v>0</v>
      </c>
      <c r="H12" s="14">
        <f>ROUND(ROUND(IF(D12="да",E12+C4*0.15*(B12/B14)+E12*0.05,E12+C4*0.15*(B12/B14)),0),2)</f>
        <v>5659</v>
      </c>
    </row>
    <row r="13" spans="1:8" ht="15" thickBot="1" x14ac:dyDescent="0.25">
      <c r="A13" s="21" t="s">
        <v>36</v>
      </c>
      <c r="B13" s="22">
        <v>15</v>
      </c>
      <c r="C13" s="20">
        <f>ROUND((B13/SUM(B10:B13))*100,0)</f>
        <v>27</v>
      </c>
      <c r="D13" s="20"/>
      <c r="E13" s="8">
        <f>B13*Справочник!$D$6</f>
        <v>5250</v>
      </c>
      <c r="F13" s="8">
        <f>ROUND($C$4*Справочник!$D$5*(B13/$B$14),2)</f>
        <v>136.36000000000001</v>
      </c>
      <c r="G13" s="8">
        <f>IF(D13="да",ROUND(E13*Справочник!$D$5,2),0)</f>
        <v>0</v>
      </c>
      <c r="H13" s="23">
        <f>ROUND(ROUND(IF(D13="да",E13+C4*0.15*(B13/B14)+E13*0.05,E13+C4*0.15*(B13/B14)),0),2)</f>
        <v>5659</v>
      </c>
    </row>
    <row r="14" spans="1:8" ht="15.75" thickTop="1" thickBot="1" x14ac:dyDescent="0.25">
      <c r="A14" s="12" t="s">
        <v>37</v>
      </c>
      <c r="B14" s="10">
        <f>SUM(B10:B13)</f>
        <v>55</v>
      </c>
      <c r="C14" s="13"/>
      <c r="D14" s="13"/>
      <c r="E14" s="13">
        <f>SUM(E10:E13)</f>
        <v>19250</v>
      </c>
      <c r="F14" s="13">
        <f>SUM(F10:F13)</f>
        <v>499.99</v>
      </c>
      <c r="G14" s="13">
        <f>SUM(G10:G13)</f>
        <v>262.5</v>
      </c>
      <c r="H14" s="15">
        <f>ROUND(SUM(H10:H13),2)</f>
        <v>21013</v>
      </c>
    </row>
  </sheetData>
  <mergeCells count="8">
    <mergeCell ref="A7:F7"/>
    <mergeCell ref="A1:B1"/>
    <mergeCell ref="C1:E1"/>
    <mergeCell ref="A2:B2"/>
    <mergeCell ref="A3:B3"/>
    <mergeCell ref="A4:B4"/>
    <mergeCell ref="C2:D2"/>
    <mergeCell ref="C3:D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BA0B-EC60-4563-B61F-F88249991C26}">
  <dimension ref="A1:C1"/>
  <sheetViews>
    <sheetView workbookViewId="0">
      <selection activeCell="K1" sqref="K1"/>
    </sheetView>
  </sheetViews>
  <sheetFormatPr defaultRowHeight="14.25" x14ac:dyDescent="0.2"/>
  <sheetData>
    <row r="1" spans="1:3" x14ac:dyDescent="0.2">
      <c r="A1" t="s">
        <v>38</v>
      </c>
      <c r="B1" s="65" t="s">
        <v>39</v>
      </c>
      <c r="C1" s="65"/>
    </row>
  </sheetData>
  <mergeCells count="1">
    <mergeCell ref="B1:C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F869-B470-4110-9358-42937C7816A5}">
  <dimension ref="A1"/>
  <sheetViews>
    <sheetView workbookViewId="0">
      <selection activeCell="F40" sqref="F40"/>
    </sheetView>
  </sheetViews>
  <sheetFormatPr defaultRowHeight="14.25" x14ac:dyDescent="0.2"/>
  <sheetData/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326E0-DA0F-4D11-A8F1-231FABDFB430}">
  <dimension ref="A1:H16"/>
  <sheetViews>
    <sheetView tabSelected="1" zoomScaleNormal="100" workbookViewId="0">
      <selection activeCell="J17" sqref="J17"/>
    </sheetView>
  </sheetViews>
  <sheetFormatPr defaultRowHeight="14.25" outlineLevelCol="2" x14ac:dyDescent="0.2"/>
  <cols>
    <col min="2" max="2" width="18.375" customWidth="1"/>
    <col min="3" max="3" width="16.5" customWidth="1"/>
    <col min="4" max="4" width="23.875" customWidth="1" outlineLevel="1"/>
    <col min="5" max="5" width="11.125" customWidth="1" outlineLevel="1" collapsed="1"/>
    <col min="6" max="6" width="18.75" customWidth="1" outlineLevel="2"/>
    <col min="7" max="7" width="12.5" customWidth="1" outlineLevel="2"/>
    <col min="8" max="8" width="10.5" customWidth="1"/>
  </cols>
  <sheetData>
    <row r="1" spans="1:8" x14ac:dyDescent="0.2">
      <c r="A1" t="s">
        <v>40</v>
      </c>
      <c r="B1" t="s">
        <v>73</v>
      </c>
      <c r="C1" t="s">
        <v>41</v>
      </c>
      <c r="D1" t="s">
        <v>46</v>
      </c>
      <c r="E1" t="s">
        <v>42</v>
      </c>
      <c r="F1" t="s">
        <v>43</v>
      </c>
      <c r="G1" t="s">
        <v>47</v>
      </c>
      <c r="H1" t="s">
        <v>83</v>
      </c>
    </row>
    <row r="2" spans="1:8" x14ac:dyDescent="0.2">
      <c r="A2">
        <v>12</v>
      </c>
      <c r="B2" t="s">
        <v>93</v>
      </c>
      <c r="C2" t="s">
        <v>71</v>
      </c>
      <c r="D2" t="s">
        <v>94</v>
      </c>
      <c r="E2" t="s">
        <v>88</v>
      </c>
      <c r="F2" t="s">
        <v>126</v>
      </c>
      <c r="G2" t="s">
        <v>96</v>
      </c>
      <c r="H2" t="s">
        <v>114</v>
      </c>
    </row>
    <row r="3" spans="1:8" x14ac:dyDescent="0.2">
      <c r="A3">
        <v>2</v>
      </c>
      <c r="B3" t="s">
        <v>44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  <c r="H3" t="s">
        <v>91</v>
      </c>
    </row>
    <row r="4" spans="1:8" x14ac:dyDescent="0.2">
      <c r="A4">
        <v>7</v>
      </c>
      <c r="B4" t="s">
        <v>79</v>
      </c>
      <c r="C4" t="s">
        <v>74</v>
      </c>
      <c r="D4" t="s">
        <v>94</v>
      </c>
      <c r="E4" t="s">
        <v>104</v>
      </c>
      <c r="F4" t="s">
        <v>119</v>
      </c>
      <c r="G4" t="s">
        <v>96</v>
      </c>
      <c r="H4" t="s">
        <v>109</v>
      </c>
    </row>
    <row r="5" spans="1:8" x14ac:dyDescent="0.2">
      <c r="A5">
        <v>9</v>
      </c>
      <c r="B5" t="s">
        <v>80</v>
      </c>
      <c r="C5" t="s">
        <v>100</v>
      </c>
      <c r="D5" t="s">
        <v>87</v>
      </c>
      <c r="E5" t="s">
        <v>88</v>
      </c>
      <c r="F5" t="s">
        <v>122</v>
      </c>
      <c r="G5" t="s">
        <v>90</v>
      </c>
      <c r="H5" t="s">
        <v>111</v>
      </c>
    </row>
    <row r="6" spans="1:8" x14ac:dyDescent="0.2">
      <c r="A6">
        <v>3</v>
      </c>
      <c r="B6" t="s">
        <v>45</v>
      </c>
      <c r="C6" t="s">
        <v>76</v>
      </c>
      <c r="D6" t="s">
        <v>94</v>
      </c>
      <c r="E6" t="s">
        <v>95</v>
      </c>
      <c r="F6" t="s">
        <v>123</v>
      </c>
      <c r="G6" t="s">
        <v>97</v>
      </c>
      <c r="H6" t="s">
        <v>98</v>
      </c>
    </row>
    <row r="7" spans="1:8" x14ac:dyDescent="0.2">
      <c r="A7">
        <v>6</v>
      </c>
      <c r="B7" t="s">
        <v>80</v>
      </c>
      <c r="C7" t="s">
        <v>78</v>
      </c>
      <c r="D7" t="s">
        <v>94</v>
      </c>
      <c r="E7" t="s">
        <v>103</v>
      </c>
      <c r="F7" t="s">
        <v>118</v>
      </c>
      <c r="G7" t="s">
        <v>97</v>
      </c>
      <c r="H7" t="s">
        <v>108</v>
      </c>
    </row>
    <row r="8" spans="1:8" x14ac:dyDescent="0.2">
      <c r="A8">
        <v>1</v>
      </c>
      <c r="B8" t="s">
        <v>93</v>
      </c>
      <c r="C8" t="s">
        <v>69</v>
      </c>
      <c r="D8" t="s">
        <v>81</v>
      </c>
      <c r="E8" t="s">
        <v>103</v>
      </c>
      <c r="F8" t="s">
        <v>85</v>
      </c>
      <c r="G8" t="s">
        <v>82</v>
      </c>
      <c r="H8" t="s">
        <v>84</v>
      </c>
    </row>
    <row r="9" spans="1:8" x14ac:dyDescent="0.2">
      <c r="A9">
        <v>8</v>
      </c>
      <c r="B9" t="s">
        <v>79</v>
      </c>
      <c r="C9" t="s">
        <v>99</v>
      </c>
      <c r="D9" t="s">
        <v>81</v>
      </c>
      <c r="E9" t="s">
        <v>95</v>
      </c>
      <c r="F9" t="s">
        <v>121</v>
      </c>
      <c r="G9" t="s">
        <v>82</v>
      </c>
      <c r="H9" t="s">
        <v>110</v>
      </c>
    </row>
    <row r="10" spans="1:8" x14ac:dyDescent="0.2">
      <c r="A10">
        <v>14</v>
      </c>
      <c r="B10" t="s">
        <v>93</v>
      </c>
      <c r="C10" t="s">
        <v>72</v>
      </c>
      <c r="D10" t="s">
        <v>94</v>
      </c>
      <c r="E10" t="s">
        <v>103</v>
      </c>
      <c r="F10" t="s">
        <v>128</v>
      </c>
      <c r="G10" t="s">
        <v>97</v>
      </c>
      <c r="H10" t="s">
        <v>116</v>
      </c>
    </row>
    <row r="11" spans="1:8" x14ac:dyDescent="0.2">
      <c r="A11">
        <v>10</v>
      </c>
      <c r="B11" t="s">
        <v>92</v>
      </c>
      <c r="C11" t="s">
        <v>70</v>
      </c>
      <c r="D11" t="s">
        <v>87</v>
      </c>
      <c r="E11" t="s">
        <v>88</v>
      </c>
      <c r="F11" t="s">
        <v>124</v>
      </c>
      <c r="G11" t="s">
        <v>90</v>
      </c>
      <c r="H11" t="s">
        <v>112</v>
      </c>
    </row>
    <row r="12" spans="1:8" x14ac:dyDescent="0.2">
      <c r="A12">
        <v>11</v>
      </c>
      <c r="B12" t="s">
        <v>45</v>
      </c>
      <c r="C12" t="s">
        <v>101</v>
      </c>
      <c r="D12" t="s">
        <v>81</v>
      </c>
      <c r="E12" t="s">
        <v>88</v>
      </c>
      <c r="F12" t="s">
        <v>125</v>
      </c>
      <c r="G12" t="s">
        <v>130</v>
      </c>
      <c r="H12" t="s">
        <v>113</v>
      </c>
    </row>
    <row r="13" spans="1:8" x14ac:dyDescent="0.2">
      <c r="A13">
        <v>13</v>
      </c>
      <c r="B13" t="s">
        <v>44</v>
      </c>
      <c r="C13" t="s">
        <v>102</v>
      </c>
      <c r="D13" t="s">
        <v>81</v>
      </c>
      <c r="E13" t="s">
        <v>95</v>
      </c>
      <c r="F13" t="s">
        <v>127</v>
      </c>
      <c r="G13" t="s">
        <v>131</v>
      </c>
      <c r="H13" t="s">
        <v>115</v>
      </c>
    </row>
    <row r="14" spans="1:8" x14ac:dyDescent="0.2">
      <c r="A14">
        <v>5</v>
      </c>
      <c r="B14" t="s">
        <v>93</v>
      </c>
      <c r="C14" t="s">
        <v>72</v>
      </c>
      <c r="D14" t="s">
        <v>87</v>
      </c>
      <c r="E14" t="s">
        <v>103</v>
      </c>
      <c r="F14" t="s">
        <v>120</v>
      </c>
      <c r="G14" t="s">
        <v>90</v>
      </c>
      <c r="H14" t="s">
        <v>98</v>
      </c>
    </row>
    <row r="15" spans="1:8" x14ac:dyDescent="0.2">
      <c r="A15">
        <v>4</v>
      </c>
      <c r="B15" t="s">
        <v>45</v>
      </c>
      <c r="C15" t="s">
        <v>77</v>
      </c>
      <c r="D15" t="s">
        <v>81</v>
      </c>
      <c r="E15" t="s">
        <v>104</v>
      </c>
      <c r="F15" t="s">
        <v>105</v>
      </c>
      <c r="G15" t="s">
        <v>106</v>
      </c>
      <c r="H15" t="s">
        <v>107</v>
      </c>
    </row>
    <row r="16" spans="1:8" x14ac:dyDescent="0.2">
      <c r="A16">
        <v>15</v>
      </c>
      <c r="B16" t="s">
        <v>44</v>
      </c>
      <c r="C16" t="s">
        <v>75</v>
      </c>
      <c r="D16" t="s">
        <v>94</v>
      </c>
      <c r="E16" t="s">
        <v>104</v>
      </c>
      <c r="F16" t="s">
        <v>129</v>
      </c>
      <c r="G16" t="s">
        <v>96</v>
      </c>
      <c r="H16" t="s">
        <v>117</v>
      </c>
    </row>
  </sheetData>
  <autoFilter ref="A1:H18" xr:uid="{9BA368B3-37A1-4841-8917-04FD2E6D4B74}">
    <sortState xmlns:xlrd2="http://schemas.microsoft.com/office/spreadsheetml/2017/richdata2" ref="A2:H15">
      <sortCondition descending="1" ref="F2:F18"/>
    </sortState>
  </autoFilter>
  <phoneticPr fontId="3" type="noConversion"/>
  <dataValidations xWindow="877" yWindow="616" count="3">
    <dataValidation type="whole" operator="greaterThan" allowBlank="1" showInputMessage="1" showErrorMessage="1" promptTitle="А" prompt="Войтите какое-нибуть число больше 15_x000a_" sqref="A1:A1048576" xr:uid="{6BF393EC-271B-44C0-A675-37867045930F}">
      <formula1>15</formula1>
    </dataValidation>
    <dataValidation type="list" allowBlank="1" showInputMessage="1" showErrorMessage="1" promptTitle="Материал" prompt="Войтите материал" sqref="E1:E1048576" xr:uid="{1A9A95F4-70B9-4772-BD1A-A553D55EC4C6}">
      <formula1>"сплав, алюминия, железо, медь"</formula1>
    </dataValidation>
    <dataValidation type="custom" allowBlank="1" showInputMessage="1" showErrorMessage="1" promptTitle="цена" prompt="Цена(Заканчивается с &quot;/шт&quot;)_x000a_" sqref="H1:H1048576" xr:uid="{384A10C2-D3FB-4E3A-BCEE-13F2E95FCC61}">
      <formula1>RIGHT(H1,3)="/шт"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E272A-8FE5-4CF4-8033-C1CE9A751CD4}">
  <dimension ref="A1:F14"/>
  <sheetViews>
    <sheetView workbookViewId="0">
      <selection activeCell="C7" sqref="C7"/>
    </sheetView>
  </sheetViews>
  <sheetFormatPr defaultRowHeight="14.25" x14ac:dyDescent="0.2"/>
  <cols>
    <col min="1" max="1" width="33.375" customWidth="1"/>
    <col min="2" max="2" width="17.25" customWidth="1"/>
    <col min="3" max="3" width="16.5" customWidth="1"/>
    <col min="5" max="5" width="26.375" customWidth="1"/>
    <col min="6" max="6" width="12.75" customWidth="1"/>
    <col min="7" max="7" width="11.625" customWidth="1"/>
  </cols>
  <sheetData>
    <row r="1" spans="1:6" x14ac:dyDescent="0.2">
      <c r="A1" s="27" t="s">
        <v>59</v>
      </c>
      <c r="E1" s="27" t="s">
        <v>48</v>
      </c>
    </row>
    <row r="2" spans="1:6" x14ac:dyDescent="0.2">
      <c r="A2" s="26" t="s">
        <v>49</v>
      </c>
      <c r="B2" s="26" t="s">
        <v>60</v>
      </c>
      <c r="C2" s="26" t="s">
        <v>61</v>
      </c>
      <c r="E2" s="26" t="s">
        <v>49</v>
      </c>
      <c r="F2" s="26" t="s">
        <v>51</v>
      </c>
    </row>
    <row r="3" spans="1:6" x14ac:dyDescent="0.2">
      <c r="A3" s="25" t="s">
        <v>62</v>
      </c>
      <c r="B3" s="25">
        <v>6</v>
      </c>
      <c r="C3" s="25" t="str">
        <f>IFERROR(VLOOKUP(A3,E3:F13,2,0)*B3,"Не на рынке")</f>
        <v>Не на рынке</v>
      </c>
      <c r="E3" s="25" t="s">
        <v>50</v>
      </c>
      <c r="F3" s="25">
        <v>155</v>
      </c>
    </row>
    <row r="4" spans="1:6" x14ac:dyDescent="0.2">
      <c r="A4" s="25" t="s">
        <v>50</v>
      </c>
      <c r="B4" s="25">
        <v>2</v>
      </c>
      <c r="C4" s="25">
        <f>IFERROR(VLOOKUP(A4,E3:F13,2,0)*B4,"Не на рынке")</f>
        <v>310</v>
      </c>
      <c r="E4" s="25" t="s">
        <v>67</v>
      </c>
      <c r="F4" s="25">
        <v>26</v>
      </c>
    </row>
    <row r="5" spans="1:6" x14ac:dyDescent="0.2">
      <c r="A5" s="25" t="s">
        <v>63</v>
      </c>
      <c r="B5" s="25">
        <v>1</v>
      </c>
      <c r="C5" s="25" t="str">
        <f>IFERROR(VLOOKUP(A5,E3:F13,2,0)*B5,"Не на рынке")</f>
        <v>Не на рынке</v>
      </c>
      <c r="E5" s="25" t="s">
        <v>52</v>
      </c>
      <c r="F5" s="25">
        <v>1000</v>
      </c>
    </row>
    <row r="6" spans="1:6" x14ac:dyDescent="0.2">
      <c r="A6" s="25" t="s">
        <v>57</v>
      </c>
      <c r="B6" s="25">
        <v>4</v>
      </c>
      <c r="C6" s="25">
        <f>IFERROR(VLOOKUP(A6,E3:F13,2,0)*B6,"Не на рынке")</f>
        <v>184</v>
      </c>
      <c r="E6" s="25" t="s">
        <v>53</v>
      </c>
      <c r="F6" s="25">
        <v>7</v>
      </c>
    </row>
    <row r="7" spans="1:6" x14ac:dyDescent="0.2">
      <c r="A7" s="25" t="s">
        <v>67</v>
      </c>
      <c r="B7" s="25">
        <v>2</v>
      </c>
      <c r="C7" s="25">
        <f>IFERROR(VLOOKUP(A7,E3:F13,2,0)*B7,"Не на рынке")</f>
        <v>52</v>
      </c>
      <c r="E7" s="25" t="s">
        <v>54</v>
      </c>
      <c r="F7" s="25">
        <v>1.5</v>
      </c>
    </row>
    <row r="8" spans="1:6" x14ac:dyDescent="0.2">
      <c r="A8" s="25" t="s">
        <v>52</v>
      </c>
      <c r="B8" s="25">
        <v>5</v>
      </c>
      <c r="C8" s="25">
        <f>IFERROR(VLOOKUP(A8,E3:F13,2,0)*B8,"Не на рынке")</f>
        <v>5000</v>
      </c>
      <c r="E8" s="25" t="s">
        <v>65</v>
      </c>
      <c r="F8" s="25">
        <v>500</v>
      </c>
    </row>
    <row r="9" spans="1:6" x14ac:dyDescent="0.2">
      <c r="A9" s="25" t="s">
        <v>53</v>
      </c>
      <c r="B9" s="25">
        <v>3</v>
      </c>
      <c r="C9" s="25">
        <f>IFERROR(VLOOKUP(A9,E3:F13,2,0)*B9,"Не на рынке")</f>
        <v>21</v>
      </c>
      <c r="E9" s="25" t="s">
        <v>55</v>
      </c>
      <c r="F9" s="25">
        <v>450</v>
      </c>
    </row>
    <row r="10" spans="1:6" x14ac:dyDescent="0.2">
      <c r="A10" s="25" t="s">
        <v>58</v>
      </c>
      <c r="B10" s="25">
        <v>9</v>
      </c>
      <c r="C10" s="25">
        <f>IFERROR(VLOOKUP(A10,E3:F13,2,0)*B10,"Не на рынке")</f>
        <v>58.5</v>
      </c>
      <c r="E10" s="25" t="s">
        <v>56</v>
      </c>
      <c r="F10" s="25">
        <v>53</v>
      </c>
    </row>
    <row r="11" spans="1:6" x14ac:dyDescent="0.2">
      <c r="A11" s="28" t="s">
        <v>64</v>
      </c>
      <c r="B11" s="25">
        <v>7</v>
      </c>
      <c r="C11" s="25" t="str">
        <f>IFERROR(VLOOKUP(A11,E3:F13,2,0)*B11,"Не на рынке")</f>
        <v>Не на рынке</v>
      </c>
      <c r="E11" s="25" t="s">
        <v>66</v>
      </c>
      <c r="F11" s="25">
        <v>19</v>
      </c>
    </row>
    <row r="12" spans="1:6" x14ac:dyDescent="0.2">
      <c r="A12" s="25" t="s">
        <v>65</v>
      </c>
      <c r="B12" s="25">
        <v>2</v>
      </c>
      <c r="C12" s="25">
        <f>IFERROR(VLOOKUP(A12,E3:F13,2,0)*B12,"Не на рынке")</f>
        <v>1000</v>
      </c>
      <c r="E12" s="25" t="s">
        <v>57</v>
      </c>
      <c r="F12" s="25">
        <v>46</v>
      </c>
    </row>
    <row r="13" spans="1:6" x14ac:dyDescent="0.2">
      <c r="A13" s="25" t="s">
        <v>66</v>
      </c>
      <c r="B13" s="25">
        <v>1</v>
      </c>
      <c r="C13" s="25">
        <f>IFERROR(VLOOKUP(A13,E3:F13,2,0)*B13,"Не на рынке")</f>
        <v>19</v>
      </c>
      <c r="E13" s="25" t="s">
        <v>58</v>
      </c>
      <c r="F13" s="25">
        <v>6.5</v>
      </c>
    </row>
    <row r="14" spans="1:6" x14ac:dyDescent="0.2">
      <c r="A14" s="25"/>
      <c r="B14" s="29" t="s">
        <v>68</v>
      </c>
      <c r="C14" s="25">
        <f>SUM(C3:C13)</f>
        <v>6644.5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h X W G U Y L e 8 0 + k A A A A 9 Q A A A B I A H A B D b 2 5 m a W c v U G F j a 2 F n Z S 5 4 b W w g o h g A K K A U A A A A A A A A A A A A A A A A A A A A A A A A A A A A h Y 8 x D o I w G I W v Q r r T 1 m o i I T 9 l Y B V j Y m J c m 1 K h E Y q h x R K v 5 u C R v I I Y R d 0 c 3 / e + 4 b 3 7 9 Q b p 0 N T B W X V W t y Z B M 0 x R o I x s C 2 3 K B P X u E E Y o 5 b A R 8 i h K F Y y y s f F g i w R V z p 1 i Q r z 3 2 M 9 x 2 5 W E U T o j + 3 y 1 l Z V q B P r I + r 8 c a m O d M F I h D r v X G M 5 w t M S M L T A F M j H I t f n 2 b J z 7 b H 8 g Z H 3 t + k 7 x S x V m a y B T B P K + w B 9 Q S w M E F A A C A A g A h X W G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V 1 h l F t S M t r h w E A A H k E A A A T A B w A R m 9 y b X V s Y X M v U 2 V j d G l v b j E u b S C i G A A o o B Q A A A A A A A A A A A A A A A A A A A A A A A A A A A D F k k F L A k E U x + + C 3 2 H Y L r u w L K 2 Y J O E h V 4 M S g n L D g 4 i M 6 7 M m d 2 d k Z r Y 0 2 V u H o E u H I C g I u n U N u l S f R + 1 j N L v a p T q k I e 1 l 2 D / / N / / f e / M E e J I w i q r T 0 9 5 I p 9 I p c Y Q 5 t N H 7 w 6 O d Q Q X k g 0 y n k P r G r 1 f q t 9 z 3 w L e c k H O g s s Z 4 t 8 V Y V z e G 9 V 0 c Q E F L q r R G V H c Y l c r R M G f F d 8 / j 6 5 f J 7 f n k 6 W 1 0 f 6 k u c n H L B 8 v l m I o O 4 4 H D / D C g 7 q A H Q l d J 5 n C o j S 5 u b M 1 E U m l I Q l 9 G J k r E j B K 3 q c x l r d g e R U Y 6 R e i P M V / 7 y S 3 U T 2 5 Z / c x B n l + I P P / / 5 J m F d i i z j B 3 C d D A H + H f s a d o W Z 8 E + O x X 6 j m D U K j E v D B S j X i Q U 8 4 F V A o 8 F P Q 5 C f C q x 3 1 U z 0 z W S X a t V y P q J 6 6 w K 1 6 5 V j v c O N h X b 1 F e m H m s T e m g V s Y B c 1 j C R M 7 u I x D H Q 8 b E E Q 8 k K C j W l w t H 1 p C s a + n 4 M l j y M g Q K Q G N W r w A n 2 y R m 0 r T h b u S U P o W E g Q m e v m J T U V + I B I V t T h q Z s G H 8 b N P r 9 j n w A U E s B A i 0 A F A A C A A g A h X W G U Y L e 8 0 + k A A A A 9 Q A A A B I A A A A A A A A A A A A A A A A A A A A A A E N v b m Z p Z y 9 Q Y W N r Y W d l L n h t b F B L A Q I t A B Q A A g A I A I V 1 h l E P y u m r p A A A A O k A A A A T A A A A A A A A A A A A A A A A A P A A A A B b Q 2 9 u d G V u d F 9 U e X B l c 1 0 u e G 1 s U E s B A i 0 A F A A C A A g A h X W G U W 1 I y 2 u H A Q A A e Q Q A A B M A A A A A A A A A A A A A A A A A 4 Q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S I A A A A A A A B /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4 J U E x J U E 4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N l Q x M D o z M z o z N i 4 5 O D I 1 O D U y W i I g L z 4 8 R W 5 0 c n k g V H l w Z T 0 i R m l s b E N v b H V t b l R 5 c G V z I i B W Y W x 1 Z T 0 i c 0 J n T T 0 i I C 8 + P E V u d H J 5 I F R 5 c G U 9 I k Z p b G x D b 2 x 1 b W 5 O Y W 1 l c y I g V m F s d W U 9 I n N b J n F 1 b 3 Q 7 5 Y i X M S Z x d W 9 0 O y w m c X V v d D v l i J c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G o M T I v 5 p u 0 5 p S 5 5 5 q E 5 7 G 7 5 Z 6 L L n v l i J c x L D B 9 J n F 1 b 3 Q 7 L C Z x d W 9 0 O 1 N l Y 3 R p b 2 4 x L + i h q D E y L + a b t O a U u e e a h O e x u + W e i y 5 7 5 Y i X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o o a g x M i / m m 7 T m l L n n m o T n s b v l n o s u e + W I l z E s M H 0 m c X V v d D s s J n F 1 b 3 Q 7 U 2 V j d G l v b j E v 6 K G o M T I v 5 p u 0 5 p S 5 5 5 q E 5 7 G 7 5 Z 6 L L n v l i J c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x M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M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Z U M T A 6 N D c 6 M j Q u M T g z O T k 4 N F o i I C 8 + P E V u d H J 5 I F R 5 c G U 9 I k Z p b G x D b 2 x 1 b W 5 U e X B l c y I g V m F s d W U 9 I n N C Z z 0 9 I i A v P j x F b n R y e S B U e X B l P S J G a W x s Q 2 9 s d W 1 u T m F t Z X M i I F Z h b H V l P S J z W y Z x d W 9 0 O + W I l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g x N i / m m 7 T m l L n n m o T n s b v l n o s u e + W I l z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6 K G o M T Y v 5 p u 0 5 p S 5 5 5 q E 5 7 G 7 5 Z 6 L L n v l i J c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x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N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Z U M T A 6 N T A 6 N D I u M D c 0 M T M x N V o i I C 8 + P E V u d H J 5 I F R 5 c G U 9 I k Z p b G x D b 2 x 1 b W 5 U e X B l c y I g V m F s d W U 9 I n N C Z z 0 9 I i A v P j x F b n R y e S B U e X B l P S J G a W x s Q 2 9 s d W 1 u T m F t Z X M i I F Z h b H V l P S J z W y Z x d W 9 0 O + W I l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g x O S / m m 7 T m l L n n m o T n s b v l n o s u e + W I l z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6 K G o M T k v 5 p u 0 5 p S 5 5 5 q E 5 7 G 7 5 Z 6 L L n v l i J c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x O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O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Z U M T A 6 N T g 6 M T U u N T Y 3 N j U y N V o i I C 8 + P E V u d H J 5 I F R 5 c G U 9 I k Z p b G x D b 2 x 1 b W 5 U e X B l c y I g V m F s d W U 9 I n N B Q T 0 9 I i A v P j x F b n R y e S B U e X B l P S J G a W x s Q 2 9 s d W 1 u T m F t Z X M i I F Z h b H V l P S J z W y Z x d W 9 0 O + W I l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g y M i / m m 7 T m l L n n m o T n s b v l n o s u e + W I l z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6 K G o M j I v 5 p u 0 5 p S 5 5 5 q E 5 7 G 7 5 Z 6 L L n v l i J c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y M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y M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2 V D E w O j U 4 O j E 4 L j c 0 M z E z O D V a I i A v P j x F b n R y e S B U e X B l P S J G a W x s Q 2 9 s d W 1 u V H l w Z X M i I F Z h b H V l P S J z Q m c 9 P S I g L z 4 8 R W 5 0 c n k g V H l w Z T 0 i R m l s b E N v b H V t b k 5 h b W V z I i B W Y W x 1 Z T 0 i c 1 s m c X V v d D v l i J c g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h q C / m m 7 T m l L n n m o T n s b v l n o s u e + W I l y A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+ i h q C / m m 7 T m l L n n m o T n s b v l n o s u e + W I l y A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e t v l / V F g S J r h z O 8 D y 5 I j A A A A A A I A A A A A A B B m A A A A A Q A A I A A A A P C A 8 4 5 9 2 9 q H w k R J 8 4 V Y s k W K V u a P K Q w T 6 D l v / F v d K c I N A A A A A A 6 A A A A A A g A A I A A A A K f C P H 1 p G E Z E 8 7 n V K 9 C w E 6 2 1 g o Y e v 6 k h s E e W R c Y n a m i + U A A A A B v G 5 / N o G X r c 9 R 5 v + N F S 6 0 / 7 J 0 R V K p 0 K r D 3 A C V Z B 3 + K C Q u O I 6 + + 7 S G v f t e / Z v 3 p w i S Z c e U v W 1 8 w q C 9 o Z s r v B Y g M 2 c 0 5 B B 8 x W f 5 r / a p J + y 1 7 + Q A A A A N 8 P A y A 3 N B v + 2 F L w k O Z t s k d N x / O f 1 m 6 I i f 3 9 U T Y W X d q f S h F K 4 o N D / h O b z j V J M B z 7 Z s b S s q F R A k k U p M 2 0 Y v f J H y Q = < / D a t a M a s h u p > 
</file>

<file path=customXml/itemProps1.xml><?xml version="1.0" encoding="utf-8"?>
<ds:datastoreItem xmlns:ds="http://schemas.openxmlformats.org/officeDocument/2006/customXml" ds:itemID="{6EEB6FCB-C561-46CA-BB8D-9F1D26608D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А</vt:lpstr>
      <vt:lpstr>Справочник</vt:lpstr>
      <vt:lpstr>Расчет вознаграждения</vt:lpstr>
      <vt:lpstr>Диаграмм</vt:lpstr>
      <vt:lpstr>Sheet1</vt:lpstr>
      <vt:lpstr>D3</vt:lpstr>
      <vt:lpstr>F2</vt:lpstr>
      <vt:lpstr>'D3'!提取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2020-12-05T05:54:55Z</dcterms:created>
  <dcterms:modified xsi:type="dcterms:W3CDTF">2020-12-24T15:09:53Z</dcterms:modified>
  <cp:category/>
  <cp:contentStatus/>
</cp:coreProperties>
</file>