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s\Sprocket\"/>
    </mc:Choice>
  </mc:AlternateContent>
  <bookViews>
    <workbookView xWindow="0" yWindow="0" windowWidth="28800" windowHeight="14130"/>
  </bookViews>
  <sheets>
    <sheet name="Distribution Parameters" sheetId="16" r:id="rId1"/>
    <sheet name="Parameter Example" sheetId="13" r:id="rId2"/>
    <sheet name="Preset Parameters" sheetId="14" r:id="rId3"/>
  </sheets>
  <definedNames>
    <definedName name="IDs_List">#REF!</definedName>
    <definedName name="PresetsList">Preset_Parameters[Preset]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6" l="1"/>
  <c r="Z54" i="16" s="1"/>
  <c r="AF54" i="16" s="1"/>
  <c r="K54" i="16"/>
  <c r="Y54" i="16" s="1"/>
  <c r="J54" i="16"/>
  <c r="X54" i="16" s="1"/>
  <c r="I54" i="16"/>
  <c r="W54" i="16" s="1"/>
  <c r="AB54" i="16" s="1"/>
  <c r="H54" i="16"/>
  <c r="V54" i="16" s="1"/>
  <c r="G54" i="16"/>
  <c r="U54" i="16" s="1"/>
  <c r="AA54" i="16" s="1"/>
  <c r="F54" i="16"/>
  <c r="T54" i="16" s="1"/>
  <c r="AG54" i="16" s="1"/>
  <c r="E54" i="16"/>
  <c r="Z53" i="16"/>
  <c r="AF53" i="16" s="1"/>
  <c r="L53" i="16"/>
  <c r="K53" i="16"/>
  <c r="Y53" i="16" s="1"/>
  <c r="J53" i="16"/>
  <c r="X53" i="16" s="1"/>
  <c r="I53" i="16"/>
  <c r="W53" i="16" s="1"/>
  <c r="AB53" i="16" s="1"/>
  <c r="H53" i="16"/>
  <c r="V53" i="16" s="1"/>
  <c r="G53" i="16"/>
  <c r="U53" i="16" s="1"/>
  <c r="AA53" i="16" s="1"/>
  <c r="F53" i="16"/>
  <c r="T53" i="16" s="1"/>
  <c r="AG53" i="16" s="1"/>
  <c r="E53" i="16"/>
  <c r="Y52" i="16"/>
  <c r="L52" i="16"/>
  <c r="Z52" i="16" s="1"/>
  <c r="AF52" i="16" s="1"/>
  <c r="K52" i="16"/>
  <c r="J52" i="16"/>
  <c r="X52" i="16" s="1"/>
  <c r="I52" i="16"/>
  <c r="W52" i="16" s="1"/>
  <c r="AB52" i="16" s="1"/>
  <c r="H52" i="16"/>
  <c r="V52" i="16" s="1"/>
  <c r="G52" i="16"/>
  <c r="U52" i="16" s="1"/>
  <c r="F52" i="16"/>
  <c r="T52" i="16" s="1"/>
  <c r="AG52" i="16" s="1"/>
  <c r="E52" i="16"/>
  <c r="X51" i="16"/>
  <c r="L51" i="16"/>
  <c r="Z51" i="16" s="1"/>
  <c r="AF51" i="16" s="1"/>
  <c r="K51" i="16"/>
  <c r="Y51" i="16" s="1"/>
  <c r="AC51" i="16" s="1"/>
  <c r="J51" i="16"/>
  <c r="I51" i="16"/>
  <c r="W51" i="16" s="1"/>
  <c r="AB51" i="16" s="1"/>
  <c r="H51" i="16"/>
  <c r="V51" i="16" s="1"/>
  <c r="G51" i="16"/>
  <c r="U51" i="16" s="1"/>
  <c r="F51" i="16"/>
  <c r="T51" i="16" s="1"/>
  <c r="AG51" i="16" s="1"/>
  <c r="E51" i="16"/>
  <c r="W50" i="16"/>
  <c r="AB50" i="16" s="1"/>
  <c r="L50" i="16"/>
  <c r="Z50" i="16" s="1"/>
  <c r="AF50" i="16" s="1"/>
  <c r="K50" i="16"/>
  <c r="Y50" i="16" s="1"/>
  <c r="J50" i="16"/>
  <c r="X50" i="16" s="1"/>
  <c r="I50" i="16"/>
  <c r="H50" i="16"/>
  <c r="V50" i="16" s="1"/>
  <c r="G50" i="16"/>
  <c r="U50" i="16" s="1"/>
  <c r="F50" i="16"/>
  <c r="T50" i="16" s="1"/>
  <c r="AG50" i="16" s="1"/>
  <c r="E50" i="16"/>
  <c r="V49" i="16"/>
  <c r="L49" i="16"/>
  <c r="Z49" i="16" s="1"/>
  <c r="AF49" i="16" s="1"/>
  <c r="K49" i="16"/>
  <c r="Y49" i="16" s="1"/>
  <c r="AC49" i="16" s="1"/>
  <c r="AD49" i="16" s="1"/>
  <c r="J49" i="16"/>
  <c r="X49" i="16" s="1"/>
  <c r="I49" i="16"/>
  <c r="W49" i="16" s="1"/>
  <c r="AB49" i="16" s="1"/>
  <c r="H49" i="16"/>
  <c r="G49" i="16"/>
  <c r="U49" i="16" s="1"/>
  <c r="AA49" i="16" s="1"/>
  <c r="F49" i="16"/>
  <c r="T49" i="16" s="1"/>
  <c r="AG49" i="16" s="1"/>
  <c r="E49" i="16"/>
  <c r="U48" i="16"/>
  <c r="AA48" i="16" s="1"/>
  <c r="AE48" i="16" s="1"/>
  <c r="L48" i="16"/>
  <c r="Z48" i="16" s="1"/>
  <c r="AF48" i="16" s="1"/>
  <c r="K48" i="16"/>
  <c r="Y48" i="16" s="1"/>
  <c r="AC48" i="16" s="1"/>
  <c r="AD48" i="16" s="1"/>
  <c r="J48" i="16"/>
  <c r="X48" i="16" s="1"/>
  <c r="I48" i="16"/>
  <c r="W48" i="16" s="1"/>
  <c r="AB48" i="16" s="1"/>
  <c r="H48" i="16"/>
  <c r="V48" i="16" s="1"/>
  <c r="G48" i="16"/>
  <c r="F48" i="16"/>
  <c r="T48" i="16" s="1"/>
  <c r="AG48" i="16" s="1"/>
  <c r="E48" i="16"/>
  <c r="T47" i="16"/>
  <c r="AG47" i="16" s="1"/>
  <c r="L47" i="16"/>
  <c r="Z47" i="16" s="1"/>
  <c r="AF47" i="16" s="1"/>
  <c r="K47" i="16"/>
  <c r="Y47" i="16" s="1"/>
  <c r="AC47" i="16" s="1"/>
  <c r="J47" i="16"/>
  <c r="X47" i="16" s="1"/>
  <c r="I47" i="16"/>
  <c r="W47" i="16" s="1"/>
  <c r="AB47" i="16" s="1"/>
  <c r="H47" i="16"/>
  <c r="V47" i="16" s="1"/>
  <c r="G47" i="16"/>
  <c r="U47" i="16" s="1"/>
  <c r="AA47" i="16" s="1"/>
  <c r="F47" i="16"/>
  <c r="E47" i="16"/>
  <c r="L46" i="16"/>
  <c r="Z46" i="16" s="1"/>
  <c r="AF46" i="16" s="1"/>
  <c r="K46" i="16"/>
  <c r="Y46" i="16" s="1"/>
  <c r="AC46" i="16" s="1"/>
  <c r="J46" i="16"/>
  <c r="X46" i="16" s="1"/>
  <c r="I46" i="16"/>
  <c r="W46" i="16" s="1"/>
  <c r="AB46" i="16" s="1"/>
  <c r="H46" i="16"/>
  <c r="V46" i="16" s="1"/>
  <c r="G46" i="16"/>
  <c r="U46" i="16" s="1"/>
  <c r="AA46" i="16" s="1"/>
  <c r="F46" i="16"/>
  <c r="T46" i="16" s="1"/>
  <c r="AG46" i="16" s="1"/>
  <c r="E46" i="16"/>
  <c r="Z45" i="16"/>
  <c r="AF45" i="16" s="1"/>
  <c r="X45" i="16"/>
  <c r="L45" i="16"/>
  <c r="K45" i="16"/>
  <c r="Y45" i="16" s="1"/>
  <c r="AC45" i="16" s="1"/>
  <c r="J45" i="16"/>
  <c r="I45" i="16"/>
  <c r="W45" i="16" s="1"/>
  <c r="AB45" i="16" s="1"/>
  <c r="H45" i="16"/>
  <c r="V45" i="16" s="1"/>
  <c r="G45" i="16"/>
  <c r="U45" i="16" s="1"/>
  <c r="AA45" i="16" s="1"/>
  <c r="F45" i="16"/>
  <c r="T45" i="16" s="1"/>
  <c r="AG45" i="16" s="1"/>
  <c r="E45" i="16"/>
  <c r="Y44" i="16"/>
  <c r="W44" i="16"/>
  <c r="AB44" i="16" s="1"/>
  <c r="L44" i="16"/>
  <c r="Z44" i="16" s="1"/>
  <c r="AF44" i="16" s="1"/>
  <c r="K44" i="16"/>
  <c r="J44" i="16"/>
  <c r="X44" i="16" s="1"/>
  <c r="I44" i="16"/>
  <c r="H44" i="16"/>
  <c r="V44" i="16" s="1"/>
  <c r="G44" i="16"/>
  <c r="U44" i="16" s="1"/>
  <c r="F44" i="16"/>
  <c r="T44" i="16" s="1"/>
  <c r="AG44" i="16" s="1"/>
  <c r="E44" i="16"/>
  <c r="X43" i="16"/>
  <c r="V43" i="16"/>
  <c r="L43" i="16"/>
  <c r="Z43" i="16" s="1"/>
  <c r="AF43" i="16" s="1"/>
  <c r="K43" i="16"/>
  <c r="Y43" i="16" s="1"/>
  <c r="AC43" i="16" s="1"/>
  <c r="AD43" i="16" s="1"/>
  <c r="J43" i="16"/>
  <c r="I43" i="16"/>
  <c r="W43" i="16" s="1"/>
  <c r="AB43" i="16" s="1"/>
  <c r="H43" i="16"/>
  <c r="G43" i="16"/>
  <c r="U43" i="16" s="1"/>
  <c r="AA43" i="16" s="1"/>
  <c r="F43" i="16"/>
  <c r="T43" i="16" s="1"/>
  <c r="AG43" i="16" s="1"/>
  <c r="E43" i="16"/>
  <c r="W42" i="16"/>
  <c r="AB42" i="16" s="1"/>
  <c r="U42" i="16"/>
  <c r="AA42" i="16" s="1"/>
  <c r="L42" i="16"/>
  <c r="Z42" i="16" s="1"/>
  <c r="AF42" i="16" s="1"/>
  <c r="K42" i="16"/>
  <c r="Y42" i="16" s="1"/>
  <c r="AC42" i="16" s="1"/>
  <c r="J42" i="16"/>
  <c r="X42" i="16" s="1"/>
  <c r="I42" i="16"/>
  <c r="H42" i="16"/>
  <c r="V42" i="16" s="1"/>
  <c r="G42" i="16"/>
  <c r="F42" i="16"/>
  <c r="T42" i="16" s="1"/>
  <c r="AG42" i="16" s="1"/>
  <c r="E42" i="16"/>
  <c r="V41" i="16"/>
  <c r="T41" i="16"/>
  <c r="AG41" i="16" s="1"/>
  <c r="L41" i="16"/>
  <c r="Z41" i="16" s="1"/>
  <c r="AF41" i="16" s="1"/>
  <c r="K41" i="16"/>
  <c r="Y41" i="16" s="1"/>
  <c r="AC41" i="16" s="1"/>
  <c r="J41" i="16"/>
  <c r="X41" i="16" s="1"/>
  <c r="I41" i="16"/>
  <c r="W41" i="16" s="1"/>
  <c r="AB41" i="16" s="1"/>
  <c r="H41" i="16"/>
  <c r="G41" i="16"/>
  <c r="U41" i="16" s="1"/>
  <c r="AA41" i="16" s="1"/>
  <c r="F41" i="16"/>
  <c r="E41" i="16"/>
  <c r="U40" i="16"/>
  <c r="L40" i="16"/>
  <c r="Z40" i="16" s="1"/>
  <c r="AF40" i="16" s="1"/>
  <c r="K40" i="16"/>
  <c r="Y40" i="16" s="1"/>
  <c r="J40" i="16"/>
  <c r="X40" i="16" s="1"/>
  <c r="I40" i="16"/>
  <c r="W40" i="16" s="1"/>
  <c r="AB40" i="16" s="1"/>
  <c r="H40" i="16"/>
  <c r="V40" i="16" s="1"/>
  <c r="G40" i="16"/>
  <c r="F40" i="16"/>
  <c r="T40" i="16" s="1"/>
  <c r="AG40" i="16" s="1"/>
  <c r="E40" i="16"/>
  <c r="Z39" i="16"/>
  <c r="AF39" i="16" s="1"/>
  <c r="T39" i="16"/>
  <c r="AG39" i="16" s="1"/>
  <c r="L39" i="16"/>
  <c r="K39" i="16"/>
  <c r="Y39" i="16" s="1"/>
  <c r="J39" i="16"/>
  <c r="X39" i="16" s="1"/>
  <c r="I39" i="16"/>
  <c r="W39" i="16" s="1"/>
  <c r="AB39" i="16" s="1"/>
  <c r="H39" i="16"/>
  <c r="V39" i="16" s="1"/>
  <c r="G39" i="16"/>
  <c r="U39" i="16" s="1"/>
  <c r="AA39" i="16" s="1"/>
  <c r="F39" i="16"/>
  <c r="E39" i="16"/>
  <c r="Y38" i="16"/>
  <c r="AC38" i="16" s="1"/>
  <c r="AD38" i="16" s="1"/>
  <c r="L38" i="16"/>
  <c r="Z38" i="16" s="1"/>
  <c r="AF38" i="16" s="1"/>
  <c r="K38" i="16"/>
  <c r="J38" i="16"/>
  <c r="X38" i="16" s="1"/>
  <c r="I38" i="16"/>
  <c r="W38" i="16" s="1"/>
  <c r="AB38" i="16" s="1"/>
  <c r="H38" i="16"/>
  <c r="V38" i="16" s="1"/>
  <c r="G38" i="16"/>
  <c r="U38" i="16" s="1"/>
  <c r="F38" i="16"/>
  <c r="T38" i="16" s="1"/>
  <c r="AG38" i="16" s="1"/>
  <c r="E38" i="16"/>
  <c r="Z37" i="16"/>
  <c r="AF37" i="16" s="1"/>
  <c r="X37" i="16"/>
  <c r="L37" i="16"/>
  <c r="K37" i="16"/>
  <c r="Y37" i="16" s="1"/>
  <c r="AC37" i="16" s="1"/>
  <c r="J37" i="16"/>
  <c r="I37" i="16"/>
  <c r="W37" i="16" s="1"/>
  <c r="AB37" i="16" s="1"/>
  <c r="H37" i="16"/>
  <c r="V37" i="16" s="1"/>
  <c r="G37" i="16"/>
  <c r="U37" i="16" s="1"/>
  <c r="AA37" i="16" s="1"/>
  <c r="F37" i="16"/>
  <c r="T37" i="16" s="1"/>
  <c r="AG37" i="16" s="1"/>
  <c r="E37" i="16"/>
  <c r="AB36" i="16"/>
  <c r="Y36" i="16"/>
  <c r="W36" i="16"/>
  <c r="L36" i="16"/>
  <c r="Z36" i="16" s="1"/>
  <c r="AF36" i="16" s="1"/>
  <c r="K36" i="16"/>
  <c r="J36" i="16"/>
  <c r="X36" i="16" s="1"/>
  <c r="I36" i="16"/>
  <c r="H36" i="16"/>
  <c r="V36" i="16" s="1"/>
  <c r="G36" i="16"/>
  <c r="U36" i="16" s="1"/>
  <c r="F36" i="16"/>
  <c r="T36" i="16" s="1"/>
  <c r="AG36" i="16" s="1"/>
  <c r="E36" i="16"/>
  <c r="X35" i="16"/>
  <c r="V35" i="16"/>
  <c r="L35" i="16"/>
  <c r="Z35" i="16" s="1"/>
  <c r="AF35" i="16" s="1"/>
  <c r="K35" i="16"/>
  <c r="Y35" i="16" s="1"/>
  <c r="AC35" i="16" s="1"/>
  <c r="AD35" i="16" s="1"/>
  <c r="J35" i="16"/>
  <c r="I35" i="16"/>
  <c r="W35" i="16" s="1"/>
  <c r="AB35" i="16" s="1"/>
  <c r="H35" i="16"/>
  <c r="G35" i="16"/>
  <c r="U35" i="16" s="1"/>
  <c r="AA35" i="16" s="1"/>
  <c r="AE35" i="16" s="1"/>
  <c r="AH35" i="16" s="1"/>
  <c r="F35" i="16"/>
  <c r="T35" i="16" s="1"/>
  <c r="AG35" i="16" s="1"/>
  <c r="E35" i="16"/>
  <c r="W34" i="16"/>
  <c r="AB34" i="16" s="1"/>
  <c r="U34" i="16"/>
  <c r="AA34" i="16" s="1"/>
  <c r="T34" i="16"/>
  <c r="AG34" i="16" s="1"/>
  <c r="L34" i="16"/>
  <c r="Z34" i="16" s="1"/>
  <c r="AF34" i="16" s="1"/>
  <c r="K34" i="16"/>
  <c r="Y34" i="16" s="1"/>
  <c r="J34" i="16"/>
  <c r="X34" i="16" s="1"/>
  <c r="I34" i="16"/>
  <c r="H34" i="16"/>
  <c r="V34" i="16" s="1"/>
  <c r="G34" i="16"/>
  <c r="F34" i="16"/>
  <c r="E34" i="16"/>
  <c r="V33" i="16"/>
  <c r="T33" i="16"/>
  <c r="AG33" i="16" s="1"/>
  <c r="L33" i="16"/>
  <c r="Z33" i="16" s="1"/>
  <c r="AF33" i="16" s="1"/>
  <c r="K33" i="16"/>
  <c r="Y33" i="16" s="1"/>
  <c r="AC33" i="16" s="1"/>
  <c r="AD33" i="16" s="1"/>
  <c r="J33" i="16"/>
  <c r="X33" i="16" s="1"/>
  <c r="I33" i="16"/>
  <c r="W33" i="16" s="1"/>
  <c r="AB33" i="16" s="1"/>
  <c r="H33" i="16"/>
  <c r="G33" i="16"/>
  <c r="U33" i="16" s="1"/>
  <c r="AA33" i="16" s="1"/>
  <c r="AE33" i="16" s="1"/>
  <c r="AH33" i="16" s="1"/>
  <c r="F33" i="16"/>
  <c r="E33" i="16"/>
  <c r="Z32" i="16"/>
  <c r="AF32" i="16" s="1"/>
  <c r="U32" i="16"/>
  <c r="AA32" i="16" s="1"/>
  <c r="L32" i="16"/>
  <c r="K32" i="16"/>
  <c r="Y32" i="16" s="1"/>
  <c r="J32" i="16"/>
  <c r="X32" i="16" s="1"/>
  <c r="I32" i="16"/>
  <c r="W32" i="16" s="1"/>
  <c r="AB32" i="16" s="1"/>
  <c r="H32" i="16"/>
  <c r="V32" i="16" s="1"/>
  <c r="G32" i="16"/>
  <c r="F32" i="16"/>
  <c r="T32" i="16" s="1"/>
  <c r="AG32" i="16" s="1"/>
  <c r="E32" i="16"/>
  <c r="AA36" i="16" l="1"/>
  <c r="AA52" i="16"/>
  <c r="AC39" i="16"/>
  <c r="AD39" i="16" s="1"/>
  <c r="AH48" i="16"/>
  <c r="AC50" i="16"/>
  <c r="AD50" i="16" s="1"/>
  <c r="AC32" i="16"/>
  <c r="AD32" i="16" s="1"/>
  <c r="AE32" i="16" s="1"/>
  <c r="AH32" i="16" s="1"/>
  <c r="AD51" i="16"/>
  <c r="AC40" i="16"/>
  <c r="AD40" i="16" s="1"/>
  <c r="AE45" i="16"/>
  <c r="AH45" i="16" s="1"/>
  <c r="AA38" i="16"/>
  <c r="AE38" i="16" s="1"/>
  <c r="AH38" i="16" s="1"/>
  <c r="AD41" i="16"/>
  <c r="AE43" i="16"/>
  <c r="AH43" i="16" s="1"/>
  <c r="AD45" i="16"/>
  <c r="AE49" i="16"/>
  <c r="AH49" i="16" s="1"/>
  <c r="AC53" i="16"/>
  <c r="AD53" i="16" s="1"/>
  <c r="AE53" i="16" s="1"/>
  <c r="AH53" i="16" s="1"/>
  <c r="AC44" i="16"/>
  <c r="AD44" i="16" s="1"/>
  <c r="AA50" i="16"/>
  <c r="AC52" i="16"/>
  <c r="AD52" i="16" s="1"/>
  <c r="AC54" i="16"/>
  <c r="AD54" i="16" s="1"/>
  <c r="AE54" i="16" s="1"/>
  <c r="AH54" i="16" s="1"/>
  <c r="AE41" i="16"/>
  <c r="AH41" i="16" s="1"/>
  <c r="AE39" i="16"/>
  <c r="AH39" i="16" s="1"/>
  <c r="AA40" i="16"/>
  <c r="AE40" i="16" s="1"/>
  <c r="AH40" i="16" s="1"/>
  <c r="AC34" i="16"/>
  <c r="AD34" i="16" s="1"/>
  <c r="AE34" i="16" s="1"/>
  <c r="AH34" i="16" s="1"/>
  <c r="AC36" i="16"/>
  <c r="AD36" i="16" s="1"/>
  <c r="AD37" i="16"/>
  <c r="AE37" i="16" s="1"/>
  <c r="AH37" i="16" s="1"/>
  <c r="AD42" i="16"/>
  <c r="AE42" i="16" s="1"/>
  <c r="AH42" i="16" s="1"/>
  <c r="AA44" i="16"/>
  <c r="AD46" i="16"/>
  <c r="AE46" i="16" s="1"/>
  <c r="AH46" i="16" s="1"/>
  <c r="AD47" i="16"/>
  <c r="AE47" i="16" s="1"/>
  <c r="AH47" i="16" s="1"/>
  <c r="AA51" i="16"/>
  <c r="AE51" i="16" s="1"/>
  <c r="AH51" i="16" s="1"/>
  <c r="AE44" i="16" l="1"/>
  <c r="AH44" i="16" s="1"/>
  <c r="AE52" i="16"/>
  <c r="AH52" i="16" s="1"/>
  <c r="AE36" i="16"/>
  <c r="AH36" i="16" s="1"/>
  <c r="AE50" i="16"/>
  <c r="AH50" i="16" s="1"/>
  <c r="E25" i="16"/>
  <c r="F25" i="16"/>
  <c r="T25" i="16" s="1"/>
  <c r="AG25" i="16" s="1"/>
  <c r="G25" i="16"/>
  <c r="U25" i="16" s="1"/>
  <c r="H25" i="16"/>
  <c r="V25" i="16" s="1"/>
  <c r="I25" i="16"/>
  <c r="W25" i="16" s="1"/>
  <c r="AB25" i="16" s="1"/>
  <c r="J25" i="16"/>
  <c r="X25" i="16" s="1"/>
  <c r="K25" i="16"/>
  <c r="Y25" i="16" s="1"/>
  <c r="L25" i="16"/>
  <c r="Z25" i="16" s="1"/>
  <c r="AF25" i="16" s="1"/>
  <c r="E26" i="16"/>
  <c r="F26" i="16"/>
  <c r="T26" i="16" s="1"/>
  <c r="AG26" i="16" s="1"/>
  <c r="G26" i="16"/>
  <c r="U26" i="16" s="1"/>
  <c r="H26" i="16"/>
  <c r="V26" i="16" s="1"/>
  <c r="I26" i="16"/>
  <c r="W26" i="16" s="1"/>
  <c r="AB26" i="16" s="1"/>
  <c r="J26" i="16"/>
  <c r="X26" i="16" s="1"/>
  <c r="K26" i="16"/>
  <c r="Y26" i="16" s="1"/>
  <c r="L26" i="16"/>
  <c r="Z26" i="16" s="1"/>
  <c r="AF26" i="16" s="1"/>
  <c r="E27" i="16"/>
  <c r="F27" i="16"/>
  <c r="T27" i="16" s="1"/>
  <c r="AG27" i="16" s="1"/>
  <c r="G27" i="16"/>
  <c r="U27" i="16" s="1"/>
  <c r="H27" i="16"/>
  <c r="V27" i="16" s="1"/>
  <c r="I27" i="16"/>
  <c r="W27" i="16" s="1"/>
  <c r="AB27" i="16" s="1"/>
  <c r="J27" i="16"/>
  <c r="X27" i="16" s="1"/>
  <c r="K27" i="16"/>
  <c r="Y27" i="16" s="1"/>
  <c r="L27" i="16"/>
  <c r="Z27" i="16" s="1"/>
  <c r="AF27" i="16" s="1"/>
  <c r="E28" i="16"/>
  <c r="F28" i="16"/>
  <c r="T28" i="16" s="1"/>
  <c r="AG28" i="16" s="1"/>
  <c r="G28" i="16"/>
  <c r="U28" i="16" s="1"/>
  <c r="H28" i="16"/>
  <c r="V28" i="16" s="1"/>
  <c r="I28" i="16"/>
  <c r="W28" i="16" s="1"/>
  <c r="AB28" i="16" s="1"/>
  <c r="J28" i="16"/>
  <c r="X28" i="16" s="1"/>
  <c r="K28" i="16"/>
  <c r="Y28" i="16" s="1"/>
  <c r="L28" i="16"/>
  <c r="Z28" i="16" s="1"/>
  <c r="AF28" i="16" s="1"/>
  <c r="E29" i="16"/>
  <c r="F29" i="16"/>
  <c r="T29" i="16" s="1"/>
  <c r="AG29" i="16" s="1"/>
  <c r="G29" i="16"/>
  <c r="U29" i="16" s="1"/>
  <c r="H29" i="16"/>
  <c r="V29" i="16" s="1"/>
  <c r="I29" i="16"/>
  <c r="W29" i="16" s="1"/>
  <c r="AB29" i="16" s="1"/>
  <c r="J29" i="16"/>
  <c r="X29" i="16" s="1"/>
  <c r="K29" i="16"/>
  <c r="Y29" i="16" s="1"/>
  <c r="L29" i="16"/>
  <c r="Z29" i="16" s="1"/>
  <c r="AF29" i="16" s="1"/>
  <c r="E30" i="16"/>
  <c r="F30" i="16"/>
  <c r="T30" i="16" s="1"/>
  <c r="AG30" i="16" s="1"/>
  <c r="G30" i="16"/>
  <c r="U30" i="16" s="1"/>
  <c r="H30" i="16"/>
  <c r="V30" i="16" s="1"/>
  <c r="I30" i="16"/>
  <c r="W30" i="16" s="1"/>
  <c r="AB30" i="16" s="1"/>
  <c r="J30" i="16"/>
  <c r="X30" i="16" s="1"/>
  <c r="K30" i="16"/>
  <c r="Y30" i="16" s="1"/>
  <c r="L30" i="16"/>
  <c r="Z30" i="16" s="1"/>
  <c r="AF30" i="16" s="1"/>
  <c r="E31" i="16"/>
  <c r="F31" i="16"/>
  <c r="T31" i="16" s="1"/>
  <c r="AG31" i="16" s="1"/>
  <c r="G31" i="16"/>
  <c r="U31" i="16" s="1"/>
  <c r="H31" i="16"/>
  <c r="V31" i="16" s="1"/>
  <c r="I31" i="16"/>
  <c r="W31" i="16" s="1"/>
  <c r="AB31" i="16" s="1"/>
  <c r="J31" i="16"/>
  <c r="X31" i="16" s="1"/>
  <c r="K31" i="16"/>
  <c r="Y31" i="16" s="1"/>
  <c r="L31" i="16"/>
  <c r="Z31" i="16" s="1"/>
  <c r="AF31" i="16" s="1"/>
  <c r="E55" i="16"/>
  <c r="F55" i="16"/>
  <c r="T55" i="16" s="1"/>
  <c r="AG55" i="16" s="1"/>
  <c r="G55" i="16"/>
  <c r="U55" i="16" s="1"/>
  <c r="H55" i="16"/>
  <c r="V55" i="16" s="1"/>
  <c r="I55" i="16"/>
  <c r="W55" i="16" s="1"/>
  <c r="AB55" i="16" s="1"/>
  <c r="J55" i="16"/>
  <c r="X55" i="16" s="1"/>
  <c r="K55" i="16"/>
  <c r="Y55" i="16" s="1"/>
  <c r="L55" i="16"/>
  <c r="Z55" i="16" s="1"/>
  <c r="AF55" i="16" s="1"/>
  <c r="L18" i="16"/>
  <c r="Z18" i="16" s="1"/>
  <c r="AF18" i="16" s="1"/>
  <c r="K18" i="16"/>
  <c r="Y18" i="16" s="1"/>
  <c r="J18" i="16"/>
  <c r="X18" i="16" s="1"/>
  <c r="I18" i="16"/>
  <c r="W18" i="16" s="1"/>
  <c r="AB18" i="16" s="1"/>
  <c r="H18" i="16"/>
  <c r="V18" i="16" s="1"/>
  <c r="G18" i="16"/>
  <c r="U18" i="16" s="1"/>
  <c r="F18" i="16"/>
  <c r="T18" i="16" s="1"/>
  <c r="AG18" i="16" s="1"/>
  <c r="E18" i="16"/>
  <c r="L17" i="16"/>
  <c r="Z17" i="16" s="1"/>
  <c r="AF17" i="16" s="1"/>
  <c r="K17" i="16"/>
  <c r="Y17" i="16" s="1"/>
  <c r="J17" i="16"/>
  <c r="X17" i="16" s="1"/>
  <c r="I17" i="16"/>
  <c r="W17" i="16" s="1"/>
  <c r="AB17" i="16" s="1"/>
  <c r="H17" i="16"/>
  <c r="V17" i="16" s="1"/>
  <c r="G17" i="16"/>
  <c r="U17" i="16" s="1"/>
  <c r="F17" i="16"/>
  <c r="T17" i="16" s="1"/>
  <c r="AG17" i="16" s="1"/>
  <c r="E17" i="16"/>
  <c r="L16" i="16"/>
  <c r="Z16" i="16" s="1"/>
  <c r="AF16" i="16" s="1"/>
  <c r="K16" i="16"/>
  <c r="Y16" i="16" s="1"/>
  <c r="J16" i="16"/>
  <c r="X16" i="16" s="1"/>
  <c r="I16" i="16"/>
  <c r="W16" i="16" s="1"/>
  <c r="AB16" i="16" s="1"/>
  <c r="H16" i="16"/>
  <c r="V16" i="16" s="1"/>
  <c r="G16" i="16"/>
  <c r="U16" i="16" s="1"/>
  <c r="F16" i="16"/>
  <c r="T16" i="16" s="1"/>
  <c r="AG16" i="16" s="1"/>
  <c r="E16" i="16"/>
  <c r="L15" i="16"/>
  <c r="Z15" i="16" s="1"/>
  <c r="AF15" i="16" s="1"/>
  <c r="K15" i="16"/>
  <c r="Y15" i="16" s="1"/>
  <c r="J15" i="16"/>
  <c r="X15" i="16" s="1"/>
  <c r="I15" i="16"/>
  <c r="W15" i="16" s="1"/>
  <c r="AB15" i="16" s="1"/>
  <c r="H15" i="16"/>
  <c r="V15" i="16" s="1"/>
  <c r="G15" i="16"/>
  <c r="U15" i="16" s="1"/>
  <c r="F15" i="16"/>
  <c r="T15" i="16" s="1"/>
  <c r="AG15" i="16" s="1"/>
  <c r="E15" i="16"/>
  <c r="L14" i="16"/>
  <c r="Z14" i="16" s="1"/>
  <c r="AF14" i="16" s="1"/>
  <c r="K14" i="16"/>
  <c r="Y14" i="16" s="1"/>
  <c r="J14" i="16"/>
  <c r="X14" i="16" s="1"/>
  <c r="I14" i="16"/>
  <c r="W14" i="16" s="1"/>
  <c r="AB14" i="16" s="1"/>
  <c r="H14" i="16"/>
  <c r="V14" i="16" s="1"/>
  <c r="G14" i="16"/>
  <c r="U14" i="16" s="1"/>
  <c r="F14" i="16"/>
  <c r="T14" i="16" s="1"/>
  <c r="AG14" i="16" s="1"/>
  <c r="E14" i="16"/>
  <c r="L13" i="16"/>
  <c r="Z13" i="16" s="1"/>
  <c r="AF13" i="16" s="1"/>
  <c r="K13" i="16"/>
  <c r="Y13" i="16" s="1"/>
  <c r="J13" i="16"/>
  <c r="X13" i="16" s="1"/>
  <c r="I13" i="16"/>
  <c r="W13" i="16" s="1"/>
  <c r="AB13" i="16" s="1"/>
  <c r="H13" i="16"/>
  <c r="V13" i="16" s="1"/>
  <c r="G13" i="16"/>
  <c r="U13" i="16" s="1"/>
  <c r="F13" i="16"/>
  <c r="T13" i="16" s="1"/>
  <c r="AG13" i="16" s="1"/>
  <c r="E13" i="16"/>
  <c r="L12" i="16"/>
  <c r="Z12" i="16" s="1"/>
  <c r="AF12" i="16" s="1"/>
  <c r="K12" i="16"/>
  <c r="Y12" i="16" s="1"/>
  <c r="J12" i="16"/>
  <c r="X12" i="16" s="1"/>
  <c r="I12" i="16"/>
  <c r="W12" i="16" s="1"/>
  <c r="AB12" i="16" s="1"/>
  <c r="H12" i="16"/>
  <c r="V12" i="16" s="1"/>
  <c r="G12" i="16"/>
  <c r="U12" i="16" s="1"/>
  <c r="F12" i="16"/>
  <c r="T12" i="16" s="1"/>
  <c r="AG12" i="16" s="1"/>
  <c r="E12" i="16"/>
  <c r="L11" i="16"/>
  <c r="Z11" i="16" s="1"/>
  <c r="AF11" i="16" s="1"/>
  <c r="K11" i="16"/>
  <c r="Y11" i="16" s="1"/>
  <c r="J11" i="16"/>
  <c r="X11" i="16" s="1"/>
  <c r="I11" i="16"/>
  <c r="W11" i="16" s="1"/>
  <c r="AB11" i="16" s="1"/>
  <c r="H11" i="16"/>
  <c r="V11" i="16" s="1"/>
  <c r="G11" i="16"/>
  <c r="U11" i="16" s="1"/>
  <c r="F11" i="16"/>
  <c r="T11" i="16" s="1"/>
  <c r="AG11" i="16" s="1"/>
  <c r="E11" i="16"/>
  <c r="L10" i="16"/>
  <c r="Z10" i="16" s="1"/>
  <c r="AF10" i="16" s="1"/>
  <c r="K10" i="16"/>
  <c r="Y10" i="16" s="1"/>
  <c r="J10" i="16"/>
  <c r="X10" i="16" s="1"/>
  <c r="I10" i="16"/>
  <c r="W10" i="16" s="1"/>
  <c r="AB10" i="16" s="1"/>
  <c r="H10" i="16"/>
  <c r="V10" i="16" s="1"/>
  <c r="G10" i="16"/>
  <c r="U10" i="16" s="1"/>
  <c r="F10" i="16"/>
  <c r="T10" i="16" s="1"/>
  <c r="AG10" i="16" s="1"/>
  <c r="E10" i="16"/>
  <c r="E19" i="16"/>
  <c r="E20" i="16"/>
  <c r="E21" i="16"/>
  <c r="E22" i="16"/>
  <c r="E23" i="16"/>
  <c r="E24" i="16"/>
  <c r="F19" i="16"/>
  <c r="T19" i="16" s="1"/>
  <c r="AG19" i="16" s="1"/>
  <c r="G19" i="16"/>
  <c r="U19" i="16" s="1"/>
  <c r="H19" i="16"/>
  <c r="V19" i="16" s="1"/>
  <c r="I19" i="16"/>
  <c r="W19" i="16" s="1"/>
  <c r="AB19" i="16" s="1"/>
  <c r="J19" i="16"/>
  <c r="X19" i="16" s="1"/>
  <c r="K19" i="16"/>
  <c r="Y19" i="16" s="1"/>
  <c r="L19" i="16"/>
  <c r="Z19" i="16" s="1"/>
  <c r="AF19" i="16" s="1"/>
  <c r="F20" i="16"/>
  <c r="T20" i="16" s="1"/>
  <c r="AG20" i="16" s="1"/>
  <c r="G20" i="16"/>
  <c r="U20" i="16" s="1"/>
  <c r="H20" i="16"/>
  <c r="V20" i="16" s="1"/>
  <c r="I20" i="16"/>
  <c r="W20" i="16" s="1"/>
  <c r="AB20" i="16" s="1"/>
  <c r="J20" i="16"/>
  <c r="X20" i="16" s="1"/>
  <c r="K20" i="16"/>
  <c r="Y20" i="16" s="1"/>
  <c r="L20" i="16"/>
  <c r="Z20" i="16" s="1"/>
  <c r="AF20" i="16" s="1"/>
  <c r="F21" i="16"/>
  <c r="T21" i="16" s="1"/>
  <c r="AG21" i="16" s="1"/>
  <c r="G21" i="16"/>
  <c r="U21" i="16" s="1"/>
  <c r="H21" i="16"/>
  <c r="V21" i="16" s="1"/>
  <c r="I21" i="16"/>
  <c r="W21" i="16" s="1"/>
  <c r="AB21" i="16" s="1"/>
  <c r="J21" i="16"/>
  <c r="X21" i="16" s="1"/>
  <c r="K21" i="16"/>
  <c r="Y21" i="16" s="1"/>
  <c r="L21" i="16"/>
  <c r="Z21" i="16" s="1"/>
  <c r="AF21" i="16" s="1"/>
  <c r="F22" i="16"/>
  <c r="T22" i="16" s="1"/>
  <c r="AG22" i="16" s="1"/>
  <c r="G22" i="16"/>
  <c r="U22" i="16" s="1"/>
  <c r="H22" i="16"/>
  <c r="V22" i="16" s="1"/>
  <c r="I22" i="16"/>
  <c r="W22" i="16" s="1"/>
  <c r="AB22" i="16" s="1"/>
  <c r="J22" i="16"/>
  <c r="X22" i="16" s="1"/>
  <c r="K22" i="16"/>
  <c r="Y22" i="16" s="1"/>
  <c r="L22" i="16"/>
  <c r="Z22" i="16" s="1"/>
  <c r="AF22" i="16" s="1"/>
  <c r="F23" i="16"/>
  <c r="T23" i="16" s="1"/>
  <c r="AG23" i="16" s="1"/>
  <c r="G23" i="16"/>
  <c r="U23" i="16" s="1"/>
  <c r="H23" i="16"/>
  <c r="V23" i="16" s="1"/>
  <c r="I23" i="16"/>
  <c r="W23" i="16" s="1"/>
  <c r="AB23" i="16" s="1"/>
  <c r="J23" i="16"/>
  <c r="X23" i="16" s="1"/>
  <c r="K23" i="16"/>
  <c r="Y23" i="16" s="1"/>
  <c r="L23" i="16"/>
  <c r="Z23" i="16" s="1"/>
  <c r="AF23" i="16" s="1"/>
  <c r="F24" i="16"/>
  <c r="T24" i="16" s="1"/>
  <c r="AG24" i="16" s="1"/>
  <c r="G24" i="16"/>
  <c r="U24" i="16" s="1"/>
  <c r="H24" i="16"/>
  <c r="V24" i="16" s="1"/>
  <c r="I24" i="16"/>
  <c r="W24" i="16" s="1"/>
  <c r="AB24" i="16" s="1"/>
  <c r="J24" i="16"/>
  <c r="X24" i="16" s="1"/>
  <c r="K24" i="16"/>
  <c r="Y24" i="16" s="1"/>
  <c r="L24" i="16"/>
  <c r="Z24" i="16" s="1"/>
  <c r="AF24" i="16" s="1"/>
  <c r="D14" i="13"/>
  <c r="D15" i="13" s="1"/>
  <c r="D31" i="13"/>
  <c r="D30" i="13"/>
  <c r="D29" i="13"/>
  <c r="D28" i="13"/>
  <c r="D27" i="13"/>
  <c r="D26" i="13"/>
  <c r="D25" i="13"/>
  <c r="E31" i="13"/>
  <c r="G31" i="13" s="1"/>
  <c r="G43" i="13" s="1"/>
  <c r="E30" i="13"/>
  <c r="G30" i="13" s="1"/>
  <c r="E29" i="13"/>
  <c r="G29" i="13" s="1"/>
  <c r="E28" i="13"/>
  <c r="G28" i="13" s="1"/>
  <c r="G37" i="13" s="1"/>
  <c r="E27" i="13"/>
  <c r="G27" i="13" s="1"/>
  <c r="E26" i="13"/>
  <c r="G26" i="13" s="1"/>
  <c r="E25" i="13"/>
  <c r="G25" i="13" s="1"/>
  <c r="G44" i="13" s="1"/>
  <c r="AA30" i="16" l="1"/>
  <c r="AC31" i="16"/>
  <c r="AD31" i="16" s="1"/>
  <c r="AC25" i="16"/>
  <c r="AD25" i="16" s="1"/>
  <c r="AA27" i="16"/>
  <c r="AC28" i="16"/>
  <c r="AD28" i="16" s="1"/>
  <c r="AA26" i="16"/>
  <c r="AA55" i="16"/>
  <c r="AA25" i="16"/>
  <c r="AA21" i="16"/>
  <c r="AC55" i="16"/>
  <c r="AD55" i="16" s="1"/>
  <c r="AA31" i="16"/>
  <c r="AC29" i="16"/>
  <c r="AD29" i="16" s="1"/>
  <c r="AC30" i="16"/>
  <c r="AD30" i="16" s="1"/>
  <c r="AE30" i="16" s="1"/>
  <c r="AH30" i="16" s="1"/>
  <c r="AA28" i="16"/>
  <c r="AE28" i="16" s="1"/>
  <c r="AH28" i="16" s="1"/>
  <c r="AC27" i="16"/>
  <c r="AD27" i="16" s="1"/>
  <c r="AA29" i="16"/>
  <c r="AC26" i="16"/>
  <c r="AD26" i="16" s="1"/>
  <c r="AC12" i="16"/>
  <c r="AD12" i="16" s="1"/>
  <c r="AC14" i="16"/>
  <c r="AD14" i="16" s="1"/>
  <c r="AC16" i="16"/>
  <c r="AD16" i="16" s="1"/>
  <c r="AA12" i="16"/>
  <c r="AA13" i="16"/>
  <c r="AC10" i="16"/>
  <c r="AD10" i="16" s="1"/>
  <c r="AA17" i="16"/>
  <c r="AA10" i="16"/>
  <c r="AC17" i="16"/>
  <c r="AD17" i="16" s="1"/>
  <c r="AA18" i="16"/>
  <c r="AA15" i="16"/>
  <c r="AC15" i="16"/>
  <c r="AD15" i="16" s="1"/>
  <c r="AC18" i="16"/>
  <c r="AD18" i="16" s="1"/>
  <c r="AC13" i="16"/>
  <c r="AD13" i="16" s="1"/>
  <c r="AA16" i="16"/>
  <c r="AA11" i="16"/>
  <c r="AC11" i="16"/>
  <c r="AD11" i="16" s="1"/>
  <c r="AA14" i="16"/>
  <c r="AA24" i="16"/>
  <c r="AC22" i="16"/>
  <c r="AD22" i="16" s="1"/>
  <c r="AC21" i="16"/>
  <c r="AD21" i="16" s="1"/>
  <c r="AA19" i="16"/>
  <c r="AC20" i="16"/>
  <c r="AD20" i="16" s="1"/>
  <c r="AA20" i="16"/>
  <c r="AC23" i="16"/>
  <c r="AD23" i="16" s="1"/>
  <c r="AC19" i="16"/>
  <c r="AD19" i="16" s="1"/>
  <c r="AA23" i="16"/>
  <c r="AA22" i="16"/>
  <c r="AC24" i="16"/>
  <c r="AD24" i="16" s="1"/>
  <c r="G35" i="13"/>
  <c r="G38" i="13"/>
  <c r="G39" i="13" s="1"/>
  <c r="AE31" i="16" l="1"/>
  <c r="AH31" i="16" s="1"/>
  <c r="AE29" i="16"/>
  <c r="AH29" i="16" s="1"/>
  <c r="AE25" i="16"/>
  <c r="AH25" i="16" s="1"/>
  <c r="AE26" i="16"/>
  <c r="AH26" i="16" s="1"/>
  <c r="AE55" i="16"/>
  <c r="AH55" i="16" s="1"/>
  <c r="AE27" i="16"/>
  <c r="AH27" i="16" s="1"/>
  <c r="AE21" i="16"/>
  <c r="AH21" i="16" s="1"/>
  <c r="AE13" i="16"/>
  <c r="AH13" i="16" s="1"/>
  <c r="AE12" i="16"/>
  <c r="AH12" i="16" s="1"/>
  <c r="AE10" i="16"/>
  <c r="AH10" i="16" s="1"/>
  <c r="AE15" i="16"/>
  <c r="AH15" i="16" s="1"/>
  <c r="AE17" i="16"/>
  <c r="AH17" i="16" s="1"/>
  <c r="AE18" i="16"/>
  <c r="AH18" i="16" s="1"/>
  <c r="AE14" i="16"/>
  <c r="AH14" i="16" s="1"/>
  <c r="AE16" i="16"/>
  <c r="AH16" i="16" s="1"/>
  <c r="AE11" i="16"/>
  <c r="AH11" i="16" s="1"/>
  <c r="AE24" i="16"/>
  <c r="AH24" i="16" s="1"/>
  <c r="AE19" i="16"/>
  <c r="AH19" i="16" s="1"/>
  <c r="AE23" i="16"/>
  <c r="AH23" i="16" s="1"/>
  <c r="AE20" i="16"/>
  <c r="AH20" i="16" s="1"/>
  <c r="AE22" i="16"/>
  <c r="AH22" i="16" s="1"/>
  <c r="G41" i="13"/>
  <c r="G46" i="13" s="1"/>
</calcChain>
</file>

<file path=xl/sharedStrings.xml><?xml version="1.0" encoding="utf-8"?>
<sst xmlns="http://schemas.openxmlformats.org/spreadsheetml/2006/main" count="314" uniqueCount="160">
  <si>
    <t>Preset</t>
  </si>
  <si>
    <t>PresetLayeredVeins</t>
  </si>
  <si>
    <t>PresetVerticalVeins</t>
  </si>
  <si>
    <t>PresetSmallDeposits</t>
  </si>
  <si>
    <t>PresetLavaDeposits</t>
  </si>
  <si>
    <t>PresetHugeVeins</t>
  </si>
  <si>
    <t>PresetHintVeins</t>
  </si>
  <si>
    <t>PresetSparseVeins</t>
  </si>
  <si>
    <t>PresetPipeVeins</t>
  </si>
  <si>
    <t>PresetStrategicCloud</t>
  </si>
  <si>
    <t>Ore</t>
  </si>
  <si>
    <t>This worksheet helps you figure out:</t>
  </si>
  <si>
    <t>1) How much ore would spawn into the world, without COG.</t>
  </si>
  <si>
    <t>2) What parameters you can put into a COG Preset, to get roughly the same amount of ore in the world.</t>
  </si>
  <si>
    <t>This worksheet is a calculation aid only.</t>
  </si>
  <si>
    <t>Sprocket2 doesn't use this sheet when generating XML configuration files for you.</t>
  </si>
  <si>
    <t>Veins per chunk</t>
  </si>
  <si>
    <t>MotherlodeFrequency</t>
  </si>
  <si>
    <t>Number of motherlodes per 16x16 chunk</t>
  </si>
  <si>
    <t>MotherlodeSize</t>
  </si>
  <si>
    <t>BranchLength</t>
  </si>
  <si>
    <t>Length of branches, in meters</t>
  </si>
  <si>
    <t>SegmentRadius</t>
  </si>
  <si>
    <t>Cross-section radius of branch segments, in meters</t>
  </si>
  <si>
    <t>OreDensity</t>
  </si>
  <si>
    <t>Density multiplier for individual ore blocks</t>
  </si>
  <si>
    <t>Calculations</t>
  </si>
  <si>
    <t>Volume of motherlode</t>
  </si>
  <si>
    <t>m3</t>
  </si>
  <si>
    <t>BranchFrequency</t>
  </si>
  <si>
    <t>Number of branches per motherlode</t>
  </si>
  <si>
    <t>Volume of one branch</t>
  </si>
  <si>
    <t>(Assume branches are a cylinder: volume of cylinder = π r² h)</t>
  </si>
  <si>
    <t>(Volume of sphere: 4 ÷ 3 × π r³)</t>
  </si>
  <si>
    <t>Volume of all branches</t>
  </si>
  <si>
    <t>m</t>
  </si>
  <si>
    <t>/motherlode</t>
  </si>
  <si>
    <t>motherlode/chunk</t>
  </si>
  <si>
    <t>proportion</t>
  </si>
  <si>
    <t>Total volume of ore body</t>
  </si>
  <si>
    <t>A</t>
  </si>
  <si>
    <t>B</t>
  </si>
  <si>
    <t>C</t>
  </si>
  <si>
    <t>Density of ore body</t>
  </si>
  <si>
    <t>D</t>
  </si>
  <si>
    <t>E</t>
  </si>
  <si>
    <t>F</t>
  </si>
  <si>
    <t>ores/chunk</t>
  </si>
  <si>
    <t>Multiplier</t>
  </si>
  <si>
    <t>Effective</t>
  </si>
  <si>
    <t>Selected preset</t>
  </si>
  <si>
    <t>Number of branches</t>
  </si>
  <si>
    <t>G</t>
  </si>
  <si>
    <t>H</t>
  </si>
  <si>
    <t>Volume of all branches (B×C)</t>
  </si>
  <si>
    <t>Total volume of ore body (A+D)</t>
  </si>
  <si>
    <t>Calculated ores per chunk (E×F×G)</t>
  </si>
  <si>
    <t>±0</t>
  </si>
  <si>
    <t>±1</t>
  </si>
  <si>
    <t>±30</t>
  </si>
  <si>
    <t>±0.5</t>
  </si>
  <si>
    <t>±0.15</t>
  </si>
  <si>
    <t>±0.05</t>
  </si>
  <si>
    <t>Param 1 Range</t>
  </si>
  <si>
    <t>Param 1 Name</t>
  </si>
  <si>
    <t>Param 1 Avg</t>
  </si>
  <si>
    <t>Param 2 Name</t>
  </si>
  <si>
    <t>Param 2 Avg</t>
  </si>
  <si>
    <t>Param 2 Range</t>
  </si>
  <si>
    <t>Param 3 Name</t>
  </si>
  <si>
    <t>Param 3 Avg</t>
  </si>
  <si>
    <t>Param 3 Range</t>
  </si>
  <si>
    <t>Param 4 Name</t>
  </si>
  <si>
    <t>Param 4 Avg</t>
  </si>
  <si>
    <t>Param 4 Range</t>
  </si>
  <si>
    <t>Param 5 Name</t>
  </si>
  <si>
    <t>Param 5 Avg</t>
  </si>
  <si>
    <t>Param 5 Range</t>
  </si>
  <si>
    <t>Param 6 Name</t>
  </si>
  <si>
    <t>Param 6 Avg</t>
  </si>
  <si>
    <t>Param 6 Range</t>
  </si>
  <si>
    <t>Param 7 Name</t>
  </si>
  <si>
    <t>Param 7 Avg</t>
  </si>
  <si>
    <t>Param 7 Range</t>
  </si>
  <si>
    <t>±8</t>
  </si>
  <si>
    <t>±0.4</t>
  </si>
  <si>
    <t>±3</t>
  </si>
  <si>
    <t>±2</t>
  </si>
  <si>
    <t>σ=400</t>
  </si>
  <si>
    <t>±0.01</t>
  </si>
  <si>
    <t>±15</t>
  </si>
  <si>
    <t>±0.25</t>
  </si>
  <si>
    <t>±45</t>
  </si>
  <si>
    <t>±5</t>
  </si>
  <si>
    <t>DistributionFrequency</t>
  </si>
  <si>
    <t>Motherlode width (radius), in meters</t>
  </si>
  <si>
    <t>Motherlode height (radius), in meters</t>
  </si>
  <si>
    <t>CloudRadius</t>
  </si>
  <si>
    <t>CloudThickness</t>
  </si>
  <si>
    <t>OreDensity × OreVolumeNoiseCutoff</t>
  </si>
  <si>
    <t>PresetStratum</t>
  </si>
  <si>
    <t>σ=8</t>
  </si>
  <si>
    <t>σ=0.25</t>
  </si>
  <si>
    <t>Appendix: Values of presets</t>
  </si>
  <si>
    <t>Configuration Parameters</t>
  </si>
  <si>
    <t>Vanilla Generation Parameters</t>
  </si>
  <si>
    <t>Clusters per chunk</t>
  </si>
  <si>
    <t>Max ores per cluster</t>
  </si>
  <si>
    <t>Average ores per cluster</t>
  </si>
  <si>
    <t>Average ores per chunk</t>
  </si>
  <si>
    <t>Example: Iron - 20 clusters per chunk, max 8 ores per cluster. 80 average ores per chunk.</t>
  </si>
  <si>
    <t>(This agrees well with Minecraft Wiki - which states the average is 77 Iron Ore per chunk.)</t>
  </si>
  <si>
    <t>Veins per chunk - Preset</t>
  </si>
  <si>
    <t>Branch Radius - Preset</t>
  </si>
  <si>
    <t>Motherlode Size / Cloud Radius - Preset</t>
  </si>
  <si>
    <t>Motherlode Size / Cloud Thickness - Preset</t>
  </si>
  <si>
    <t>Branch Frequency - Preset</t>
  </si>
  <si>
    <t>Branch Length - Preset</t>
  </si>
  <si>
    <t>Ore Density × Noise Cutoff - Preset</t>
  </si>
  <si>
    <t>Veins per chunk - Modifier</t>
  </si>
  <si>
    <t>Motherlode Size / Cloud Radius - Modifier</t>
  </si>
  <si>
    <t>Motherlode Size / Cloud Thickness - Modifier</t>
  </si>
  <si>
    <t>Branch Frequency - Modifier</t>
  </si>
  <si>
    <t>Branch Length - Modifier</t>
  </si>
  <si>
    <t>Branch Radius - Modifier</t>
  </si>
  <si>
    <t>Ore Density × Noise Cutoff - Modifier</t>
  </si>
  <si>
    <t>Veins per chunk - Effective</t>
  </si>
  <si>
    <t>Motherlode Size / Cloud Radius - Effective</t>
  </si>
  <si>
    <t>Motherlode Size / Cloud Thickness - Effective</t>
  </si>
  <si>
    <t>Branch Frequency - Effective</t>
  </si>
  <si>
    <t>Branch Length - Effective</t>
  </si>
  <si>
    <t>Branch Radius - Effective</t>
  </si>
  <si>
    <t>Ore Density × Noise Cutoff - Effective</t>
  </si>
  <si>
    <t>Calculated ore per chunk</t>
  </si>
  <si>
    <t>Vanilla - Iron</t>
  </si>
  <si>
    <t>Clusters per chunk (without COG)</t>
  </si>
  <si>
    <t>Max ores per cluster (without COG)</t>
  </si>
  <si>
    <t>Ore density (without COG)</t>
  </si>
  <si>
    <t>Immersive Engineering - Copper</t>
  </si>
  <si>
    <t>Immersive Engineering - Bauxite</t>
  </si>
  <si>
    <t>Immersive Engineering - Lead</t>
  </si>
  <si>
    <t>Immersive Engineering - Nickel</t>
  </si>
  <si>
    <t>Immersive Engineering - Silver</t>
  </si>
  <si>
    <t>Immersive Engineering - Uranium</t>
  </si>
  <si>
    <t>Distribution Parameters - Calculation Table</t>
  </si>
  <si>
    <t>Vanilla - Coal</t>
  </si>
  <si>
    <t>Vanilla - Clay</t>
  </si>
  <si>
    <t>Vanilla - Diamond</t>
  </si>
  <si>
    <t>Vanilla - Emerald</t>
  </si>
  <si>
    <t>Vanilla - Gold</t>
  </si>
  <si>
    <t>Vanilla - Lapis Lazuli</t>
  </si>
  <si>
    <t>Vanilla - Nether Quartz</t>
  </si>
  <si>
    <t>Vanilla - Redstone</t>
  </si>
  <si>
    <t>2) What parameter multipliers you can put into a COG Preset, to get roughly the same amount of ore in the world.</t>
  </si>
  <si>
    <t>Thermal Foundation - Copper</t>
  </si>
  <si>
    <t>Thermal Foundation - Ferrous</t>
  </si>
  <si>
    <t>Thermal Foundation - Lead</t>
  </si>
  <si>
    <t>Thermal Foundation - Shiny</t>
  </si>
  <si>
    <t>Thermal Foundation - Silver</t>
  </si>
  <si>
    <t>Thermal Foundation -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</si>
</sst>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24"/>
      <color theme="1"/>
      <name val="Arial"/>
      <family val="2"/>
    </font>
    <font>
      <sz val="11"/>
      <color theme="3"/>
      <name val="Arial"/>
      <family val="2"/>
    </font>
    <font>
      <sz val="11"/>
      <color theme="3"/>
      <name val="Courier New"/>
      <family val="3"/>
    </font>
    <font>
      <sz val="8"/>
      <color theme="1"/>
      <name val="Arial"/>
      <family val="2"/>
    </font>
    <font>
      <b/>
      <u/>
      <sz val="11"/>
      <color theme="1"/>
      <name val="Arial"/>
      <family val="2"/>
    </font>
    <font>
      <sz val="11"/>
      <name val="Courier New"/>
      <family val="3"/>
    </font>
    <font>
      <sz val="11"/>
      <name val="Arial"/>
      <family val="2"/>
    </font>
    <font>
      <i/>
      <sz val="11"/>
      <color theme="1"/>
      <name val="Arial"/>
      <family val="2"/>
    </font>
    <font>
      <i/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theme="8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0" fillId="0" borderId="1" applyNumberFormat="0" applyBorder="0" applyProtection="0">
      <alignment horizontal="left" vertical="top" wrapText="1"/>
    </xf>
    <xf numFmtId="0" fontId="5" fillId="2" borderId="1" applyNumberFormat="0" applyBorder="0" applyAlignment="0" applyProtection="0"/>
    <xf numFmtId="0" fontId="9" fillId="0" borderId="1" applyBorder="0" applyProtection="0">
      <alignment horizontal="left" vertical="top" wrapText="1"/>
    </xf>
    <xf numFmtId="0" fontId="6" fillId="2" borderId="1" applyBorder="0" applyAlignment="0" applyProtection="0"/>
  </cellStyleXfs>
  <cellXfs count="76">
    <xf numFmtId="0" fontId="0" fillId="0" borderId="0" xfId="0"/>
    <xf numFmtId="0" fontId="4" fillId="0" borderId="0" xfId="0" applyFont="1"/>
    <xf numFmtId="0" fontId="0" fillId="0" borderId="0" xfId="0" applyNumberFormat="1"/>
    <xf numFmtId="0" fontId="8" fillId="0" borderId="0" xfId="0" applyFont="1"/>
    <xf numFmtId="0" fontId="0" fillId="0" borderId="10" xfId="0" applyBorder="1"/>
    <xf numFmtId="0" fontId="0" fillId="0" borderId="20" xfId="0" applyBorder="1"/>
    <xf numFmtId="0" fontId="0" fillId="0" borderId="18" xfId="0" applyBorder="1"/>
    <xf numFmtId="0" fontId="0" fillId="0" borderId="0" xfId="0" applyBorder="1"/>
    <xf numFmtId="0" fontId="0" fillId="0" borderId="21" xfId="0" applyBorder="1"/>
    <xf numFmtId="0" fontId="0" fillId="0" borderId="26" xfId="0" applyBorder="1"/>
    <xf numFmtId="0" fontId="0" fillId="0" borderId="24" xfId="0" applyBorder="1"/>
    <xf numFmtId="0" fontId="0" fillId="0" borderId="27" xfId="0" applyBorder="1"/>
    <xf numFmtId="0" fontId="0" fillId="0" borderId="3" xfId="0" applyBorder="1"/>
    <xf numFmtId="0" fontId="0" fillId="0" borderId="0" xfId="0" quotePrefix="1"/>
    <xf numFmtId="0" fontId="3" fillId="4" borderId="3" xfId="0" applyFont="1" applyFill="1" applyBorder="1" applyAlignment="1">
      <alignment horizontal="right"/>
    </xf>
    <xf numFmtId="1" fontId="0" fillId="0" borderId="0" xfId="0" applyNumberFormat="1" applyBorder="1"/>
    <xf numFmtId="0" fontId="0" fillId="0" borderId="3" xfId="0" applyNumberFormat="1" applyBorder="1"/>
    <xf numFmtId="0" fontId="11" fillId="0" borderId="0" xfId="0" applyFont="1"/>
    <xf numFmtId="165" fontId="0" fillId="6" borderId="3" xfId="0" applyNumberFormat="1" applyFill="1" applyBorder="1"/>
    <xf numFmtId="0" fontId="12" fillId="0" borderId="0" xfId="0" applyFont="1"/>
    <xf numFmtId="0" fontId="0" fillId="6" borderId="3" xfId="0" applyFill="1" applyBorder="1"/>
    <xf numFmtId="0" fontId="0" fillId="7" borderId="14" xfId="0" applyFill="1" applyBorder="1" applyAlignment="1"/>
    <xf numFmtId="0" fontId="0" fillId="7" borderId="15" xfId="0" applyFill="1" applyBorder="1" applyAlignment="1"/>
    <xf numFmtId="0" fontId="0" fillId="7" borderId="16" xfId="0" applyFill="1" applyBorder="1" applyAlignment="1"/>
    <xf numFmtId="0" fontId="3" fillId="8" borderId="23" xfId="0" applyFont="1" applyFill="1" applyBorder="1" applyAlignment="1">
      <alignment horizontal="center"/>
    </xf>
    <xf numFmtId="0" fontId="0" fillId="0" borderId="28" xfId="0" applyNumberFormat="1" applyFill="1" applyBorder="1"/>
    <xf numFmtId="0" fontId="0" fillId="7" borderId="28" xfId="0" applyNumberFormat="1" applyFill="1" applyBorder="1"/>
    <xf numFmtId="0" fontId="0" fillId="0" borderId="25" xfId="0" applyNumberFormat="1" applyFill="1" applyBorder="1"/>
    <xf numFmtId="0" fontId="0" fillId="7" borderId="25" xfId="0" applyNumberFormat="1" applyFill="1" applyBorder="1"/>
    <xf numFmtId="0" fontId="3" fillId="4" borderId="23" xfId="0" applyFont="1" applyFill="1" applyBorder="1" applyAlignment="1">
      <alignment horizontal="right"/>
    </xf>
    <xf numFmtId="0" fontId="0" fillId="0" borderId="23" xfId="0" applyNumberFormat="1" applyBorder="1"/>
    <xf numFmtId="0" fontId="3" fillId="4" borderId="28" xfId="0" applyFont="1" applyFill="1" applyBorder="1" applyAlignment="1">
      <alignment horizontal="right"/>
    </xf>
    <xf numFmtId="0" fontId="0" fillId="0" borderId="28" xfId="0" applyNumberFormat="1" applyBorder="1"/>
    <xf numFmtId="0" fontId="3" fillId="4" borderId="25" xfId="0" applyFont="1" applyFill="1" applyBorder="1" applyAlignment="1">
      <alignment horizontal="right"/>
    </xf>
    <xf numFmtId="0" fontId="0" fillId="0" borderId="25" xfId="0" applyNumberFormat="1" applyBorder="1"/>
    <xf numFmtId="0" fontId="0" fillId="0" borderId="23" xfId="1" applyNumberFormat="1" applyFont="1" applyBorder="1"/>
    <xf numFmtId="0" fontId="0" fillId="3" borderId="4" xfId="0" applyFill="1" applyBorder="1"/>
    <xf numFmtId="0" fontId="0" fillId="3" borderId="5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6" xfId="0" applyFill="1" applyBorder="1" applyAlignment="1">
      <alignment horizontal="right"/>
    </xf>
    <xf numFmtId="0" fontId="0" fillId="3" borderId="13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2" fillId="0" borderId="0" xfId="0" applyFont="1" applyAlignment="1">
      <alignment horizontal="right"/>
    </xf>
    <xf numFmtId="0" fontId="7" fillId="0" borderId="17" xfId="0" applyFont="1" applyBorder="1"/>
    <xf numFmtId="0" fontId="0" fillId="0" borderId="19" xfId="0" applyBorder="1"/>
    <xf numFmtId="0" fontId="7" fillId="0" borderId="10" xfId="0" applyFont="1" applyBorder="1"/>
    <xf numFmtId="0" fontId="0" fillId="0" borderId="11" xfId="0" applyBorder="1"/>
    <xf numFmtId="0" fontId="7" fillId="0" borderId="20" xfId="0" applyFont="1" applyBorder="1"/>
    <xf numFmtId="0" fontId="0" fillId="0" borderId="22" xfId="0" applyBorder="1"/>
    <xf numFmtId="0" fontId="0" fillId="0" borderId="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7" fillId="0" borderId="14" xfId="0" applyFont="1" applyFill="1" applyBorder="1" applyAlignment="1">
      <alignment horizontal="center" textRotation="45" wrapText="1"/>
    </xf>
    <xf numFmtId="0" fontId="7" fillId="0" borderId="15" xfId="0" applyFont="1" applyFill="1" applyBorder="1" applyAlignment="1">
      <alignment horizontal="center" textRotation="45" wrapText="1"/>
    </xf>
    <xf numFmtId="0" fontId="7" fillId="0" borderId="16" xfId="0" applyFont="1" applyFill="1" applyBorder="1" applyAlignment="1">
      <alignment horizontal="center" textRotation="45" wrapText="1"/>
    </xf>
    <xf numFmtId="0" fontId="7" fillId="0" borderId="3" xfId="0" applyFont="1" applyBorder="1" applyAlignment="1">
      <alignment horizontal="center" textRotation="45" wrapText="1"/>
    </xf>
    <xf numFmtId="0" fontId="7" fillId="0" borderId="15" xfId="0" applyFont="1" applyBorder="1" applyAlignment="1">
      <alignment horizontal="center" textRotation="45" wrapText="1"/>
    </xf>
    <xf numFmtId="0" fontId="7" fillId="0" borderId="16" xfId="0" applyFont="1" applyBorder="1" applyAlignment="1">
      <alignment horizontal="center" textRotation="45" wrapText="1"/>
    </xf>
    <xf numFmtId="0" fontId="7" fillId="0" borderId="14" xfId="0" applyFont="1" applyBorder="1" applyAlignment="1">
      <alignment horizontal="center" textRotation="45" wrapText="1"/>
    </xf>
    <xf numFmtId="0" fontId="0" fillId="6" borderId="0" xfId="0" applyFill="1" applyBorder="1"/>
    <xf numFmtId="0" fontId="0" fillId="6" borderId="21" xfId="0" applyFill="1" applyBorder="1"/>
    <xf numFmtId="0" fontId="0" fillId="5" borderId="10" xfId="0" applyFill="1" applyBorder="1"/>
    <xf numFmtId="0" fontId="0" fillId="5" borderId="0" xfId="0" applyFill="1" applyBorder="1"/>
    <xf numFmtId="0" fontId="0" fillId="5" borderId="11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164" fontId="0" fillId="6" borderId="24" xfId="0" applyNumberFormat="1" applyFill="1" applyBorder="1"/>
    <xf numFmtId="164" fontId="0" fillId="6" borderId="27" xfId="0" applyNumberFormat="1" applyFill="1" applyBorder="1"/>
    <xf numFmtId="1" fontId="0" fillId="0" borderId="10" xfId="0" applyNumberFormat="1" applyBorder="1"/>
    <xf numFmtId="1" fontId="0" fillId="0" borderId="20" xfId="0" applyNumberFormat="1" applyBorder="1"/>
    <xf numFmtId="1" fontId="0" fillId="0" borderId="21" xfId="0" applyNumberFormat="1" applyBorder="1"/>
  </cellXfs>
  <cellStyles count="6">
    <cellStyle name="Calculation" xfId="3" builtinId="22" customBuiltin="1"/>
    <cellStyle name="Calculation - Fixed Width" xfId="5"/>
    <cellStyle name="Input" xfId="2" builtinId="20" customBuiltin="1"/>
    <cellStyle name="Input - Fixed Width" xfId="4"/>
    <cellStyle name="Normal" xfId="0" builtinId="0" customBuiltin="1"/>
    <cellStyle name="Percent" xfId="1" builtinId="5"/>
  </cellStyles>
  <dxfs count="40"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64" formatCode="0.0"/>
      <fill>
        <patternFill patternType="solid">
          <fgColor indexed="64"/>
          <bgColor rgb="FFFFC000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  <border diagonalUp="0" diagonalDown="0" outline="0">
        <left/>
        <right style="medium">
          <color indexed="64"/>
        </right>
        <top/>
        <bottom/>
      </border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rgb="FFFFFFCC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rgb="FFFFFFCC"/>
        </patternFill>
      </fill>
    </dxf>
    <dxf>
      <fill>
        <patternFill patternType="solid">
          <fgColor indexed="64"/>
          <bgColor rgb="FFFFFFCC"/>
        </patternFill>
      </fill>
    </dxf>
    <dxf>
      <fill>
        <patternFill patternType="solid">
          <fgColor indexed="64"/>
          <bgColor rgb="FFFFFFCC"/>
        </patternFill>
      </fill>
    </dxf>
    <dxf>
      <fill>
        <patternFill patternType="solid">
          <fgColor indexed="64"/>
          <bgColor rgb="FFFFFFCC"/>
        </patternFill>
      </fill>
    </dxf>
    <dxf>
      <fill>
        <patternFill patternType="solid">
          <fgColor indexed="64"/>
          <bgColor rgb="FFFFFFCC"/>
        </patternFill>
      </fill>
    </dxf>
    <dxf>
      <fill>
        <patternFill patternType="solid">
          <fgColor indexed="64"/>
          <bgColor rgb="FFFFFFCC"/>
        </patternFill>
      </fill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CC"/>
        </patternFill>
      </fill>
    </dxf>
    <dxf>
      <fill>
        <patternFill patternType="solid">
          <fgColor indexed="64"/>
          <bgColor rgb="FFFFFFCC"/>
        </patternFill>
      </fill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45" wrapText="1" indent="0" justifyLastLine="0" shrinkToFit="0" readingOrder="0"/>
    </dxf>
    <dxf>
      <font>
        <b val="0"/>
        <i val="0"/>
        <color theme="0" tint="-0.24994659260841701"/>
      </font>
    </dxf>
  </dxfs>
  <tableStyles count="0" defaultTableStyle="TableStyleMedium2" defaultPivotStyle="PivotStyleLight16"/>
  <colors>
    <mruColors>
      <color rgb="FFFFFFCC"/>
      <color rgb="FFFFFF99"/>
      <color rgb="FF96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2" name="Distribution_Parameters" displayName="Distribution_Parameters" ref="A9:AH55" totalsRowShown="0" headerRowDxfId="38">
  <tableColumns count="34">
    <tableColumn id="34" name="Ore" dataDxfId="37"/>
    <tableColumn id="1" name="Preset"/>
    <tableColumn id="38" name="Clusters per chunk (without COG)" dataDxfId="36"/>
    <tableColumn id="37" name="Max ores per cluster (without COG)" dataDxfId="35"/>
    <tableColumn id="36" name="Ore density (without COG)" dataDxfId="34">
      <calculatedColumnFormula>0.5*Distribution_Parameters[[#This Row],[Max ores per cluster (without COG)]]*Distribution_Parameters[[#This Row],[Clusters per chunk (without COG)]]</calculatedColumnFormula>
    </tableColumn>
    <tableColumn id="2" name="Veins per chunk - Preset">
      <calculatedColumnFormula>VLOOKUP(Distribution_Parameters[Preset],Preset_Parameters[],3,FALSE)</calculatedColumnFormula>
    </tableColumn>
    <tableColumn id="3" name="Motherlode Size / Cloud Radius - Preset">
      <calculatedColumnFormula>VLOOKUP(Distribution_Parameters[Preset],Preset_Parameters[],6,FALSE)</calculatedColumnFormula>
    </tableColumn>
    <tableColumn id="4" name="Motherlode Size / Cloud Thickness - Preset">
      <calculatedColumnFormula>VLOOKUP(Distribution_Parameters[Preset],Preset_Parameters[],9,FALSE)</calculatedColumnFormula>
    </tableColumn>
    <tableColumn id="5" name="Branch Frequency - Preset">
      <calculatedColumnFormula>VLOOKUP(Distribution_Parameters[Preset],Preset_Parameters[],12,FALSE)</calculatedColumnFormula>
    </tableColumn>
    <tableColumn id="6" name="Branch Length - Preset">
      <calculatedColumnFormula>VLOOKUP(Distribution_Parameters[Preset],Preset_Parameters[],15,FALSE)</calculatedColumnFormula>
    </tableColumn>
    <tableColumn id="7" name="Branch Radius - Preset">
      <calculatedColumnFormula>VLOOKUP(Distribution_Parameters[Preset],Preset_Parameters[],18,FALSE)</calculatedColumnFormula>
    </tableColumn>
    <tableColumn id="8" name="Ore Density × Noise Cutoff - Preset" dataDxfId="33">
      <calculatedColumnFormula>VLOOKUP(Distribution_Parameters[Preset],Preset_Parameters[],21,FALSE)</calculatedColumnFormula>
    </tableColumn>
    <tableColumn id="12" name="Veins per chunk - Modifier" dataDxfId="32"/>
    <tableColumn id="13" name="Motherlode Size / Cloud Radius - Modifier" dataDxfId="31"/>
    <tableColumn id="14" name="Motherlode Size / Cloud Thickness - Modifier" dataDxfId="30"/>
    <tableColumn id="15" name="Branch Frequency - Modifier" dataDxfId="29"/>
    <tableColumn id="16" name="Branch Length - Modifier" dataDxfId="28"/>
    <tableColumn id="17" name="Branch Radius - Modifier" dataDxfId="27"/>
    <tableColumn id="18" name="Ore Density × Noise Cutoff - Modifier" dataDxfId="26"/>
    <tableColumn id="19" name="Veins per chunk - Effective" dataDxfId="25">
      <calculatedColumnFormula>Distribution_Parameters[Veins per chunk - Modifier]*Distribution_Parameters[Veins per chunk - Preset]</calculatedColumnFormula>
    </tableColumn>
    <tableColumn id="20" name="Motherlode Size / Cloud Radius - Effective">
      <calculatedColumnFormula>Distribution_Parameters[Motherlode Size / Cloud Radius - Modifier]*Distribution_Parameters[Motherlode Size / Cloud Radius - Preset]</calculatedColumnFormula>
    </tableColumn>
    <tableColumn id="21" name="Motherlode Size / Cloud Thickness - Effective">
      <calculatedColumnFormula>Distribution_Parameters[Motherlode Size / Cloud Thickness - Modifier]*Distribution_Parameters[Motherlode Size / Cloud Thickness - Preset]</calculatedColumnFormula>
    </tableColumn>
    <tableColumn id="22" name="Branch Frequency - Effective">
      <calculatedColumnFormula>Distribution_Parameters[Branch Frequency - Modifier]*Distribution_Parameters[Branch Frequency - Preset]</calculatedColumnFormula>
    </tableColumn>
    <tableColumn id="23" name="Branch Length - Effective">
      <calculatedColumnFormula>Distribution_Parameters[Branch Length - Modifier]*Distribution_Parameters[Branch Length - Preset]</calculatedColumnFormula>
    </tableColumn>
    <tableColumn id="24" name="Branch Radius - Effective">
      <calculatedColumnFormula>Distribution_Parameters[Branch Radius - Modifier]*Distribution_Parameters[Branch Radius - Preset]</calculatedColumnFormula>
    </tableColumn>
    <tableColumn id="25" name="Ore Density × Noise Cutoff - Effective" dataDxfId="24">
      <calculatedColumnFormula>Distribution_Parameters[Ore Density × Noise Cutoff - Modifier]*Distribution_Parameters[Ore Density × Noise Cutoff - Preset]</calculatedColumnFormula>
    </tableColumn>
    <tableColumn id="26" name="Volume of motherlode" dataDxfId="23">
      <calculatedColumnFormula>4/3*PI()*Distribution_Parameters[[#This Row],[Motherlode Size / Cloud Radius - Effective]]^2*Distribution_Parameters[[#This Row],[Motherlode Size / Cloud Thickness - Effective]]</calculatedColumnFormula>
    </tableColumn>
    <tableColumn id="27" name="Number of branches" dataDxfId="22">
      <calculatedColumnFormula>Distribution_Parameters[[#This Row],[Branch Frequency - Effective]]</calculatedColumnFormula>
    </tableColumn>
    <tableColumn id="28" name="Volume of one branch" dataDxfId="21">
      <calculatedColumnFormula>PI()*Distribution_Parameters[[#This Row],[Branch Radius - Effective]]^2*Distribution_Parameters[[#This Row],[Branch Length - Effective]]</calculatedColumnFormula>
    </tableColumn>
    <tableColumn id="29" name="Volume of all branches" dataDxfId="20">
      <calculatedColumnFormula>Distribution_Parameters[[#This Row],[Volume of one branch]]*Distribution_Parameters[[#This Row],[Number of branches]]</calculatedColumnFormula>
    </tableColumn>
    <tableColumn id="30" name="Total volume of ore body" dataDxfId="19">
      <calculatedColumnFormula>Distribution_Parameters[[#This Row],[Volume of motherlode]]+Distribution_Parameters[[#This Row],[Volume of all branches]]</calculatedColumnFormula>
    </tableColumn>
    <tableColumn id="31" name="Density of ore body" dataDxfId="18">
      <calculatedColumnFormula>Distribution_Parameters[[#This Row],[Ore Density × Noise Cutoff - Effective]]</calculatedColumnFormula>
    </tableColumn>
    <tableColumn id="32" name="Veins per chunk" dataDxfId="17">
      <calculatedColumnFormula>Distribution_Parameters[[#This Row],[Veins per chunk - Effective]]</calculatedColumnFormula>
    </tableColumn>
    <tableColumn id="33" name="Calculated ore per chunk" dataDxfId="16">
      <calculatedColumnFormula>Distribution_Parameters[[#This Row],[Total volume of ore body]]*Distribution_Parameters[[#This Row],[Density of ore body]]*Distribution_Parameters[[#This Row],[Veins per chunk]]</calculatedColumnFormula>
    </tableColumn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id="10" name="Preset_Parameters" displayName="Preset_Parameters" ref="A3:V13" totalsRowShown="0" headerRowDxfId="15" dataCellStyle="Normal">
  <autoFilter ref="A3:V13"/>
  <tableColumns count="22">
    <tableColumn id="1" name="Preset" dataDxfId="14" dataCellStyle="Normal"/>
    <tableColumn id="2" name="Param 1 Name" dataDxfId="13" dataCellStyle="Normal"/>
    <tableColumn id="3" name="Param 1 Avg" dataCellStyle="Normal"/>
    <tableColumn id="4" name="Param 1 Range" dataDxfId="12" dataCellStyle="Normal"/>
    <tableColumn id="5" name="Param 2 Name" dataDxfId="11" dataCellStyle="Normal"/>
    <tableColumn id="6" name="Param 2 Avg" dataCellStyle="Normal"/>
    <tableColumn id="7" name="Param 2 Range" dataDxfId="10" dataCellStyle="Normal"/>
    <tableColumn id="25" name="Param 3 Name" dataDxfId="9" dataCellStyle="Normal"/>
    <tableColumn id="24" name="Param 3 Avg" dataCellStyle="Normal"/>
    <tableColumn id="23" name="Param 3 Range" dataDxfId="8" dataCellStyle="Normal"/>
    <tableColumn id="8" name="Param 4 Name" dataDxfId="7" dataCellStyle="Normal"/>
    <tableColumn id="9" name="Param 4 Avg" dataCellStyle="Normal"/>
    <tableColumn id="10" name="Param 4 Range" dataDxfId="6" dataCellStyle="Normal"/>
    <tableColumn id="11" name="Param 5 Name" dataDxfId="5" dataCellStyle="Normal"/>
    <tableColumn id="12" name="Param 5 Avg" dataCellStyle="Normal"/>
    <tableColumn id="13" name="Param 5 Range" dataDxfId="4" dataCellStyle="Normal"/>
    <tableColumn id="14" name="Param 6 Name" dataDxfId="3" dataCellStyle="Normal"/>
    <tableColumn id="15" name="Param 6 Avg" dataCellStyle="Normal"/>
    <tableColumn id="16" name="Param 6 Range" dataDxfId="2" dataCellStyle="Normal"/>
    <tableColumn id="17" name="Param 7 Name" dataDxfId="1" dataCellStyle="Normal"/>
    <tableColumn id="18" name="Param 7 Avg" dataCellStyle="Normal"/>
    <tableColumn id="19" name="Param 7 Range" dataDxfId="0" dataCellStyle="Normal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5"/>
  <sheetViews>
    <sheetView tabSelected="1" workbookViewId="0">
      <selection activeCell="E26" sqref="E26"/>
    </sheetView>
  </sheetViews>
  <sheetFormatPr defaultRowHeight="14.25" x14ac:dyDescent="0.2"/>
  <cols>
    <col min="1" max="1" width="27.625" bestFit="1" customWidth="1"/>
    <col min="2" max="2" width="18.5" bestFit="1" customWidth="1"/>
    <col min="3" max="4" width="4.625" customWidth="1"/>
    <col min="5" max="5" width="8.125" customWidth="1"/>
    <col min="6" max="12" width="8.125" hidden="1" customWidth="1"/>
    <col min="13" max="19" width="4.625" customWidth="1"/>
    <col min="20" max="27" width="8.125" customWidth="1"/>
    <col min="28" max="29" width="8.125" hidden="1" customWidth="1"/>
    <col min="30" max="31" width="8.125" customWidth="1"/>
    <col min="32" max="33" width="8.125" hidden="1" customWidth="1"/>
  </cols>
  <sheetData>
    <row r="1" spans="1:34" ht="30" x14ac:dyDescent="0.4">
      <c r="A1" s="1" t="s">
        <v>144</v>
      </c>
    </row>
    <row r="2" spans="1:34" x14ac:dyDescent="0.2">
      <c r="A2" t="s">
        <v>11</v>
      </c>
    </row>
    <row r="3" spans="1:34" x14ac:dyDescent="0.2">
      <c r="A3" t="s">
        <v>12</v>
      </c>
    </row>
    <row r="4" spans="1:34" x14ac:dyDescent="0.2">
      <c r="A4" t="s">
        <v>153</v>
      </c>
    </row>
    <row r="6" spans="1:34" x14ac:dyDescent="0.2">
      <c r="A6" t="s">
        <v>14</v>
      </c>
    </row>
    <row r="7" spans="1:34" x14ac:dyDescent="0.2">
      <c r="A7" t="s">
        <v>15</v>
      </c>
    </row>
    <row r="8" spans="1:34" ht="15" thickBot="1" x14ac:dyDescent="0.25"/>
    <row r="9" spans="1:34" ht="126.75" thickBot="1" x14ac:dyDescent="0.25">
      <c r="A9" s="62" t="s">
        <v>10</v>
      </c>
      <c r="B9" s="61" t="s">
        <v>0</v>
      </c>
      <c r="C9" s="60" t="s">
        <v>135</v>
      </c>
      <c r="D9" s="60" t="s">
        <v>136</v>
      </c>
      <c r="E9" s="60" t="s">
        <v>137</v>
      </c>
      <c r="F9" s="62" t="s">
        <v>112</v>
      </c>
      <c r="G9" s="60" t="s">
        <v>114</v>
      </c>
      <c r="H9" s="60" t="s">
        <v>115</v>
      </c>
      <c r="I9" s="60" t="s">
        <v>116</v>
      </c>
      <c r="J9" s="60" t="s">
        <v>117</v>
      </c>
      <c r="K9" s="60" t="s">
        <v>113</v>
      </c>
      <c r="L9" s="61" t="s">
        <v>118</v>
      </c>
      <c r="M9" s="56" t="s">
        <v>119</v>
      </c>
      <c r="N9" s="57" t="s">
        <v>120</v>
      </c>
      <c r="O9" s="57" t="s">
        <v>121</v>
      </c>
      <c r="P9" s="57" t="s">
        <v>122</v>
      </c>
      <c r="Q9" s="57" t="s">
        <v>123</v>
      </c>
      <c r="R9" s="57" t="s">
        <v>124</v>
      </c>
      <c r="S9" s="58" t="s">
        <v>125</v>
      </c>
      <c r="T9" s="56" t="s">
        <v>126</v>
      </c>
      <c r="U9" s="60" t="s">
        <v>127</v>
      </c>
      <c r="V9" s="60" t="s">
        <v>128</v>
      </c>
      <c r="W9" s="60" t="s">
        <v>129</v>
      </c>
      <c r="X9" s="60" t="s">
        <v>130</v>
      </c>
      <c r="Y9" s="60" t="s">
        <v>131</v>
      </c>
      <c r="Z9" s="61" t="s">
        <v>132</v>
      </c>
      <c r="AA9" s="62" t="s">
        <v>27</v>
      </c>
      <c r="AB9" s="60" t="s">
        <v>51</v>
      </c>
      <c r="AC9" s="60" t="s">
        <v>31</v>
      </c>
      <c r="AD9" s="60" t="s">
        <v>34</v>
      </c>
      <c r="AE9" s="60" t="s">
        <v>39</v>
      </c>
      <c r="AF9" s="60" t="s">
        <v>43</v>
      </c>
      <c r="AG9" s="61" t="s">
        <v>16</v>
      </c>
      <c r="AH9" s="59" t="s">
        <v>133</v>
      </c>
    </row>
    <row r="10" spans="1:34" x14ac:dyDescent="0.2">
      <c r="A10" s="4" t="s">
        <v>146</v>
      </c>
      <c r="B10" s="49" t="s">
        <v>100</v>
      </c>
      <c r="C10" s="66">
        <v>16</v>
      </c>
      <c r="D10" s="66">
        <v>32</v>
      </c>
      <c r="E10" s="63">
        <f>0.5*Distribution_Parameters[[#This Row],[Max ores per cluster (without COG)]]*Distribution_Parameters[[#This Row],[Clusters per chunk (without COG)]]</f>
        <v>256</v>
      </c>
      <c r="F10" s="4">
        <f>VLOOKUP(Distribution_Parameters[Preset],Preset_Parameters[],3,FALSE)</f>
        <v>0.01</v>
      </c>
      <c r="G10" s="7">
        <f>VLOOKUP(Distribution_Parameters[Preset],Preset_Parameters[],6,FALSE)</f>
        <v>16</v>
      </c>
      <c r="H10" s="7">
        <f>VLOOKUP(Distribution_Parameters[Preset],Preset_Parameters[],9,FALSE)</f>
        <v>1</v>
      </c>
      <c r="I10" s="7">
        <f>VLOOKUP(Distribution_Parameters[Preset],Preset_Parameters[],12,FALSE)</f>
        <v>0</v>
      </c>
      <c r="J10" s="7">
        <f>VLOOKUP(Distribution_Parameters[Preset],Preset_Parameters[],15,FALSE)</f>
        <v>0</v>
      </c>
      <c r="K10" s="7">
        <f>VLOOKUP(Distribution_Parameters[Preset],Preset_Parameters[],18,FALSE)</f>
        <v>0</v>
      </c>
      <c r="L10" s="49">
        <f>VLOOKUP(Distribution_Parameters[Preset],Preset_Parameters[],21,FALSE)</f>
        <v>1</v>
      </c>
      <c r="M10" s="65">
        <v>1</v>
      </c>
      <c r="N10" s="66">
        <v>1</v>
      </c>
      <c r="O10" s="66">
        <v>1</v>
      </c>
      <c r="P10" s="66">
        <v>1</v>
      </c>
      <c r="Q10" s="66">
        <v>1</v>
      </c>
      <c r="R10" s="66">
        <v>1</v>
      </c>
      <c r="S10" s="67">
        <v>1</v>
      </c>
      <c r="T10" s="4">
        <f>Distribution_Parameters[Veins per chunk - Modifier]*Distribution_Parameters[Veins per chunk - Preset]</f>
        <v>0.01</v>
      </c>
      <c r="U10" s="7">
        <f>Distribution_Parameters[Motherlode Size / Cloud Radius - Modifier]*Distribution_Parameters[Motherlode Size / Cloud Radius - Preset]</f>
        <v>16</v>
      </c>
      <c r="V10" s="7">
        <f>Distribution_Parameters[Motherlode Size / Cloud Thickness - Modifier]*Distribution_Parameters[Motherlode Size / Cloud Thickness - Preset]</f>
        <v>1</v>
      </c>
      <c r="W10" s="7">
        <f>Distribution_Parameters[Branch Frequency - Modifier]*Distribution_Parameters[Branch Frequency - Preset]</f>
        <v>0</v>
      </c>
      <c r="X10" s="7">
        <f>Distribution_Parameters[Branch Length - Modifier]*Distribution_Parameters[Branch Length - Preset]</f>
        <v>0</v>
      </c>
      <c r="Y10" s="7">
        <f>Distribution_Parameters[Branch Radius - Modifier]*Distribution_Parameters[Branch Radius - Preset]</f>
        <v>0</v>
      </c>
      <c r="Z10" s="49">
        <f>Distribution_Parameters[Ore Density × Noise Cutoff - Modifier]*Distribution_Parameters[Ore Density × Noise Cutoff - Preset]</f>
        <v>1</v>
      </c>
      <c r="AA10" s="73">
        <f>4/3*PI()*Distribution_Parameters[[#This Row],[Motherlode Size / Cloud Radius - Effective]]^2*Distribution_Parameters[[#This Row],[Motherlode Size / Cloud Thickness - Effective]]</f>
        <v>1072.330292425316</v>
      </c>
      <c r="AB10" s="15">
        <f>Distribution_Parameters[[#This Row],[Branch Frequency - Effective]]</f>
        <v>0</v>
      </c>
      <c r="AC10" s="15">
        <f>PI()*Distribution_Parameters[[#This Row],[Branch Radius - Effective]]^2*Distribution_Parameters[[#This Row],[Branch Length - Effective]]</f>
        <v>0</v>
      </c>
      <c r="AD10" s="15">
        <f>Distribution_Parameters[[#This Row],[Volume of one branch]]*Distribution_Parameters[[#This Row],[Number of branches]]</f>
        <v>0</v>
      </c>
      <c r="AE10" s="15">
        <f>Distribution_Parameters[[#This Row],[Volume of motherlode]]+Distribution_Parameters[[#This Row],[Volume of all branches]]</f>
        <v>1072.330292425316</v>
      </c>
      <c r="AF10" s="7">
        <f>Distribution_Parameters[[#This Row],[Ore Density × Noise Cutoff - Effective]]</f>
        <v>1</v>
      </c>
      <c r="AG10" s="49">
        <f>Distribution_Parameters[[#This Row],[Veins per chunk - Effective]]</f>
        <v>0.01</v>
      </c>
      <c r="AH10" s="71">
        <f>Distribution_Parameters[[#This Row],[Total volume of ore body]]*Distribution_Parameters[[#This Row],[Density of ore body]]*Distribution_Parameters[[#This Row],[Veins per chunk]]</f>
        <v>10.72330292425316</v>
      </c>
    </row>
    <row r="11" spans="1:34" x14ac:dyDescent="0.2">
      <c r="A11" s="4" t="s">
        <v>145</v>
      </c>
      <c r="B11" s="49" t="s">
        <v>7</v>
      </c>
      <c r="C11" s="66">
        <v>20</v>
      </c>
      <c r="D11" s="66">
        <v>16</v>
      </c>
      <c r="E11" s="63">
        <f>0.5*Distribution_Parameters[[#This Row],[Max ores per cluster (without COG)]]*Distribution_Parameters[[#This Row],[Clusters per chunk (without COG)]]</f>
        <v>160</v>
      </c>
      <c r="F11" s="4">
        <f>VLOOKUP(Distribution_Parameters[Preset],Preset_Parameters[],3,FALSE)</f>
        <v>6.4999999999999997E-3</v>
      </c>
      <c r="G11" s="7">
        <f>VLOOKUP(Distribution_Parameters[Preset],Preset_Parameters[],6,FALSE)</f>
        <v>2.2999999999999998</v>
      </c>
      <c r="H11" s="7">
        <f>VLOOKUP(Distribution_Parameters[Preset],Preset_Parameters[],9,FALSE)</f>
        <v>2.2999999999999998</v>
      </c>
      <c r="I11" s="7">
        <f>VLOOKUP(Distribution_Parameters[Preset],Preset_Parameters[],12,FALSE)</f>
        <v>1</v>
      </c>
      <c r="J11" s="7">
        <f>VLOOKUP(Distribution_Parameters[Preset],Preset_Parameters[],15,FALSE)</f>
        <v>180</v>
      </c>
      <c r="K11" s="7">
        <f>VLOOKUP(Distribution_Parameters[Preset],Preset_Parameters[],18,FALSE)</f>
        <v>2</v>
      </c>
      <c r="L11" s="49">
        <f>VLOOKUP(Distribution_Parameters[Preset],Preset_Parameters[],21,FALSE)</f>
        <v>0.04</v>
      </c>
      <c r="M11" s="65">
        <v>1</v>
      </c>
      <c r="N11" s="66">
        <v>1</v>
      </c>
      <c r="O11" s="66">
        <v>1</v>
      </c>
      <c r="P11" s="66">
        <v>1</v>
      </c>
      <c r="Q11" s="66">
        <v>1</v>
      </c>
      <c r="R11" s="66">
        <v>1</v>
      </c>
      <c r="S11" s="67">
        <v>1</v>
      </c>
      <c r="T11" s="4">
        <f>Distribution_Parameters[Veins per chunk - Modifier]*Distribution_Parameters[Veins per chunk - Preset]</f>
        <v>6.4999999999999997E-3</v>
      </c>
      <c r="U11" s="7">
        <f>Distribution_Parameters[Motherlode Size / Cloud Radius - Modifier]*Distribution_Parameters[Motherlode Size / Cloud Radius - Preset]</f>
        <v>2.2999999999999998</v>
      </c>
      <c r="V11" s="7">
        <f>Distribution_Parameters[Motherlode Size / Cloud Thickness - Modifier]*Distribution_Parameters[Motherlode Size / Cloud Thickness - Preset]</f>
        <v>2.2999999999999998</v>
      </c>
      <c r="W11" s="7">
        <f>Distribution_Parameters[Branch Frequency - Modifier]*Distribution_Parameters[Branch Frequency - Preset]</f>
        <v>1</v>
      </c>
      <c r="X11" s="7">
        <f>Distribution_Parameters[Branch Length - Modifier]*Distribution_Parameters[Branch Length - Preset]</f>
        <v>180</v>
      </c>
      <c r="Y11" s="7">
        <f>Distribution_Parameters[Branch Radius - Modifier]*Distribution_Parameters[Branch Radius - Preset]</f>
        <v>2</v>
      </c>
      <c r="Z11" s="49">
        <f>Distribution_Parameters[Ore Density × Noise Cutoff - Modifier]*Distribution_Parameters[Ore Density × Noise Cutoff - Preset]</f>
        <v>0.04</v>
      </c>
      <c r="AA11" s="73">
        <f>4/3*PI()*Distribution_Parameters[[#This Row],[Motherlode Size / Cloud Radius - Effective]]^2*Distribution_Parameters[[#This Row],[Motherlode Size / Cloud Thickness - Effective]]</f>
        <v>50.965010421635995</v>
      </c>
      <c r="AB11" s="15">
        <f>Distribution_Parameters[[#This Row],[Branch Frequency - Effective]]</f>
        <v>1</v>
      </c>
      <c r="AC11" s="15">
        <f>PI()*Distribution_Parameters[[#This Row],[Branch Radius - Effective]]^2*Distribution_Parameters[[#This Row],[Branch Length - Effective]]</f>
        <v>2261.9467105846511</v>
      </c>
      <c r="AD11" s="15">
        <f>Distribution_Parameters[[#This Row],[Volume of one branch]]*Distribution_Parameters[[#This Row],[Number of branches]]</f>
        <v>2261.9467105846511</v>
      </c>
      <c r="AE11" s="15">
        <f>Distribution_Parameters[[#This Row],[Volume of motherlode]]+Distribution_Parameters[[#This Row],[Volume of all branches]]</f>
        <v>2312.9117210062873</v>
      </c>
      <c r="AF11" s="7">
        <f>Distribution_Parameters[[#This Row],[Ore Density × Noise Cutoff - Effective]]</f>
        <v>0.04</v>
      </c>
      <c r="AG11" s="49">
        <f>Distribution_Parameters[[#This Row],[Veins per chunk - Effective]]</f>
        <v>6.4999999999999997E-3</v>
      </c>
      <c r="AH11" s="71">
        <f>Distribution_Parameters[[#This Row],[Total volume of ore body]]*Distribution_Parameters[[#This Row],[Density of ore body]]*Distribution_Parameters[[#This Row],[Veins per chunk]]</f>
        <v>0.60135704746163465</v>
      </c>
    </row>
    <row r="12" spans="1:34" x14ac:dyDescent="0.2">
      <c r="A12" s="4" t="s">
        <v>147</v>
      </c>
      <c r="B12" s="49" t="s">
        <v>8</v>
      </c>
      <c r="C12" s="66">
        <v>1</v>
      </c>
      <c r="D12" s="66">
        <v>7</v>
      </c>
      <c r="E12" s="63">
        <f>0.5*Distribution_Parameters[[#This Row],[Max ores per cluster (without COG)]]*Distribution_Parameters[[#This Row],[Clusters per chunk (without COG)]]</f>
        <v>3.5</v>
      </c>
      <c r="F12" s="4">
        <f>VLOOKUP(Distribution_Parameters[Preset],Preset_Parameters[],3,FALSE)</f>
        <v>0.06</v>
      </c>
      <c r="G12" s="7">
        <f>VLOOKUP(Distribution_Parameters[Preset],Preset_Parameters[],6,FALSE)</f>
        <v>2.2999999999999998</v>
      </c>
      <c r="H12" s="7">
        <f>VLOOKUP(Distribution_Parameters[Preset],Preset_Parameters[],9,FALSE)</f>
        <v>2.2999999999999998</v>
      </c>
      <c r="I12" s="7">
        <f>VLOOKUP(Distribution_Parameters[Preset],Preset_Parameters[],12,FALSE)</f>
        <v>1</v>
      </c>
      <c r="J12" s="7">
        <f>VLOOKUP(Distribution_Parameters[Preset],Preset_Parameters[],15,FALSE)</f>
        <v>40</v>
      </c>
      <c r="K12" s="7">
        <f>VLOOKUP(Distribution_Parameters[Preset],Preset_Parameters[],18,FALSE)</f>
        <v>2</v>
      </c>
      <c r="L12" s="49">
        <f>VLOOKUP(Distribution_Parameters[Preset],Preset_Parameters[],21,FALSE)</f>
        <v>0.04</v>
      </c>
      <c r="M12" s="65">
        <v>0.16</v>
      </c>
      <c r="N12" s="66">
        <v>2</v>
      </c>
      <c r="O12" s="66">
        <v>2</v>
      </c>
      <c r="P12" s="66">
        <v>1</v>
      </c>
      <c r="Q12" s="66">
        <v>2</v>
      </c>
      <c r="R12" s="66">
        <v>2</v>
      </c>
      <c r="S12" s="67">
        <v>2.5</v>
      </c>
      <c r="T12" s="4">
        <f>Distribution_Parameters[Veins per chunk - Modifier]*Distribution_Parameters[Veins per chunk - Preset]</f>
        <v>9.5999999999999992E-3</v>
      </c>
      <c r="U12" s="7">
        <f>Distribution_Parameters[Motherlode Size / Cloud Radius - Modifier]*Distribution_Parameters[Motherlode Size / Cloud Radius - Preset]</f>
        <v>4.5999999999999996</v>
      </c>
      <c r="V12" s="7">
        <f>Distribution_Parameters[Motherlode Size / Cloud Thickness - Modifier]*Distribution_Parameters[Motherlode Size / Cloud Thickness - Preset]</f>
        <v>4.5999999999999996</v>
      </c>
      <c r="W12" s="7">
        <f>Distribution_Parameters[Branch Frequency - Modifier]*Distribution_Parameters[Branch Frequency - Preset]</f>
        <v>1</v>
      </c>
      <c r="X12" s="7">
        <f>Distribution_Parameters[Branch Length - Modifier]*Distribution_Parameters[Branch Length - Preset]</f>
        <v>80</v>
      </c>
      <c r="Y12" s="7">
        <f>Distribution_Parameters[Branch Radius - Modifier]*Distribution_Parameters[Branch Radius - Preset]</f>
        <v>4</v>
      </c>
      <c r="Z12" s="49">
        <f>Distribution_Parameters[Ore Density × Noise Cutoff - Modifier]*Distribution_Parameters[Ore Density × Noise Cutoff - Preset]</f>
        <v>0.1</v>
      </c>
      <c r="AA12" s="73">
        <f>4/3*PI()*Distribution_Parameters[[#This Row],[Motherlode Size / Cloud Radius - Effective]]^2*Distribution_Parameters[[#This Row],[Motherlode Size / Cloud Thickness - Effective]]</f>
        <v>407.72008337308796</v>
      </c>
      <c r="AB12" s="15">
        <f>Distribution_Parameters[[#This Row],[Branch Frequency - Effective]]</f>
        <v>1</v>
      </c>
      <c r="AC12" s="15">
        <f>PI()*Distribution_Parameters[[#This Row],[Branch Radius - Effective]]^2*Distribution_Parameters[[#This Row],[Branch Length - Effective]]</f>
        <v>4021.2385965949352</v>
      </c>
      <c r="AD12" s="15">
        <f>Distribution_Parameters[[#This Row],[Volume of one branch]]*Distribution_Parameters[[#This Row],[Number of branches]]</f>
        <v>4021.2385965949352</v>
      </c>
      <c r="AE12" s="15">
        <f>Distribution_Parameters[[#This Row],[Volume of motherlode]]+Distribution_Parameters[[#This Row],[Volume of all branches]]</f>
        <v>4428.9586799680228</v>
      </c>
      <c r="AF12" s="7">
        <f>Distribution_Parameters[[#This Row],[Ore Density × Noise Cutoff - Effective]]</f>
        <v>0.1</v>
      </c>
      <c r="AG12" s="49">
        <f>Distribution_Parameters[[#This Row],[Veins per chunk - Effective]]</f>
        <v>9.5999999999999992E-3</v>
      </c>
      <c r="AH12" s="71">
        <f>Distribution_Parameters[[#This Row],[Total volume of ore body]]*Distribution_Parameters[[#This Row],[Density of ore body]]*Distribution_Parameters[[#This Row],[Veins per chunk]]</f>
        <v>4.2518003327693012</v>
      </c>
    </row>
    <row r="13" spans="1:34" x14ac:dyDescent="0.2">
      <c r="A13" s="4" t="s">
        <v>148</v>
      </c>
      <c r="B13" s="49" t="s">
        <v>8</v>
      </c>
      <c r="C13" s="66">
        <v>1</v>
      </c>
      <c r="D13" s="66">
        <v>2</v>
      </c>
      <c r="E13" s="63">
        <f>0.5*Distribution_Parameters[[#This Row],[Max ores per cluster (without COG)]]*Distribution_Parameters[[#This Row],[Clusters per chunk (without COG)]]</f>
        <v>1</v>
      </c>
      <c r="F13" s="4">
        <f>VLOOKUP(Distribution_Parameters[Preset],Preset_Parameters[],3,FALSE)</f>
        <v>0.06</v>
      </c>
      <c r="G13" s="7">
        <f>VLOOKUP(Distribution_Parameters[Preset],Preset_Parameters[],6,FALSE)</f>
        <v>2.2999999999999998</v>
      </c>
      <c r="H13" s="7">
        <f>VLOOKUP(Distribution_Parameters[Preset],Preset_Parameters[],9,FALSE)</f>
        <v>2.2999999999999998</v>
      </c>
      <c r="I13" s="7">
        <f>VLOOKUP(Distribution_Parameters[Preset],Preset_Parameters[],12,FALSE)</f>
        <v>1</v>
      </c>
      <c r="J13" s="7">
        <f>VLOOKUP(Distribution_Parameters[Preset],Preset_Parameters[],15,FALSE)</f>
        <v>40</v>
      </c>
      <c r="K13" s="7">
        <f>VLOOKUP(Distribution_Parameters[Preset],Preset_Parameters[],18,FALSE)</f>
        <v>2</v>
      </c>
      <c r="L13" s="49">
        <f>VLOOKUP(Distribution_Parameters[Preset],Preset_Parameters[],21,FALSE)</f>
        <v>0.04</v>
      </c>
      <c r="M13" s="65">
        <v>1</v>
      </c>
      <c r="N13" s="66">
        <v>1</v>
      </c>
      <c r="O13" s="66">
        <v>1</v>
      </c>
      <c r="P13" s="66">
        <v>1</v>
      </c>
      <c r="Q13" s="66">
        <v>1</v>
      </c>
      <c r="R13" s="66">
        <v>1</v>
      </c>
      <c r="S13" s="67">
        <v>1</v>
      </c>
      <c r="T13" s="4">
        <f>Distribution_Parameters[Veins per chunk - Modifier]*Distribution_Parameters[Veins per chunk - Preset]</f>
        <v>0.06</v>
      </c>
      <c r="U13" s="7">
        <f>Distribution_Parameters[Motherlode Size / Cloud Radius - Modifier]*Distribution_Parameters[Motherlode Size / Cloud Radius - Preset]</f>
        <v>2.2999999999999998</v>
      </c>
      <c r="V13" s="7">
        <f>Distribution_Parameters[Motherlode Size / Cloud Thickness - Modifier]*Distribution_Parameters[Motherlode Size / Cloud Thickness - Preset]</f>
        <v>2.2999999999999998</v>
      </c>
      <c r="W13" s="7">
        <f>Distribution_Parameters[Branch Frequency - Modifier]*Distribution_Parameters[Branch Frequency - Preset]</f>
        <v>1</v>
      </c>
      <c r="X13" s="7">
        <f>Distribution_Parameters[Branch Length - Modifier]*Distribution_Parameters[Branch Length - Preset]</f>
        <v>40</v>
      </c>
      <c r="Y13" s="7">
        <f>Distribution_Parameters[Branch Radius - Modifier]*Distribution_Parameters[Branch Radius - Preset]</f>
        <v>2</v>
      </c>
      <c r="Z13" s="49">
        <f>Distribution_Parameters[Ore Density × Noise Cutoff - Modifier]*Distribution_Parameters[Ore Density × Noise Cutoff - Preset]</f>
        <v>0.04</v>
      </c>
      <c r="AA13" s="73">
        <f>4/3*PI()*Distribution_Parameters[[#This Row],[Motherlode Size / Cloud Radius - Effective]]^2*Distribution_Parameters[[#This Row],[Motherlode Size / Cloud Thickness - Effective]]</f>
        <v>50.965010421635995</v>
      </c>
      <c r="AB13" s="15">
        <f>Distribution_Parameters[[#This Row],[Branch Frequency - Effective]]</f>
        <v>1</v>
      </c>
      <c r="AC13" s="15">
        <f>PI()*Distribution_Parameters[[#This Row],[Branch Radius - Effective]]^2*Distribution_Parameters[[#This Row],[Branch Length - Effective]]</f>
        <v>502.6548245743669</v>
      </c>
      <c r="AD13" s="15">
        <f>Distribution_Parameters[[#This Row],[Volume of one branch]]*Distribution_Parameters[[#This Row],[Number of branches]]</f>
        <v>502.6548245743669</v>
      </c>
      <c r="AE13" s="15">
        <f>Distribution_Parameters[[#This Row],[Volume of motherlode]]+Distribution_Parameters[[#This Row],[Volume of all branches]]</f>
        <v>553.61983499600285</v>
      </c>
      <c r="AF13" s="7">
        <f>Distribution_Parameters[[#This Row],[Ore Density × Noise Cutoff - Effective]]</f>
        <v>0.04</v>
      </c>
      <c r="AG13" s="49">
        <f>Distribution_Parameters[[#This Row],[Veins per chunk - Effective]]</f>
        <v>0.06</v>
      </c>
      <c r="AH13" s="71">
        <f>Distribution_Parameters[[#This Row],[Total volume of ore body]]*Distribution_Parameters[[#This Row],[Density of ore body]]*Distribution_Parameters[[#This Row],[Veins per chunk]]</f>
        <v>1.3286876039904068</v>
      </c>
    </row>
    <row r="14" spans="1:34" x14ac:dyDescent="0.2">
      <c r="A14" s="4" t="s">
        <v>149</v>
      </c>
      <c r="B14" s="49" t="s">
        <v>1</v>
      </c>
      <c r="C14" s="66">
        <v>2</v>
      </c>
      <c r="D14" s="66">
        <v>8</v>
      </c>
      <c r="E14" s="63">
        <f>0.5*Distribution_Parameters[[#This Row],[Max ores per cluster (without COG)]]*Distribution_Parameters[[#This Row],[Clusters per chunk (without COG)]]</f>
        <v>8</v>
      </c>
      <c r="F14" s="4">
        <f>VLOOKUP(Distribution_Parameters[Preset],Preset_Parameters[],3,FALSE)</f>
        <v>2.5000000000000001E-2</v>
      </c>
      <c r="G14" s="7">
        <f>VLOOKUP(Distribution_Parameters[Preset],Preset_Parameters[],6,FALSE)</f>
        <v>2.5</v>
      </c>
      <c r="H14" s="7">
        <f>VLOOKUP(Distribution_Parameters[Preset],Preset_Parameters[],9,FALSE)</f>
        <v>2.5</v>
      </c>
      <c r="I14" s="7">
        <f>VLOOKUP(Distribution_Parameters[Preset],Preset_Parameters[],12,FALSE)</f>
        <v>3</v>
      </c>
      <c r="J14" s="7">
        <f>VLOOKUP(Distribution_Parameters[Preset],Preset_Parameters[],15,FALSE)</f>
        <v>120</v>
      </c>
      <c r="K14" s="7">
        <f>VLOOKUP(Distribution_Parameters[Preset],Preset_Parameters[],18,FALSE)</f>
        <v>0.5</v>
      </c>
      <c r="L14" s="49">
        <f>VLOOKUP(Distribution_Parameters[Preset],Preset_Parameters[],21,FALSE)</f>
        <v>1</v>
      </c>
      <c r="M14" s="65">
        <v>1</v>
      </c>
      <c r="N14" s="66">
        <v>1</v>
      </c>
      <c r="O14" s="66">
        <v>1</v>
      </c>
      <c r="P14" s="66">
        <v>1</v>
      </c>
      <c r="Q14" s="66">
        <v>1</v>
      </c>
      <c r="R14" s="66">
        <v>1</v>
      </c>
      <c r="S14" s="67">
        <v>1</v>
      </c>
      <c r="T14" s="4">
        <f>Distribution_Parameters[Veins per chunk - Modifier]*Distribution_Parameters[Veins per chunk - Preset]</f>
        <v>2.5000000000000001E-2</v>
      </c>
      <c r="U14" s="7">
        <f>Distribution_Parameters[Motherlode Size / Cloud Radius - Modifier]*Distribution_Parameters[Motherlode Size / Cloud Radius - Preset]</f>
        <v>2.5</v>
      </c>
      <c r="V14" s="7">
        <f>Distribution_Parameters[Motherlode Size / Cloud Thickness - Modifier]*Distribution_Parameters[Motherlode Size / Cloud Thickness - Preset]</f>
        <v>2.5</v>
      </c>
      <c r="W14" s="7">
        <f>Distribution_Parameters[Branch Frequency - Modifier]*Distribution_Parameters[Branch Frequency - Preset]</f>
        <v>3</v>
      </c>
      <c r="X14" s="7">
        <f>Distribution_Parameters[Branch Length - Modifier]*Distribution_Parameters[Branch Length - Preset]</f>
        <v>120</v>
      </c>
      <c r="Y14" s="7">
        <f>Distribution_Parameters[Branch Radius - Modifier]*Distribution_Parameters[Branch Radius - Preset]</f>
        <v>0.5</v>
      </c>
      <c r="Z14" s="49">
        <f>Distribution_Parameters[Ore Density × Noise Cutoff - Modifier]*Distribution_Parameters[Ore Density × Noise Cutoff - Preset]</f>
        <v>1</v>
      </c>
      <c r="AA14" s="73">
        <f>4/3*PI()*Distribution_Parameters[[#This Row],[Motherlode Size / Cloud Radius - Effective]]^2*Distribution_Parameters[[#This Row],[Motherlode Size / Cloud Thickness - Effective]]</f>
        <v>65.449846949787357</v>
      </c>
      <c r="AB14" s="15">
        <f>Distribution_Parameters[[#This Row],[Branch Frequency - Effective]]</f>
        <v>3</v>
      </c>
      <c r="AC14" s="15">
        <f>PI()*Distribution_Parameters[[#This Row],[Branch Radius - Effective]]^2*Distribution_Parameters[[#This Row],[Branch Length - Effective]]</f>
        <v>94.247779607693786</v>
      </c>
      <c r="AD14" s="15">
        <f>Distribution_Parameters[[#This Row],[Volume of one branch]]*Distribution_Parameters[[#This Row],[Number of branches]]</f>
        <v>282.74333882308133</v>
      </c>
      <c r="AE14" s="15">
        <f>Distribution_Parameters[[#This Row],[Volume of motherlode]]+Distribution_Parameters[[#This Row],[Volume of all branches]]</f>
        <v>348.19318577286867</v>
      </c>
      <c r="AF14" s="7">
        <f>Distribution_Parameters[[#This Row],[Ore Density × Noise Cutoff - Effective]]</f>
        <v>1</v>
      </c>
      <c r="AG14" s="49">
        <f>Distribution_Parameters[[#This Row],[Veins per chunk - Effective]]</f>
        <v>2.5000000000000001E-2</v>
      </c>
      <c r="AH14" s="71">
        <f>Distribution_Parameters[[#This Row],[Total volume of ore body]]*Distribution_Parameters[[#This Row],[Density of ore body]]*Distribution_Parameters[[#This Row],[Veins per chunk]]</f>
        <v>8.7048296443217179</v>
      </c>
    </row>
    <row r="15" spans="1:34" x14ac:dyDescent="0.2">
      <c r="A15" s="4" t="s">
        <v>134</v>
      </c>
      <c r="B15" s="49" t="s">
        <v>1</v>
      </c>
      <c r="C15" s="66">
        <v>20</v>
      </c>
      <c r="D15" s="66">
        <v>8</v>
      </c>
      <c r="E15" s="63">
        <f>0.5*Distribution_Parameters[[#This Row],[Max ores per cluster (without COG)]]*Distribution_Parameters[[#This Row],[Clusters per chunk (without COG)]]</f>
        <v>80</v>
      </c>
      <c r="F15" s="4">
        <f>VLOOKUP(Distribution_Parameters[Preset],Preset_Parameters[],3,FALSE)</f>
        <v>2.5000000000000001E-2</v>
      </c>
      <c r="G15" s="7">
        <f>VLOOKUP(Distribution_Parameters[Preset],Preset_Parameters[],6,FALSE)</f>
        <v>2.5</v>
      </c>
      <c r="H15" s="7">
        <f>VLOOKUP(Distribution_Parameters[Preset],Preset_Parameters[],9,FALSE)</f>
        <v>2.5</v>
      </c>
      <c r="I15" s="7">
        <f>VLOOKUP(Distribution_Parameters[Preset],Preset_Parameters[],12,FALSE)</f>
        <v>3</v>
      </c>
      <c r="J15" s="7">
        <f>VLOOKUP(Distribution_Parameters[Preset],Preset_Parameters[],15,FALSE)</f>
        <v>120</v>
      </c>
      <c r="K15" s="7">
        <f>VLOOKUP(Distribution_Parameters[Preset],Preset_Parameters[],18,FALSE)</f>
        <v>0.5</v>
      </c>
      <c r="L15" s="49">
        <f>VLOOKUP(Distribution_Parameters[Preset],Preset_Parameters[],21,FALSE)</f>
        <v>1</v>
      </c>
      <c r="M15" s="65">
        <v>1</v>
      </c>
      <c r="N15" s="66">
        <v>3</v>
      </c>
      <c r="O15" s="66">
        <v>2</v>
      </c>
      <c r="P15" s="66">
        <v>1</v>
      </c>
      <c r="Q15" s="66">
        <v>1</v>
      </c>
      <c r="R15" s="66">
        <v>1</v>
      </c>
      <c r="S15" s="67">
        <v>0.5</v>
      </c>
      <c r="T15" s="4">
        <f>Distribution_Parameters[Veins per chunk - Modifier]*Distribution_Parameters[Veins per chunk - Preset]</f>
        <v>2.5000000000000001E-2</v>
      </c>
      <c r="U15" s="7">
        <f>Distribution_Parameters[Motherlode Size / Cloud Radius - Modifier]*Distribution_Parameters[Motherlode Size / Cloud Radius - Preset]</f>
        <v>7.5</v>
      </c>
      <c r="V15" s="7">
        <f>Distribution_Parameters[Motherlode Size / Cloud Thickness - Modifier]*Distribution_Parameters[Motherlode Size / Cloud Thickness - Preset]</f>
        <v>5</v>
      </c>
      <c r="W15" s="7">
        <f>Distribution_Parameters[Branch Frequency - Modifier]*Distribution_Parameters[Branch Frequency - Preset]</f>
        <v>3</v>
      </c>
      <c r="X15" s="7">
        <f>Distribution_Parameters[Branch Length - Modifier]*Distribution_Parameters[Branch Length - Preset]</f>
        <v>120</v>
      </c>
      <c r="Y15" s="7">
        <f>Distribution_Parameters[Branch Radius - Modifier]*Distribution_Parameters[Branch Radius - Preset]</f>
        <v>0.5</v>
      </c>
      <c r="Z15" s="49">
        <f>Distribution_Parameters[Ore Density × Noise Cutoff - Modifier]*Distribution_Parameters[Ore Density × Noise Cutoff - Preset]</f>
        <v>0.5</v>
      </c>
      <c r="AA15" s="73">
        <f>4/3*PI()*Distribution_Parameters[[#This Row],[Motherlode Size / Cloud Radius - Effective]]^2*Distribution_Parameters[[#This Row],[Motherlode Size / Cloud Thickness - Effective]]</f>
        <v>1178.0972450961724</v>
      </c>
      <c r="AB15" s="15">
        <f>Distribution_Parameters[[#This Row],[Branch Frequency - Effective]]</f>
        <v>3</v>
      </c>
      <c r="AC15" s="15">
        <f>PI()*Distribution_Parameters[[#This Row],[Branch Radius - Effective]]^2*Distribution_Parameters[[#This Row],[Branch Length - Effective]]</f>
        <v>94.247779607693786</v>
      </c>
      <c r="AD15" s="15">
        <f>Distribution_Parameters[[#This Row],[Volume of one branch]]*Distribution_Parameters[[#This Row],[Number of branches]]</f>
        <v>282.74333882308133</v>
      </c>
      <c r="AE15" s="15">
        <f>Distribution_Parameters[[#This Row],[Volume of motherlode]]+Distribution_Parameters[[#This Row],[Volume of all branches]]</f>
        <v>1460.8405839192537</v>
      </c>
      <c r="AF15" s="7">
        <f>Distribution_Parameters[[#This Row],[Ore Density × Noise Cutoff - Effective]]</f>
        <v>0.5</v>
      </c>
      <c r="AG15" s="49">
        <f>Distribution_Parameters[[#This Row],[Veins per chunk - Effective]]</f>
        <v>2.5000000000000001E-2</v>
      </c>
      <c r="AH15" s="71">
        <f>Distribution_Parameters[[#This Row],[Total volume of ore body]]*Distribution_Parameters[[#This Row],[Density of ore body]]*Distribution_Parameters[[#This Row],[Veins per chunk]]</f>
        <v>18.260507298990671</v>
      </c>
    </row>
    <row r="16" spans="1:34" x14ac:dyDescent="0.2">
      <c r="A16" s="4" t="s">
        <v>150</v>
      </c>
      <c r="B16" s="49" t="s">
        <v>2</v>
      </c>
      <c r="C16" s="66">
        <v>1</v>
      </c>
      <c r="D16" s="66">
        <v>6</v>
      </c>
      <c r="E16" s="63">
        <f>0.5*Distribution_Parameters[[#This Row],[Max ores per cluster (without COG)]]*Distribution_Parameters[[#This Row],[Clusters per chunk (without COG)]]</f>
        <v>3</v>
      </c>
      <c r="F16" s="4">
        <f>VLOOKUP(Distribution_Parameters[Preset],Preset_Parameters[],3,FALSE)</f>
        <v>0.08</v>
      </c>
      <c r="G16" s="7">
        <f>VLOOKUP(Distribution_Parameters[Preset],Preset_Parameters[],6,FALSE)</f>
        <v>0</v>
      </c>
      <c r="H16" s="7">
        <f>VLOOKUP(Distribution_Parameters[Preset],Preset_Parameters[],9,FALSE)</f>
        <v>0</v>
      </c>
      <c r="I16" s="7">
        <f>VLOOKUP(Distribution_Parameters[Preset],Preset_Parameters[],12,FALSE)</f>
        <v>1</v>
      </c>
      <c r="J16" s="7">
        <f>VLOOKUP(Distribution_Parameters[Preset],Preset_Parameters[],15,FALSE)</f>
        <v>48</v>
      </c>
      <c r="K16" s="7">
        <f>VLOOKUP(Distribution_Parameters[Preset],Preset_Parameters[],18,FALSE)</f>
        <v>0.3</v>
      </c>
      <c r="L16" s="49">
        <f>VLOOKUP(Distribution_Parameters[Preset],Preset_Parameters[],21,FALSE)</f>
        <v>1</v>
      </c>
      <c r="M16" s="65">
        <v>1</v>
      </c>
      <c r="N16" s="66">
        <v>1</v>
      </c>
      <c r="O16" s="66">
        <v>1</v>
      </c>
      <c r="P16" s="66">
        <v>1</v>
      </c>
      <c r="Q16" s="66">
        <v>1</v>
      </c>
      <c r="R16" s="66">
        <v>1</v>
      </c>
      <c r="S16" s="67">
        <v>1</v>
      </c>
      <c r="T16" s="4">
        <f>Distribution_Parameters[Veins per chunk - Modifier]*Distribution_Parameters[Veins per chunk - Preset]</f>
        <v>0.08</v>
      </c>
      <c r="U16" s="7">
        <f>Distribution_Parameters[Motherlode Size / Cloud Radius - Modifier]*Distribution_Parameters[Motherlode Size / Cloud Radius - Preset]</f>
        <v>0</v>
      </c>
      <c r="V16" s="7">
        <f>Distribution_Parameters[Motherlode Size / Cloud Thickness - Modifier]*Distribution_Parameters[Motherlode Size / Cloud Thickness - Preset]</f>
        <v>0</v>
      </c>
      <c r="W16" s="7">
        <f>Distribution_Parameters[Branch Frequency - Modifier]*Distribution_Parameters[Branch Frequency - Preset]</f>
        <v>1</v>
      </c>
      <c r="X16" s="7">
        <f>Distribution_Parameters[Branch Length - Modifier]*Distribution_Parameters[Branch Length - Preset]</f>
        <v>48</v>
      </c>
      <c r="Y16" s="7">
        <f>Distribution_Parameters[Branch Radius - Modifier]*Distribution_Parameters[Branch Radius - Preset]</f>
        <v>0.3</v>
      </c>
      <c r="Z16" s="49">
        <f>Distribution_Parameters[Ore Density × Noise Cutoff - Modifier]*Distribution_Parameters[Ore Density × Noise Cutoff - Preset]</f>
        <v>1</v>
      </c>
      <c r="AA16" s="73">
        <f>4/3*PI()*Distribution_Parameters[[#This Row],[Motherlode Size / Cloud Radius - Effective]]^2*Distribution_Parameters[[#This Row],[Motherlode Size / Cloud Thickness - Effective]]</f>
        <v>0</v>
      </c>
      <c r="AB16" s="15">
        <f>Distribution_Parameters[[#This Row],[Branch Frequency - Effective]]</f>
        <v>1</v>
      </c>
      <c r="AC16" s="15">
        <f>PI()*Distribution_Parameters[[#This Row],[Branch Radius - Effective]]^2*Distribution_Parameters[[#This Row],[Branch Length - Effective]]</f>
        <v>13.571680263507908</v>
      </c>
      <c r="AD16" s="15">
        <f>Distribution_Parameters[[#This Row],[Volume of one branch]]*Distribution_Parameters[[#This Row],[Number of branches]]</f>
        <v>13.571680263507908</v>
      </c>
      <c r="AE16" s="15">
        <f>Distribution_Parameters[[#This Row],[Volume of motherlode]]+Distribution_Parameters[[#This Row],[Volume of all branches]]</f>
        <v>13.571680263507908</v>
      </c>
      <c r="AF16" s="7">
        <f>Distribution_Parameters[[#This Row],[Ore Density × Noise Cutoff - Effective]]</f>
        <v>1</v>
      </c>
      <c r="AG16" s="49">
        <f>Distribution_Parameters[[#This Row],[Veins per chunk - Effective]]</f>
        <v>0.08</v>
      </c>
      <c r="AH16" s="71">
        <f>Distribution_Parameters[[#This Row],[Total volume of ore body]]*Distribution_Parameters[[#This Row],[Density of ore body]]*Distribution_Parameters[[#This Row],[Veins per chunk]]</f>
        <v>1.0857344210806326</v>
      </c>
    </row>
    <row r="17" spans="1:34" x14ac:dyDescent="0.2">
      <c r="A17" s="4" t="s">
        <v>151</v>
      </c>
      <c r="B17" s="49" t="s">
        <v>7</v>
      </c>
      <c r="C17" s="66">
        <v>13</v>
      </c>
      <c r="D17" s="66">
        <v>16</v>
      </c>
      <c r="E17" s="63">
        <f>0.5*Distribution_Parameters[[#This Row],[Max ores per cluster (without COG)]]*Distribution_Parameters[[#This Row],[Clusters per chunk (without COG)]]</f>
        <v>104</v>
      </c>
      <c r="F17" s="4">
        <f>VLOOKUP(Distribution_Parameters[Preset],Preset_Parameters[],3,FALSE)</f>
        <v>6.4999999999999997E-3</v>
      </c>
      <c r="G17" s="7">
        <f>VLOOKUP(Distribution_Parameters[Preset],Preset_Parameters[],6,FALSE)</f>
        <v>2.2999999999999998</v>
      </c>
      <c r="H17" s="7">
        <f>VLOOKUP(Distribution_Parameters[Preset],Preset_Parameters[],9,FALSE)</f>
        <v>2.2999999999999998</v>
      </c>
      <c r="I17" s="7">
        <f>VLOOKUP(Distribution_Parameters[Preset],Preset_Parameters[],12,FALSE)</f>
        <v>1</v>
      </c>
      <c r="J17" s="7">
        <f>VLOOKUP(Distribution_Parameters[Preset],Preset_Parameters[],15,FALSE)</f>
        <v>180</v>
      </c>
      <c r="K17" s="7">
        <f>VLOOKUP(Distribution_Parameters[Preset],Preset_Parameters[],18,FALSE)</f>
        <v>2</v>
      </c>
      <c r="L17" s="49">
        <f>VLOOKUP(Distribution_Parameters[Preset],Preset_Parameters[],21,FALSE)</f>
        <v>0.04</v>
      </c>
      <c r="M17" s="65">
        <v>1</v>
      </c>
      <c r="N17" s="66">
        <v>1</v>
      </c>
      <c r="O17" s="66">
        <v>1</v>
      </c>
      <c r="P17" s="66">
        <v>1</v>
      </c>
      <c r="Q17" s="66">
        <v>1</v>
      </c>
      <c r="R17" s="66">
        <v>1</v>
      </c>
      <c r="S17" s="67">
        <v>1</v>
      </c>
      <c r="T17" s="4">
        <f>Distribution_Parameters[Veins per chunk - Modifier]*Distribution_Parameters[Veins per chunk - Preset]</f>
        <v>6.4999999999999997E-3</v>
      </c>
      <c r="U17" s="7">
        <f>Distribution_Parameters[Motherlode Size / Cloud Radius - Modifier]*Distribution_Parameters[Motherlode Size / Cloud Radius - Preset]</f>
        <v>2.2999999999999998</v>
      </c>
      <c r="V17" s="7">
        <f>Distribution_Parameters[Motherlode Size / Cloud Thickness - Modifier]*Distribution_Parameters[Motherlode Size / Cloud Thickness - Preset]</f>
        <v>2.2999999999999998</v>
      </c>
      <c r="W17" s="7">
        <f>Distribution_Parameters[Branch Frequency - Modifier]*Distribution_Parameters[Branch Frequency - Preset]</f>
        <v>1</v>
      </c>
      <c r="X17" s="7">
        <f>Distribution_Parameters[Branch Length - Modifier]*Distribution_Parameters[Branch Length - Preset]</f>
        <v>180</v>
      </c>
      <c r="Y17" s="7">
        <f>Distribution_Parameters[Branch Radius - Modifier]*Distribution_Parameters[Branch Radius - Preset]</f>
        <v>2</v>
      </c>
      <c r="Z17" s="49">
        <f>Distribution_Parameters[Ore Density × Noise Cutoff - Modifier]*Distribution_Parameters[Ore Density × Noise Cutoff - Preset]</f>
        <v>0.04</v>
      </c>
      <c r="AA17" s="73">
        <f>4/3*PI()*Distribution_Parameters[[#This Row],[Motherlode Size / Cloud Radius - Effective]]^2*Distribution_Parameters[[#This Row],[Motherlode Size / Cloud Thickness - Effective]]</f>
        <v>50.965010421635995</v>
      </c>
      <c r="AB17" s="15">
        <f>Distribution_Parameters[[#This Row],[Branch Frequency - Effective]]</f>
        <v>1</v>
      </c>
      <c r="AC17" s="15">
        <f>PI()*Distribution_Parameters[[#This Row],[Branch Radius - Effective]]^2*Distribution_Parameters[[#This Row],[Branch Length - Effective]]</f>
        <v>2261.9467105846511</v>
      </c>
      <c r="AD17" s="15">
        <f>Distribution_Parameters[[#This Row],[Volume of one branch]]*Distribution_Parameters[[#This Row],[Number of branches]]</f>
        <v>2261.9467105846511</v>
      </c>
      <c r="AE17" s="15">
        <f>Distribution_Parameters[[#This Row],[Volume of motherlode]]+Distribution_Parameters[[#This Row],[Volume of all branches]]</f>
        <v>2312.9117210062873</v>
      </c>
      <c r="AF17" s="7">
        <f>Distribution_Parameters[[#This Row],[Ore Density × Noise Cutoff - Effective]]</f>
        <v>0.04</v>
      </c>
      <c r="AG17" s="49">
        <f>Distribution_Parameters[[#This Row],[Veins per chunk - Effective]]</f>
        <v>6.4999999999999997E-3</v>
      </c>
      <c r="AH17" s="71">
        <f>Distribution_Parameters[[#This Row],[Total volume of ore body]]*Distribution_Parameters[[#This Row],[Density of ore body]]*Distribution_Parameters[[#This Row],[Veins per chunk]]</f>
        <v>0.60135704746163465</v>
      </c>
    </row>
    <row r="18" spans="1:34" x14ac:dyDescent="0.2">
      <c r="A18" s="4" t="s">
        <v>152</v>
      </c>
      <c r="B18" s="49" t="s">
        <v>2</v>
      </c>
      <c r="C18" s="66">
        <v>8</v>
      </c>
      <c r="D18" s="66">
        <v>7</v>
      </c>
      <c r="E18" s="63">
        <f>0.5*Distribution_Parameters[[#This Row],[Max ores per cluster (without COG)]]*Distribution_Parameters[[#This Row],[Clusters per chunk (without COG)]]</f>
        <v>28</v>
      </c>
      <c r="F18" s="4">
        <f>VLOOKUP(Distribution_Parameters[Preset],Preset_Parameters[],3,FALSE)</f>
        <v>0.08</v>
      </c>
      <c r="G18" s="7">
        <f>VLOOKUP(Distribution_Parameters[Preset],Preset_Parameters[],6,FALSE)</f>
        <v>0</v>
      </c>
      <c r="H18" s="7">
        <f>VLOOKUP(Distribution_Parameters[Preset],Preset_Parameters[],9,FALSE)</f>
        <v>0</v>
      </c>
      <c r="I18" s="7">
        <f>VLOOKUP(Distribution_Parameters[Preset],Preset_Parameters[],12,FALSE)</f>
        <v>1</v>
      </c>
      <c r="J18" s="7">
        <f>VLOOKUP(Distribution_Parameters[Preset],Preset_Parameters[],15,FALSE)</f>
        <v>48</v>
      </c>
      <c r="K18" s="7">
        <f>VLOOKUP(Distribution_Parameters[Preset],Preset_Parameters[],18,FALSE)</f>
        <v>0.3</v>
      </c>
      <c r="L18" s="49">
        <f>VLOOKUP(Distribution_Parameters[Preset],Preset_Parameters[],21,FALSE)</f>
        <v>1</v>
      </c>
      <c r="M18" s="65">
        <v>1</v>
      </c>
      <c r="N18" s="66">
        <v>1</v>
      </c>
      <c r="O18" s="66">
        <v>1</v>
      </c>
      <c r="P18" s="66">
        <v>1</v>
      </c>
      <c r="Q18" s="66">
        <v>1</v>
      </c>
      <c r="R18" s="66">
        <v>1</v>
      </c>
      <c r="S18" s="67">
        <v>1</v>
      </c>
      <c r="T18" s="4">
        <f>Distribution_Parameters[Veins per chunk - Modifier]*Distribution_Parameters[Veins per chunk - Preset]</f>
        <v>0.08</v>
      </c>
      <c r="U18" s="7">
        <f>Distribution_Parameters[Motherlode Size / Cloud Radius - Modifier]*Distribution_Parameters[Motherlode Size / Cloud Radius - Preset]</f>
        <v>0</v>
      </c>
      <c r="V18" s="7">
        <f>Distribution_Parameters[Motherlode Size / Cloud Thickness - Modifier]*Distribution_Parameters[Motherlode Size / Cloud Thickness - Preset]</f>
        <v>0</v>
      </c>
      <c r="W18" s="7">
        <f>Distribution_Parameters[Branch Frequency - Modifier]*Distribution_Parameters[Branch Frequency - Preset]</f>
        <v>1</v>
      </c>
      <c r="X18" s="7">
        <f>Distribution_Parameters[Branch Length - Modifier]*Distribution_Parameters[Branch Length - Preset]</f>
        <v>48</v>
      </c>
      <c r="Y18" s="7">
        <f>Distribution_Parameters[Branch Radius - Modifier]*Distribution_Parameters[Branch Radius - Preset]</f>
        <v>0.3</v>
      </c>
      <c r="Z18" s="49">
        <f>Distribution_Parameters[Ore Density × Noise Cutoff - Modifier]*Distribution_Parameters[Ore Density × Noise Cutoff - Preset]</f>
        <v>1</v>
      </c>
      <c r="AA18" s="73">
        <f>4/3*PI()*Distribution_Parameters[[#This Row],[Motherlode Size / Cloud Radius - Effective]]^2*Distribution_Parameters[[#This Row],[Motherlode Size / Cloud Thickness - Effective]]</f>
        <v>0</v>
      </c>
      <c r="AB18" s="15">
        <f>Distribution_Parameters[[#This Row],[Branch Frequency - Effective]]</f>
        <v>1</v>
      </c>
      <c r="AC18" s="15">
        <f>PI()*Distribution_Parameters[[#This Row],[Branch Radius - Effective]]^2*Distribution_Parameters[[#This Row],[Branch Length - Effective]]</f>
        <v>13.571680263507908</v>
      </c>
      <c r="AD18" s="15">
        <f>Distribution_Parameters[[#This Row],[Volume of one branch]]*Distribution_Parameters[[#This Row],[Number of branches]]</f>
        <v>13.571680263507908</v>
      </c>
      <c r="AE18" s="15">
        <f>Distribution_Parameters[[#This Row],[Volume of motherlode]]+Distribution_Parameters[[#This Row],[Volume of all branches]]</f>
        <v>13.571680263507908</v>
      </c>
      <c r="AF18" s="7">
        <f>Distribution_Parameters[[#This Row],[Ore Density × Noise Cutoff - Effective]]</f>
        <v>1</v>
      </c>
      <c r="AG18" s="49">
        <f>Distribution_Parameters[[#This Row],[Veins per chunk - Effective]]</f>
        <v>0.08</v>
      </c>
      <c r="AH18" s="71">
        <f>Distribution_Parameters[[#This Row],[Total volume of ore body]]*Distribution_Parameters[[#This Row],[Density of ore body]]*Distribution_Parameters[[#This Row],[Veins per chunk]]</f>
        <v>1.0857344210806326</v>
      </c>
    </row>
    <row r="19" spans="1:34" x14ac:dyDescent="0.2">
      <c r="A19" s="4" t="s">
        <v>139</v>
      </c>
      <c r="B19" s="49" t="s">
        <v>1</v>
      </c>
      <c r="C19" s="66">
        <v>8</v>
      </c>
      <c r="D19" s="66">
        <v>4</v>
      </c>
      <c r="E19" s="63">
        <f>0.5*Distribution_Parameters[[#This Row],[Max ores per cluster (without COG)]]*Distribution_Parameters[[#This Row],[Clusters per chunk (without COG)]]</f>
        <v>16</v>
      </c>
      <c r="F19" s="4">
        <f>VLOOKUP(Distribution_Parameters[Preset],Preset_Parameters[],3,FALSE)</f>
        <v>2.5000000000000001E-2</v>
      </c>
      <c r="G19" s="7">
        <f>VLOOKUP(Distribution_Parameters[Preset],Preset_Parameters[],6,FALSE)</f>
        <v>2.5</v>
      </c>
      <c r="H19" s="7">
        <f>VLOOKUP(Distribution_Parameters[Preset],Preset_Parameters[],9,FALSE)</f>
        <v>2.5</v>
      </c>
      <c r="I19" s="7">
        <f>VLOOKUP(Distribution_Parameters[Preset],Preset_Parameters[],12,FALSE)</f>
        <v>3</v>
      </c>
      <c r="J19" s="7">
        <f>VLOOKUP(Distribution_Parameters[Preset],Preset_Parameters[],15,FALSE)</f>
        <v>120</v>
      </c>
      <c r="K19" s="7">
        <f>VLOOKUP(Distribution_Parameters[Preset],Preset_Parameters[],18,FALSE)</f>
        <v>0.5</v>
      </c>
      <c r="L19" s="49">
        <f>VLOOKUP(Distribution_Parameters[Preset],Preset_Parameters[],21,FALSE)</f>
        <v>1</v>
      </c>
      <c r="M19" s="65">
        <v>1</v>
      </c>
      <c r="N19" s="66">
        <v>1.5</v>
      </c>
      <c r="O19" s="66">
        <v>1.5</v>
      </c>
      <c r="P19" s="66">
        <v>1</v>
      </c>
      <c r="Q19" s="66">
        <v>1</v>
      </c>
      <c r="R19" s="66">
        <v>1</v>
      </c>
      <c r="S19" s="67">
        <v>1</v>
      </c>
      <c r="T19" s="4">
        <f>Distribution_Parameters[Veins per chunk - Modifier]*Distribution_Parameters[Veins per chunk - Preset]</f>
        <v>2.5000000000000001E-2</v>
      </c>
      <c r="U19" s="7">
        <f>Distribution_Parameters[Motherlode Size / Cloud Radius - Modifier]*Distribution_Parameters[Motherlode Size / Cloud Radius - Preset]</f>
        <v>3.75</v>
      </c>
      <c r="V19" s="7">
        <f>Distribution_Parameters[Motherlode Size / Cloud Thickness - Modifier]*Distribution_Parameters[Motherlode Size / Cloud Thickness - Preset]</f>
        <v>3.75</v>
      </c>
      <c r="W19" s="7">
        <f>Distribution_Parameters[Branch Frequency - Modifier]*Distribution_Parameters[Branch Frequency - Preset]</f>
        <v>3</v>
      </c>
      <c r="X19" s="7">
        <f>Distribution_Parameters[Branch Length - Modifier]*Distribution_Parameters[Branch Length - Preset]</f>
        <v>120</v>
      </c>
      <c r="Y19" s="7">
        <f>Distribution_Parameters[Branch Radius - Modifier]*Distribution_Parameters[Branch Radius - Preset]</f>
        <v>0.5</v>
      </c>
      <c r="Z19" s="49">
        <f>Distribution_Parameters[Ore Density × Noise Cutoff - Modifier]*Distribution_Parameters[Ore Density × Noise Cutoff - Preset]</f>
        <v>1</v>
      </c>
      <c r="AA19" s="73">
        <f>4/3*PI()*Distribution_Parameters[[#This Row],[Motherlode Size / Cloud Radius - Effective]]^2*Distribution_Parameters[[#This Row],[Motherlode Size / Cloud Thickness - Effective]]</f>
        <v>220.89323345553231</v>
      </c>
      <c r="AB19" s="15">
        <f>Distribution_Parameters[[#This Row],[Branch Frequency - Effective]]</f>
        <v>3</v>
      </c>
      <c r="AC19" s="15">
        <f>PI()*Distribution_Parameters[[#This Row],[Branch Radius - Effective]]^2*Distribution_Parameters[[#This Row],[Branch Length - Effective]]</f>
        <v>94.247779607693786</v>
      </c>
      <c r="AD19" s="15">
        <f>Distribution_Parameters[[#This Row],[Volume of one branch]]*Distribution_Parameters[[#This Row],[Number of branches]]</f>
        <v>282.74333882308133</v>
      </c>
      <c r="AE19" s="15">
        <f>Distribution_Parameters[[#This Row],[Volume of motherlode]]+Distribution_Parameters[[#This Row],[Volume of all branches]]</f>
        <v>503.63657227861364</v>
      </c>
      <c r="AF19" s="7">
        <f>Distribution_Parameters[[#This Row],[Ore Density × Noise Cutoff - Effective]]</f>
        <v>1</v>
      </c>
      <c r="AG19" s="49">
        <f>Distribution_Parameters[[#This Row],[Veins per chunk - Effective]]</f>
        <v>2.5000000000000001E-2</v>
      </c>
      <c r="AH19" s="71">
        <f>Distribution_Parameters[[#This Row],[Total volume of ore body]]*Distribution_Parameters[[#This Row],[Density of ore body]]*Distribution_Parameters[[#This Row],[Veins per chunk]]</f>
        <v>12.590914306965342</v>
      </c>
    </row>
    <row r="20" spans="1:34" x14ac:dyDescent="0.2">
      <c r="A20" s="4" t="s">
        <v>138</v>
      </c>
      <c r="B20" s="49" t="s">
        <v>1</v>
      </c>
      <c r="C20" s="66">
        <v>8</v>
      </c>
      <c r="D20" s="66">
        <v>8</v>
      </c>
      <c r="E20" s="63">
        <f>0.5*Distribution_Parameters[[#This Row],[Max ores per cluster (without COG)]]*Distribution_Parameters[[#This Row],[Clusters per chunk (without COG)]]</f>
        <v>32</v>
      </c>
      <c r="F20" s="4">
        <f>VLOOKUP(Distribution_Parameters[Preset],Preset_Parameters[],3,FALSE)</f>
        <v>2.5000000000000001E-2</v>
      </c>
      <c r="G20" s="7">
        <f>VLOOKUP(Distribution_Parameters[Preset],Preset_Parameters[],6,FALSE)</f>
        <v>2.5</v>
      </c>
      <c r="H20" s="7">
        <f>VLOOKUP(Distribution_Parameters[Preset],Preset_Parameters[],9,FALSE)</f>
        <v>2.5</v>
      </c>
      <c r="I20" s="7">
        <f>VLOOKUP(Distribution_Parameters[Preset],Preset_Parameters[],12,FALSE)</f>
        <v>3</v>
      </c>
      <c r="J20" s="7">
        <f>VLOOKUP(Distribution_Parameters[Preset],Preset_Parameters[],15,FALSE)</f>
        <v>120</v>
      </c>
      <c r="K20" s="7">
        <f>VLOOKUP(Distribution_Parameters[Preset],Preset_Parameters[],18,FALSE)</f>
        <v>0.5</v>
      </c>
      <c r="L20" s="49">
        <f>VLOOKUP(Distribution_Parameters[Preset],Preset_Parameters[],21,FALSE)</f>
        <v>1</v>
      </c>
      <c r="M20" s="65">
        <v>1</v>
      </c>
      <c r="N20" s="66">
        <v>1</v>
      </c>
      <c r="O20" s="66">
        <v>1</v>
      </c>
      <c r="P20" s="66">
        <v>1</v>
      </c>
      <c r="Q20" s="66">
        <v>1</v>
      </c>
      <c r="R20" s="66">
        <v>1</v>
      </c>
      <c r="S20" s="67">
        <v>1</v>
      </c>
      <c r="T20" s="4">
        <f>Distribution_Parameters[Veins per chunk - Modifier]*Distribution_Parameters[Veins per chunk - Preset]</f>
        <v>2.5000000000000001E-2</v>
      </c>
      <c r="U20" s="7">
        <f>Distribution_Parameters[Motherlode Size / Cloud Radius - Modifier]*Distribution_Parameters[Motherlode Size / Cloud Radius - Preset]</f>
        <v>2.5</v>
      </c>
      <c r="V20" s="7">
        <f>Distribution_Parameters[Motherlode Size / Cloud Thickness - Modifier]*Distribution_Parameters[Motherlode Size / Cloud Thickness - Preset]</f>
        <v>2.5</v>
      </c>
      <c r="W20" s="7">
        <f>Distribution_Parameters[Branch Frequency - Modifier]*Distribution_Parameters[Branch Frequency - Preset]</f>
        <v>3</v>
      </c>
      <c r="X20" s="7">
        <f>Distribution_Parameters[Branch Length - Modifier]*Distribution_Parameters[Branch Length - Preset]</f>
        <v>120</v>
      </c>
      <c r="Y20" s="7">
        <f>Distribution_Parameters[Branch Radius - Modifier]*Distribution_Parameters[Branch Radius - Preset]</f>
        <v>0.5</v>
      </c>
      <c r="Z20" s="49">
        <f>Distribution_Parameters[Ore Density × Noise Cutoff - Modifier]*Distribution_Parameters[Ore Density × Noise Cutoff - Preset]</f>
        <v>1</v>
      </c>
      <c r="AA20" s="73">
        <f>4/3*PI()*Distribution_Parameters[[#This Row],[Motherlode Size / Cloud Radius - Effective]]^2*Distribution_Parameters[[#This Row],[Motherlode Size / Cloud Thickness - Effective]]</f>
        <v>65.449846949787357</v>
      </c>
      <c r="AB20" s="15">
        <f>Distribution_Parameters[[#This Row],[Branch Frequency - Effective]]</f>
        <v>3</v>
      </c>
      <c r="AC20" s="15">
        <f>PI()*Distribution_Parameters[[#This Row],[Branch Radius - Effective]]^2*Distribution_Parameters[[#This Row],[Branch Length - Effective]]</f>
        <v>94.247779607693786</v>
      </c>
      <c r="AD20" s="15">
        <f>Distribution_Parameters[[#This Row],[Volume of one branch]]*Distribution_Parameters[[#This Row],[Number of branches]]</f>
        <v>282.74333882308133</v>
      </c>
      <c r="AE20" s="15">
        <f>Distribution_Parameters[[#This Row],[Volume of motherlode]]+Distribution_Parameters[[#This Row],[Volume of all branches]]</f>
        <v>348.19318577286867</v>
      </c>
      <c r="AF20" s="7">
        <f>Distribution_Parameters[[#This Row],[Ore Density × Noise Cutoff - Effective]]</f>
        <v>1</v>
      </c>
      <c r="AG20" s="49">
        <f>Distribution_Parameters[[#This Row],[Veins per chunk - Effective]]</f>
        <v>2.5000000000000001E-2</v>
      </c>
      <c r="AH20" s="71">
        <f>Distribution_Parameters[[#This Row],[Total volume of ore body]]*Distribution_Parameters[[#This Row],[Density of ore body]]*Distribution_Parameters[[#This Row],[Veins per chunk]]</f>
        <v>8.7048296443217179</v>
      </c>
    </row>
    <row r="21" spans="1:34" x14ac:dyDescent="0.2">
      <c r="A21" s="4" t="s">
        <v>140</v>
      </c>
      <c r="B21" s="49" t="s">
        <v>1</v>
      </c>
      <c r="C21" s="66">
        <v>4</v>
      </c>
      <c r="D21" s="66">
        <v>6</v>
      </c>
      <c r="E21" s="63">
        <f>0.5*Distribution_Parameters[[#This Row],[Max ores per cluster (without COG)]]*Distribution_Parameters[[#This Row],[Clusters per chunk (without COG)]]</f>
        <v>12</v>
      </c>
      <c r="F21" s="4">
        <f>VLOOKUP(Distribution_Parameters[Preset],Preset_Parameters[],3,FALSE)</f>
        <v>2.5000000000000001E-2</v>
      </c>
      <c r="G21" s="7">
        <f>VLOOKUP(Distribution_Parameters[Preset],Preset_Parameters[],6,FALSE)</f>
        <v>2.5</v>
      </c>
      <c r="H21" s="7">
        <f>VLOOKUP(Distribution_Parameters[Preset],Preset_Parameters[],9,FALSE)</f>
        <v>2.5</v>
      </c>
      <c r="I21" s="7">
        <f>VLOOKUP(Distribution_Parameters[Preset],Preset_Parameters[],12,FALSE)</f>
        <v>3</v>
      </c>
      <c r="J21" s="7">
        <f>VLOOKUP(Distribution_Parameters[Preset],Preset_Parameters[],15,FALSE)</f>
        <v>120</v>
      </c>
      <c r="K21" s="7">
        <f>VLOOKUP(Distribution_Parameters[Preset],Preset_Parameters[],18,FALSE)</f>
        <v>0.5</v>
      </c>
      <c r="L21" s="49">
        <f>VLOOKUP(Distribution_Parameters[Preset],Preset_Parameters[],21,FALSE)</f>
        <v>1</v>
      </c>
      <c r="M21" s="65">
        <v>1</v>
      </c>
      <c r="N21" s="66">
        <v>1</v>
      </c>
      <c r="O21" s="66">
        <v>1</v>
      </c>
      <c r="P21" s="66">
        <v>1</v>
      </c>
      <c r="Q21" s="66">
        <v>1</v>
      </c>
      <c r="R21" s="66">
        <v>1</v>
      </c>
      <c r="S21" s="67">
        <v>1</v>
      </c>
      <c r="T21" s="4">
        <f>Distribution_Parameters[Veins per chunk - Modifier]*Distribution_Parameters[Veins per chunk - Preset]</f>
        <v>2.5000000000000001E-2</v>
      </c>
      <c r="U21" s="7">
        <f>Distribution_Parameters[Motherlode Size / Cloud Radius - Modifier]*Distribution_Parameters[Motherlode Size / Cloud Radius - Preset]</f>
        <v>2.5</v>
      </c>
      <c r="V21" s="7">
        <f>Distribution_Parameters[Motherlode Size / Cloud Thickness - Modifier]*Distribution_Parameters[Motherlode Size / Cloud Thickness - Preset]</f>
        <v>2.5</v>
      </c>
      <c r="W21" s="7">
        <f>Distribution_Parameters[Branch Frequency - Modifier]*Distribution_Parameters[Branch Frequency - Preset]</f>
        <v>3</v>
      </c>
      <c r="X21" s="7">
        <f>Distribution_Parameters[Branch Length - Modifier]*Distribution_Parameters[Branch Length - Preset]</f>
        <v>120</v>
      </c>
      <c r="Y21" s="7">
        <f>Distribution_Parameters[Branch Radius - Modifier]*Distribution_Parameters[Branch Radius - Preset]</f>
        <v>0.5</v>
      </c>
      <c r="Z21" s="49">
        <f>Distribution_Parameters[Ore Density × Noise Cutoff - Modifier]*Distribution_Parameters[Ore Density × Noise Cutoff - Preset]</f>
        <v>1</v>
      </c>
      <c r="AA21" s="73">
        <f>4/3*PI()*Distribution_Parameters[[#This Row],[Motherlode Size / Cloud Radius - Effective]]^2*Distribution_Parameters[[#This Row],[Motherlode Size / Cloud Thickness - Effective]]</f>
        <v>65.449846949787357</v>
      </c>
      <c r="AB21" s="15">
        <f>Distribution_Parameters[[#This Row],[Branch Frequency - Effective]]</f>
        <v>3</v>
      </c>
      <c r="AC21" s="15">
        <f>PI()*Distribution_Parameters[[#This Row],[Branch Radius - Effective]]^2*Distribution_Parameters[[#This Row],[Branch Length - Effective]]</f>
        <v>94.247779607693786</v>
      </c>
      <c r="AD21" s="15">
        <f>Distribution_Parameters[[#This Row],[Volume of one branch]]*Distribution_Parameters[[#This Row],[Number of branches]]</f>
        <v>282.74333882308133</v>
      </c>
      <c r="AE21" s="15">
        <f>Distribution_Parameters[[#This Row],[Volume of motherlode]]+Distribution_Parameters[[#This Row],[Volume of all branches]]</f>
        <v>348.19318577286867</v>
      </c>
      <c r="AF21" s="7">
        <f>Distribution_Parameters[[#This Row],[Ore Density × Noise Cutoff - Effective]]</f>
        <v>1</v>
      </c>
      <c r="AG21" s="49">
        <f>Distribution_Parameters[[#This Row],[Veins per chunk - Effective]]</f>
        <v>2.5000000000000001E-2</v>
      </c>
      <c r="AH21" s="71">
        <f>Distribution_Parameters[[#This Row],[Total volume of ore body]]*Distribution_Parameters[[#This Row],[Density of ore body]]*Distribution_Parameters[[#This Row],[Veins per chunk]]</f>
        <v>8.7048296443217179</v>
      </c>
    </row>
    <row r="22" spans="1:34" x14ac:dyDescent="0.2">
      <c r="A22" s="4" t="s">
        <v>141</v>
      </c>
      <c r="B22" s="49" t="s">
        <v>1</v>
      </c>
      <c r="C22" s="66">
        <v>2</v>
      </c>
      <c r="D22" s="66">
        <v>6</v>
      </c>
      <c r="E22" s="63">
        <f>0.5*Distribution_Parameters[[#This Row],[Max ores per cluster (without COG)]]*Distribution_Parameters[[#This Row],[Clusters per chunk (without COG)]]</f>
        <v>6</v>
      </c>
      <c r="F22" s="4">
        <f>VLOOKUP(Distribution_Parameters[Preset],Preset_Parameters[],3,FALSE)</f>
        <v>2.5000000000000001E-2</v>
      </c>
      <c r="G22" s="7">
        <f>VLOOKUP(Distribution_Parameters[Preset],Preset_Parameters[],6,FALSE)</f>
        <v>2.5</v>
      </c>
      <c r="H22" s="7">
        <f>VLOOKUP(Distribution_Parameters[Preset],Preset_Parameters[],9,FALSE)</f>
        <v>2.5</v>
      </c>
      <c r="I22" s="7">
        <f>VLOOKUP(Distribution_Parameters[Preset],Preset_Parameters[],12,FALSE)</f>
        <v>3</v>
      </c>
      <c r="J22" s="7">
        <f>VLOOKUP(Distribution_Parameters[Preset],Preset_Parameters[],15,FALSE)</f>
        <v>120</v>
      </c>
      <c r="K22" s="7">
        <f>VLOOKUP(Distribution_Parameters[Preset],Preset_Parameters[],18,FALSE)</f>
        <v>0.5</v>
      </c>
      <c r="L22" s="49">
        <f>VLOOKUP(Distribution_Parameters[Preset],Preset_Parameters[],21,FALSE)</f>
        <v>1</v>
      </c>
      <c r="M22" s="65">
        <v>1</v>
      </c>
      <c r="N22" s="66">
        <v>1</v>
      </c>
      <c r="O22" s="66">
        <v>1</v>
      </c>
      <c r="P22" s="66">
        <v>1</v>
      </c>
      <c r="Q22" s="66">
        <v>1</v>
      </c>
      <c r="R22" s="66">
        <v>1</v>
      </c>
      <c r="S22" s="67">
        <v>1</v>
      </c>
      <c r="T22" s="4">
        <f>Distribution_Parameters[Veins per chunk - Modifier]*Distribution_Parameters[Veins per chunk - Preset]</f>
        <v>2.5000000000000001E-2</v>
      </c>
      <c r="U22" s="7">
        <f>Distribution_Parameters[Motherlode Size / Cloud Radius - Modifier]*Distribution_Parameters[Motherlode Size / Cloud Radius - Preset]</f>
        <v>2.5</v>
      </c>
      <c r="V22" s="7">
        <f>Distribution_Parameters[Motherlode Size / Cloud Thickness - Modifier]*Distribution_Parameters[Motherlode Size / Cloud Thickness - Preset]</f>
        <v>2.5</v>
      </c>
      <c r="W22" s="7">
        <f>Distribution_Parameters[Branch Frequency - Modifier]*Distribution_Parameters[Branch Frequency - Preset]</f>
        <v>3</v>
      </c>
      <c r="X22" s="7">
        <f>Distribution_Parameters[Branch Length - Modifier]*Distribution_Parameters[Branch Length - Preset]</f>
        <v>120</v>
      </c>
      <c r="Y22" s="7">
        <f>Distribution_Parameters[Branch Radius - Modifier]*Distribution_Parameters[Branch Radius - Preset]</f>
        <v>0.5</v>
      </c>
      <c r="Z22" s="49">
        <f>Distribution_Parameters[Ore Density × Noise Cutoff - Modifier]*Distribution_Parameters[Ore Density × Noise Cutoff - Preset]</f>
        <v>1</v>
      </c>
      <c r="AA22" s="73">
        <f>4/3*PI()*Distribution_Parameters[[#This Row],[Motherlode Size / Cloud Radius - Effective]]^2*Distribution_Parameters[[#This Row],[Motherlode Size / Cloud Thickness - Effective]]</f>
        <v>65.449846949787357</v>
      </c>
      <c r="AB22" s="15">
        <f>Distribution_Parameters[[#This Row],[Branch Frequency - Effective]]</f>
        <v>3</v>
      </c>
      <c r="AC22" s="15">
        <f>PI()*Distribution_Parameters[[#This Row],[Branch Radius - Effective]]^2*Distribution_Parameters[[#This Row],[Branch Length - Effective]]</f>
        <v>94.247779607693786</v>
      </c>
      <c r="AD22" s="15">
        <f>Distribution_Parameters[[#This Row],[Volume of one branch]]*Distribution_Parameters[[#This Row],[Number of branches]]</f>
        <v>282.74333882308133</v>
      </c>
      <c r="AE22" s="15">
        <f>Distribution_Parameters[[#This Row],[Volume of motherlode]]+Distribution_Parameters[[#This Row],[Volume of all branches]]</f>
        <v>348.19318577286867</v>
      </c>
      <c r="AF22" s="7">
        <f>Distribution_Parameters[[#This Row],[Ore Density × Noise Cutoff - Effective]]</f>
        <v>1</v>
      </c>
      <c r="AG22" s="49">
        <f>Distribution_Parameters[[#This Row],[Veins per chunk - Effective]]</f>
        <v>2.5000000000000001E-2</v>
      </c>
      <c r="AH22" s="71">
        <f>Distribution_Parameters[[#This Row],[Total volume of ore body]]*Distribution_Parameters[[#This Row],[Density of ore body]]*Distribution_Parameters[[#This Row],[Veins per chunk]]</f>
        <v>8.7048296443217179</v>
      </c>
    </row>
    <row r="23" spans="1:34" x14ac:dyDescent="0.2">
      <c r="A23" s="4" t="s">
        <v>142</v>
      </c>
      <c r="B23" s="49" t="s">
        <v>1</v>
      </c>
      <c r="C23" s="66">
        <v>4</v>
      </c>
      <c r="D23" s="66">
        <v>8</v>
      </c>
      <c r="E23" s="63">
        <f>0.5*Distribution_Parameters[[#This Row],[Max ores per cluster (without COG)]]*Distribution_Parameters[[#This Row],[Clusters per chunk (without COG)]]</f>
        <v>16</v>
      </c>
      <c r="F23" s="4">
        <f>VLOOKUP(Distribution_Parameters[Preset],Preset_Parameters[],3,FALSE)</f>
        <v>2.5000000000000001E-2</v>
      </c>
      <c r="G23" s="7">
        <f>VLOOKUP(Distribution_Parameters[Preset],Preset_Parameters[],6,FALSE)</f>
        <v>2.5</v>
      </c>
      <c r="H23" s="7">
        <f>VLOOKUP(Distribution_Parameters[Preset],Preset_Parameters[],9,FALSE)</f>
        <v>2.5</v>
      </c>
      <c r="I23" s="7">
        <f>VLOOKUP(Distribution_Parameters[Preset],Preset_Parameters[],12,FALSE)</f>
        <v>3</v>
      </c>
      <c r="J23" s="7">
        <f>VLOOKUP(Distribution_Parameters[Preset],Preset_Parameters[],15,FALSE)</f>
        <v>120</v>
      </c>
      <c r="K23" s="7">
        <f>VLOOKUP(Distribution_Parameters[Preset],Preset_Parameters[],18,FALSE)</f>
        <v>0.5</v>
      </c>
      <c r="L23" s="49">
        <f>VLOOKUP(Distribution_Parameters[Preset],Preset_Parameters[],21,FALSE)</f>
        <v>1</v>
      </c>
      <c r="M23" s="65">
        <v>1</v>
      </c>
      <c r="N23" s="66">
        <v>1</v>
      </c>
      <c r="O23" s="66">
        <v>1</v>
      </c>
      <c r="P23" s="66">
        <v>1</v>
      </c>
      <c r="Q23" s="66">
        <v>1</v>
      </c>
      <c r="R23" s="66">
        <v>1</v>
      </c>
      <c r="S23" s="67">
        <v>1</v>
      </c>
      <c r="T23" s="4">
        <f>Distribution_Parameters[Veins per chunk - Modifier]*Distribution_Parameters[Veins per chunk - Preset]</f>
        <v>2.5000000000000001E-2</v>
      </c>
      <c r="U23" s="7">
        <f>Distribution_Parameters[Motherlode Size / Cloud Radius - Modifier]*Distribution_Parameters[Motherlode Size / Cloud Radius - Preset]</f>
        <v>2.5</v>
      </c>
      <c r="V23" s="7">
        <f>Distribution_Parameters[Motherlode Size / Cloud Thickness - Modifier]*Distribution_Parameters[Motherlode Size / Cloud Thickness - Preset]</f>
        <v>2.5</v>
      </c>
      <c r="W23" s="7">
        <f>Distribution_Parameters[Branch Frequency - Modifier]*Distribution_Parameters[Branch Frequency - Preset]</f>
        <v>3</v>
      </c>
      <c r="X23" s="7">
        <f>Distribution_Parameters[Branch Length - Modifier]*Distribution_Parameters[Branch Length - Preset]</f>
        <v>120</v>
      </c>
      <c r="Y23" s="7">
        <f>Distribution_Parameters[Branch Radius - Modifier]*Distribution_Parameters[Branch Radius - Preset]</f>
        <v>0.5</v>
      </c>
      <c r="Z23" s="49">
        <f>Distribution_Parameters[Ore Density × Noise Cutoff - Modifier]*Distribution_Parameters[Ore Density × Noise Cutoff - Preset]</f>
        <v>1</v>
      </c>
      <c r="AA23" s="73">
        <f>4/3*PI()*Distribution_Parameters[[#This Row],[Motherlode Size / Cloud Radius - Effective]]^2*Distribution_Parameters[[#This Row],[Motherlode Size / Cloud Thickness - Effective]]</f>
        <v>65.449846949787357</v>
      </c>
      <c r="AB23" s="15">
        <f>Distribution_Parameters[[#This Row],[Branch Frequency - Effective]]</f>
        <v>3</v>
      </c>
      <c r="AC23" s="15">
        <f>PI()*Distribution_Parameters[[#This Row],[Branch Radius - Effective]]^2*Distribution_Parameters[[#This Row],[Branch Length - Effective]]</f>
        <v>94.247779607693786</v>
      </c>
      <c r="AD23" s="15">
        <f>Distribution_Parameters[[#This Row],[Volume of one branch]]*Distribution_Parameters[[#This Row],[Number of branches]]</f>
        <v>282.74333882308133</v>
      </c>
      <c r="AE23" s="15">
        <f>Distribution_Parameters[[#This Row],[Volume of motherlode]]+Distribution_Parameters[[#This Row],[Volume of all branches]]</f>
        <v>348.19318577286867</v>
      </c>
      <c r="AF23" s="7">
        <f>Distribution_Parameters[[#This Row],[Ore Density × Noise Cutoff - Effective]]</f>
        <v>1</v>
      </c>
      <c r="AG23" s="49">
        <f>Distribution_Parameters[[#This Row],[Veins per chunk - Effective]]</f>
        <v>2.5000000000000001E-2</v>
      </c>
      <c r="AH23" s="71">
        <f>Distribution_Parameters[[#This Row],[Total volume of ore body]]*Distribution_Parameters[[#This Row],[Density of ore body]]*Distribution_Parameters[[#This Row],[Veins per chunk]]</f>
        <v>8.7048296443217179</v>
      </c>
    </row>
    <row r="24" spans="1:34" x14ac:dyDescent="0.2">
      <c r="A24" s="4" t="s">
        <v>143</v>
      </c>
      <c r="B24" s="49" t="s">
        <v>1</v>
      </c>
      <c r="C24" s="66">
        <v>2</v>
      </c>
      <c r="D24" s="66">
        <v>4</v>
      </c>
      <c r="E24" s="63">
        <f>0.5*Distribution_Parameters[[#This Row],[Max ores per cluster (without COG)]]*Distribution_Parameters[[#This Row],[Clusters per chunk (without COG)]]</f>
        <v>4</v>
      </c>
      <c r="F24" s="4">
        <f>VLOOKUP(Distribution_Parameters[Preset],Preset_Parameters[],3,FALSE)</f>
        <v>2.5000000000000001E-2</v>
      </c>
      <c r="G24" s="7">
        <f>VLOOKUP(Distribution_Parameters[Preset],Preset_Parameters[],6,FALSE)</f>
        <v>2.5</v>
      </c>
      <c r="H24" s="7">
        <f>VLOOKUP(Distribution_Parameters[Preset],Preset_Parameters[],9,FALSE)</f>
        <v>2.5</v>
      </c>
      <c r="I24" s="7">
        <f>VLOOKUP(Distribution_Parameters[Preset],Preset_Parameters[],12,FALSE)</f>
        <v>3</v>
      </c>
      <c r="J24" s="7">
        <f>VLOOKUP(Distribution_Parameters[Preset],Preset_Parameters[],15,FALSE)</f>
        <v>120</v>
      </c>
      <c r="K24" s="7">
        <f>VLOOKUP(Distribution_Parameters[Preset],Preset_Parameters[],18,FALSE)</f>
        <v>0.5</v>
      </c>
      <c r="L24" s="49">
        <f>VLOOKUP(Distribution_Parameters[Preset],Preset_Parameters[],21,FALSE)</f>
        <v>1</v>
      </c>
      <c r="M24" s="65">
        <v>1</v>
      </c>
      <c r="N24" s="66">
        <v>1</v>
      </c>
      <c r="O24" s="66">
        <v>1</v>
      </c>
      <c r="P24" s="66">
        <v>1</v>
      </c>
      <c r="Q24" s="66">
        <v>1</v>
      </c>
      <c r="R24" s="66">
        <v>1</v>
      </c>
      <c r="S24" s="67">
        <v>1</v>
      </c>
      <c r="T24" s="4">
        <f>Distribution_Parameters[Veins per chunk - Modifier]*Distribution_Parameters[Veins per chunk - Preset]</f>
        <v>2.5000000000000001E-2</v>
      </c>
      <c r="U24" s="7">
        <f>Distribution_Parameters[Motherlode Size / Cloud Radius - Modifier]*Distribution_Parameters[Motherlode Size / Cloud Radius - Preset]</f>
        <v>2.5</v>
      </c>
      <c r="V24" s="7">
        <f>Distribution_Parameters[Motherlode Size / Cloud Thickness - Modifier]*Distribution_Parameters[Motherlode Size / Cloud Thickness - Preset]</f>
        <v>2.5</v>
      </c>
      <c r="W24" s="7">
        <f>Distribution_Parameters[Branch Frequency - Modifier]*Distribution_Parameters[Branch Frequency - Preset]</f>
        <v>3</v>
      </c>
      <c r="X24" s="7">
        <f>Distribution_Parameters[Branch Length - Modifier]*Distribution_Parameters[Branch Length - Preset]</f>
        <v>120</v>
      </c>
      <c r="Y24" s="7">
        <f>Distribution_Parameters[Branch Radius - Modifier]*Distribution_Parameters[Branch Radius - Preset]</f>
        <v>0.5</v>
      </c>
      <c r="Z24" s="49">
        <f>Distribution_Parameters[Ore Density × Noise Cutoff - Modifier]*Distribution_Parameters[Ore Density × Noise Cutoff - Preset]</f>
        <v>1</v>
      </c>
      <c r="AA24" s="73">
        <f>4/3*PI()*Distribution_Parameters[[#This Row],[Motherlode Size / Cloud Radius - Effective]]^2*Distribution_Parameters[[#This Row],[Motherlode Size / Cloud Thickness - Effective]]</f>
        <v>65.449846949787357</v>
      </c>
      <c r="AB24" s="15">
        <f>Distribution_Parameters[[#This Row],[Branch Frequency - Effective]]</f>
        <v>3</v>
      </c>
      <c r="AC24" s="15">
        <f>PI()*Distribution_Parameters[[#This Row],[Branch Radius - Effective]]^2*Distribution_Parameters[[#This Row],[Branch Length - Effective]]</f>
        <v>94.247779607693786</v>
      </c>
      <c r="AD24" s="15">
        <f>Distribution_Parameters[[#This Row],[Volume of one branch]]*Distribution_Parameters[[#This Row],[Number of branches]]</f>
        <v>282.74333882308133</v>
      </c>
      <c r="AE24" s="15">
        <f>Distribution_Parameters[[#This Row],[Volume of motherlode]]+Distribution_Parameters[[#This Row],[Volume of all branches]]</f>
        <v>348.19318577286867</v>
      </c>
      <c r="AF24" s="7">
        <f>Distribution_Parameters[[#This Row],[Ore Density × Noise Cutoff - Effective]]</f>
        <v>1</v>
      </c>
      <c r="AG24" s="49">
        <f>Distribution_Parameters[[#This Row],[Veins per chunk - Effective]]</f>
        <v>2.5000000000000001E-2</v>
      </c>
      <c r="AH24" s="71">
        <f>Distribution_Parameters[[#This Row],[Total volume of ore body]]*Distribution_Parameters[[#This Row],[Density of ore body]]*Distribution_Parameters[[#This Row],[Veins per chunk]]</f>
        <v>8.7048296443217179</v>
      </c>
    </row>
    <row r="25" spans="1:34" x14ac:dyDescent="0.2">
      <c r="A25" s="4" t="s">
        <v>154</v>
      </c>
      <c r="B25" s="49" t="s">
        <v>1</v>
      </c>
      <c r="C25" s="66">
        <v>8</v>
      </c>
      <c r="D25" s="66">
        <v>8</v>
      </c>
      <c r="E25" s="63">
        <f>0.5*Distribution_Parameters[[#This Row],[Max ores per cluster (without COG)]]*Distribution_Parameters[[#This Row],[Clusters per chunk (without COG)]]</f>
        <v>32</v>
      </c>
      <c r="F25" s="4">
        <f>VLOOKUP(Distribution_Parameters[Preset],Preset_Parameters[],3,FALSE)</f>
        <v>2.5000000000000001E-2</v>
      </c>
      <c r="G25" s="7">
        <f>VLOOKUP(Distribution_Parameters[Preset],Preset_Parameters[],6,FALSE)</f>
        <v>2.5</v>
      </c>
      <c r="H25" s="7">
        <f>VLOOKUP(Distribution_Parameters[Preset],Preset_Parameters[],9,FALSE)</f>
        <v>2.5</v>
      </c>
      <c r="I25" s="7">
        <f>VLOOKUP(Distribution_Parameters[Preset],Preset_Parameters[],12,FALSE)</f>
        <v>3</v>
      </c>
      <c r="J25" s="7">
        <f>VLOOKUP(Distribution_Parameters[Preset],Preset_Parameters[],15,FALSE)</f>
        <v>120</v>
      </c>
      <c r="K25" s="7">
        <f>VLOOKUP(Distribution_Parameters[Preset],Preset_Parameters[],18,FALSE)</f>
        <v>0.5</v>
      </c>
      <c r="L25" s="49">
        <f>VLOOKUP(Distribution_Parameters[Preset],Preset_Parameters[],21,FALSE)</f>
        <v>1</v>
      </c>
      <c r="M25" s="65">
        <v>1</v>
      </c>
      <c r="N25" s="66">
        <v>1</v>
      </c>
      <c r="O25" s="66">
        <v>1</v>
      </c>
      <c r="P25" s="66">
        <v>1</v>
      </c>
      <c r="Q25" s="66">
        <v>1</v>
      </c>
      <c r="R25" s="66">
        <v>1</v>
      </c>
      <c r="S25" s="67">
        <v>1</v>
      </c>
      <c r="T25" s="4">
        <f>Distribution_Parameters[Veins per chunk - Modifier]*Distribution_Parameters[Veins per chunk - Preset]</f>
        <v>2.5000000000000001E-2</v>
      </c>
      <c r="U25" s="7">
        <f>Distribution_Parameters[Motherlode Size / Cloud Radius - Modifier]*Distribution_Parameters[Motherlode Size / Cloud Radius - Preset]</f>
        <v>2.5</v>
      </c>
      <c r="V25" s="7">
        <f>Distribution_Parameters[Motherlode Size / Cloud Thickness - Modifier]*Distribution_Parameters[Motherlode Size / Cloud Thickness - Preset]</f>
        <v>2.5</v>
      </c>
      <c r="W25" s="7">
        <f>Distribution_Parameters[Branch Frequency - Modifier]*Distribution_Parameters[Branch Frequency - Preset]</f>
        <v>3</v>
      </c>
      <c r="X25" s="7">
        <f>Distribution_Parameters[Branch Length - Modifier]*Distribution_Parameters[Branch Length - Preset]</f>
        <v>120</v>
      </c>
      <c r="Y25" s="7">
        <f>Distribution_Parameters[Branch Radius - Modifier]*Distribution_Parameters[Branch Radius - Preset]</f>
        <v>0.5</v>
      </c>
      <c r="Z25" s="49">
        <f>Distribution_Parameters[Ore Density × Noise Cutoff - Modifier]*Distribution_Parameters[Ore Density × Noise Cutoff - Preset]</f>
        <v>1</v>
      </c>
      <c r="AA25" s="73">
        <f>4/3*PI()*Distribution_Parameters[[#This Row],[Motherlode Size / Cloud Radius - Effective]]^2*Distribution_Parameters[[#This Row],[Motherlode Size / Cloud Thickness - Effective]]</f>
        <v>65.449846949787357</v>
      </c>
      <c r="AB25" s="15">
        <f>Distribution_Parameters[[#This Row],[Branch Frequency - Effective]]</f>
        <v>3</v>
      </c>
      <c r="AC25" s="15">
        <f>PI()*Distribution_Parameters[[#This Row],[Branch Radius - Effective]]^2*Distribution_Parameters[[#This Row],[Branch Length - Effective]]</f>
        <v>94.247779607693786</v>
      </c>
      <c r="AD25" s="15">
        <f>Distribution_Parameters[[#This Row],[Volume of one branch]]*Distribution_Parameters[[#This Row],[Number of branches]]</f>
        <v>282.74333882308133</v>
      </c>
      <c r="AE25" s="15">
        <f>Distribution_Parameters[[#This Row],[Volume of motherlode]]+Distribution_Parameters[[#This Row],[Volume of all branches]]</f>
        <v>348.19318577286867</v>
      </c>
      <c r="AF25" s="7">
        <f>Distribution_Parameters[[#This Row],[Ore Density × Noise Cutoff - Effective]]</f>
        <v>1</v>
      </c>
      <c r="AG25" s="49">
        <f>Distribution_Parameters[[#This Row],[Veins per chunk - Effective]]</f>
        <v>2.5000000000000001E-2</v>
      </c>
      <c r="AH25" s="71">
        <f>Distribution_Parameters[[#This Row],[Total volume of ore body]]*Distribution_Parameters[[#This Row],[Density of ore body]]*Distribution_Parameters[[#This Row],[Veins per chunk]]</f>
        <v>8.7048296443217179</v>
      </c>
    </row>
    <row r="26" spans="1:34" x14ac:dyDescent="0.2">
      <c r="A26" s="4" t="s">
        <v>155</v>
      </c>
      <c r="B26" s="49" t="s">
        <v>1</v>
      </c>
      <c r="C26" s="66">
        <v>2</v>
      </c>
      <c r="D26" s="66">
        <v>4</v>
      </c>
      <c r="E26" s="63">
        <f>0.5*Distribution_Parameters[[#This Row],[Max ores per cluster (without COG)]]*Distribution_Parameters[[#This Row],[Clusters per chunk (without COG)]]</f>
        <v>4</v>
      </c>
      <c r="F26" s="4">
        <f>VLOOKUP(Distribution_Parameters[Preset],Preset_Parameters[],3,FALSE)</f>
        <v>2.5000000000000001E-2</v>
      </c>
      <c r="G26" s="7">
        <f>VLOOKUP(Distribution_Parameters[Preset],Preset_Parameters[],6,FALSE)</f>
        <v>2.5</v>
      </c>
      <c r="H26" s="7">
        <f>VLOOKUP(Distribution_Parameters[Preset],Preset_Parameters[],9,FALSE)</f>
        <v>2.5</v>
      </c>
      <c r="I26" s="7">
        <f>VLOOKUP(Distribution_Parameters[Preset],Preset_Parameters[],12,FALSE)</f>
        <v>3</v>
      </c>
      <c r="J26" s="7">
        <f>VLOOKUP(Distribution_Parameters[Preset],Preset_Parameters[],15,FALSE)</f>
        <v>120</v>
      </c>
      <c r="K26" s="7">
        <f>VLOOKUP(Distribution_Parameters[Preset],Preset_Parameters[],18,FALSE)</f>
        <v>0.5</v>
      </c>
      <c r="L26" s="49">
        <f>VLOOKUP(Distribution_Parameters[Preset],Preset_Parameters[],21,FALSE)</f>
        <v>1</v>
      </c>
      <c r="M26" s="65">
        <v>1</v>
      </c>
      <c r="N26" s="66">
        <v>1</v>
      </c>
      <c r="O26" s="66">
        <v>1</v>
      </c>
      <c r="P26" s="66">
        <v>1</v>
      </c>
      <c r="Q26" s="66">
        <v>1</v>
      </c>
      <c r="R26" s="66">
        <v>1</v>
      </c>
      <c r="S26" s="67">
        <v>1</v>
      </c>
      <c r="T26" s="4">
        <f>Distribution_Parameters[Veins per chunk - Modifier]*Distribution_Parameters[Veins per chunk - Preset]</f>
        <v>2.5000000000000001E-2</v>
      </c>
      <c r="U26" s="7">
        <f>Distribution_Parameters[Motherlode Size / Cloud Radius - Modifier]*Distribution_Parameters[Motherlode Size / Cloud Radius - Preset]</f>
        <v>2.5</v>
      </c>
      <c r="V26" s="7">
        <f>Distribution_Parameters[Motherlode Size / Cloud Thickness - Modifier]*Distribution_Parameters[Motherlode Size / Cloud Thickness - Preset]</f>
        <v>2.5</v>
      </c>
      <c r="W26" s="7">
        <f>Distribution_Parameters[Branch Frequency - Modifier]*Distribution_Parameters[Branch Frequency - Preset]</f>
        <v>3</v>
      </c>
      <c r="X26" s="7">
        <f>Distribution_Parameters[Branch Length - Modifier]*Distribution_Parameters[Branch Length - Preset]</f>
        <v>120</v>
      </c>
      <c r="Y26" s="7">
        <f>Distribution_Parameters[Branch Radius - Modifier]*Distribution_Parameters[Branch Radius - Preset]</f>
        <v>0.5</v>
      </c>
      <c r="Z26" s="49">
        <f>Distribution_Parameters[Ore Density × Noise Cutoff - Modifier]*Distribution_Parameters[Ore Density × Noise Cutoff - Preset]</f>
        <v>1</v>
      </c>
      <c r="AA26" s="73">
        <f>4/3*PI()*Distribution_Parameters[[#This Row],[Motherlode Size / Cloud Radius - Effective]]^2*Distribution_Parameters[[#This Row],[Motherlode Size / Cloud Thickness - Effective]]</f>
        <v>65.449846949787357</v>
      </c>
      <c r="AB26" s="15">
        <f>Distribution_Parameters[[#This Row],[Branch Frequency - Effective]]</f>
        <v>3</v>
      </c>
      <c r="AC26" s="15">
        <f>PI()*Distribution_Parameters[[#This Row],[Branch Radius - Effective]]^2*Distribution_Parameters[[#This Row],[Branch Length - Effective]]</f>
        <v>94.247779607693786</v>
      </c>
      <c r="AD26" s="15">
        <f>Distribution_Parameters[[#This Row],[Volume of one branch]]*Distribution_Parameters[[#This Row],[Number of branches]]</f>
        <v>282.74333882308133</v>
      </c>
      <c r="AE26" s="15">
        <f>Distribution_Parameters[[#This Row],[Volume of motherlode]]+Distribution_Parameters[[#This Row],[Volume of all branches]]</f>
        <v>348.19318577286867</v>
      </c>
      <c r="AF26" s="7">
        <f>Distribution_Parameters[[#This Row],[Ore Density × Noise Cutoff - Effective]]</f>
        <v>1</v>
      </c>
      <c r="AG26" s="49">
        <f>Distribution_Parameters[[#This Row],[Veins per chunk - Effective]]</f>
        <v>2.5000000000000001E-2</v>
      </c>
      <c r="AH26" s="71">
        <f>Distribution_Parameters[[#This Row],[Total volume of ore body]]*Distribution_Parameters[[#This Row],[Density of ore body]]*Distribution_Parameters[[#This Row],[Veins per chunk]]</f>
        <v>8.7048296443217179</v>
      </c>
    </row>
    <row r="27" spans="1:34" x14ac:dyDescent="0.2">
      <c r="A27" s="4" t="s">
        <v>156</v>
      </c>
      <c r="B27" s="49" t="s">
        <v>1</v>
      </c>
      <c r="C27" s="66">
        <v>4</v>
      </c>
      <c r="D27" s="66">
        <v>8</v>
      </c>
      <c r="E27" s="63">
        <f>0.5*Distribution_Parameters[[#This Row],[Max ores per cluster (without COG)]]*Distribution_Parameters[[#This Row],[Clusters per chunk (without COG)]]</f>
        <v>16</v>
      </c>
      <c r="F27" s="4">
        <f>VLOOKUP(Distribution_Parameters[Preset],Preset_Parameters[],3,FALSE)</f>
        <v>2.5000000000000001E-2</v>
      </c>
      <c r="G27" s="7">
        <f>VLOOKUP(Distribution_Parameters[Preset],Preset_Parameters[],6,FALSE)</f>
        <v>2.5</v>
      </c>
      <c r="H27" s="7">
        <f>VLOOKUP(Distribution_Parameters[Preset],Preset_Parameters[],9,FALSE)</f>
        <v>2.5</v>
      </c>
      <c r="I27" s="7">
        <f>VLOOKUP(Distribution_Parameters[Preset],Preset_Parameters[],12,FALSE)</f>
        <v>3</v>
      </c>
      <c r="J27" s="7">
        <f>VLOOKUP(Distribution_Parameters[Preset],Preset_Parameters[],15,FALSE)</f>
        <v>120</v>
      </c>
      <c r="K27" s="7">
        <f>VLOOKUP(Distribution_Parameters[Preset],Preset_Parameters[],18,FALSE)</f>
        <v>0.5</v>
      </c>
      <c r="L27" s="49">
        <f>VLOOKUP(Distribution_Parameters[Preset],Preset_Parameters[],21,FALSE)</f>
        <v>1</v>
      </c>
      <c r="M27" s="65">
        <v>1</v>
      </c>
      <c r="N27" s="66">
        <v>1</v>
      </c>
      <c r="O27" s="66">
        <v>1</v>
      </c>
      <c r="P27" s="66">
        <v>1</v>
      </c>
      <c r="Q27" s="66">
        <v>1</v>
      </c>
      <c r="R27" s="66">
        <v>1</v>
      </c>
      <c r="S27" s="67">
        <v>1</v>
      </c>
      <c r="T27" s="4">
        <f>Distribution_Parameters[Veins per chunk - Modifier]*Distribution_Parameters[Veins per chunk - Preset]</f>
        <v>2.5000000000000001E-2</v>
      </c>
      <c r="U27" s="7">
        <f>Distribution_Parameters[Motherlode Size / Cloud Radius - Modifier]*Distribution_Parameters[Motherlode Size / Cloud Radius - Preset]</f>
        <v>2.5</v>
      </c>
      <c r="V27" s="7">
        <f>Distribution_Parameters[Motherlode Size / Cloud Thickness - Modifier]*Distribution_Parameters[Motherlode Size / Cloud Thickness - Preset]</f>
        <v>2.5</v>
      </c>
      <c r="W27" s="7">
        <f>Distribution_Parameters[Branch Frequency - Modifier]*Distribution_Parameters[Branch Frequency - Preset]</f>
        <v>3</v>
      </c>
      <c r="X27" s="7">
        <f>Distribution_Parameters[Branch Length - Modifier]*Distribution_Parameters[Branch Length - Preset]</f>
        <v>120</v>
      </c>
      <c r="Y27" s="7">
        <f>Distribution_Parameters[Branch Radius - Modifier]*Distribution_Parameters[Branch Radius - Preset]</f>
        <v>0.5</v>
      </c>
      <c r="Z27" s="49">
        <f>Distribution_Parameters[Ore Density × Noise Cutoff - Modifier]*Distribution_Parameters[Ore Density × Noise Cutoff - Preset]</f>
        <v>1</v>
      </c>
      <c r="AA27" s="73">
        <f>4/3*PI()*Distribution_Parameters[[#This Row],[Motherlode Size / Cloud Radius - Effective]]^2*Distribution_Parameters[[#This Row],[Motherlode Size / Cloud Thickness - Effective]]</f>
        <v>65.449846949787357</v>
      </c>
      <c r="AB27" s="15">
        <f>Distribution_Parameters[[#This Row],[Branch Frequency - Effective]]</f>
        <v>3</v>
      </c>
      <c r="AC27" s="15">
        <f>PI()*Distribution_Parameters[[#This Row],[Branch Radius - Effective]]^2*Distribution_Parameters[[#This Row],[Branch Length - Effective]]</f>
        <v>94.247779607693786</v>
      </c>
      <c r="AD27" s="15">
        <f>Distribution_Parameters[[#This Row],[Volume of one branch]]*Distribution_Parameters[[#This Row],[Number of branches]]</f>
        <v>282.74333882308133</v>
      </c>
      <c r="AE27" s="15">
        <f>Distribution_Parameters[[#This Row],[Volume of motherlode]]+Distribution_Parameters[[#This Row],[Volume of all branches]]</f>
        <v>348.19318577286867</v>
      </c>
      <c r="AF27" s="7">
        <f>Distribution_Parameters[[#This Row],[Ore Density × Noise Cutoff - Effective]]</f>
        <v>1</v>
      </c>
      <c r="AG27" s="49">
        <f>Distribution_Parameters[[#This Row],[Veins per chunk - Effective]]</f>
        <v>2.5000000000000001E-2</v>
      </c>
      <c r="AH27" s="71">
        <f>Distribution_Parameters[[#This Row],[Total volume of ore body]]*Distribution_Parameters[[#This Row],[Density of ore body]]*Distribution_Parameters[[#This Row],[Veins per chunk]]</f>
        <v>8.7048296443217179</v>
      </c>
    </row>
    <row r="28" spans="1:34" x14ac:dyDescent="0.2">
      <c r="A28" s="4" t="s">
        <v>157</v>
      </c>
      <c r="B28" s="49" t="s">
        <v>1</v>
      </c>
      <c r="C28" s="66">
        <v>1</v>
      </c>
      <c r="D28" s="66">
        <v>3</v>
      </c>
      <c r="E28" s="63">
        <f>0.5*Distribution_Parameters[[#This Row],[Max ores per cluster (without COG)]]*Distribution_Parameters[[#This Row],[Clusters per chunk (without COG)]]</f>
        <v>1.5</v>
      </c>
      <c r="F28" s="4">
        <f>VLOOKUP(Distribution_Parameters[Preset],Preset_Parameters[],3,FALSE)</f>
        <v>2.5000000000000001E-2</v>
      </c>
      <c r="G28" s="7">
        <f>VLOOKUP(Distribution_Parameters[Preset],Preset_Parameters[],6,FALSE)</f>
        <v>2.5</v>
      </c>
      <c r="H28" s="7">
        <f>VLOOKUP(Distribution_Parameters[Preset],Preset_Parameters[],9,FALSE)</f>
        <v>2.5</v>
      </c>
      <c r="I28" s="7">
        <f>VLOOKUP(Distribution_Parameters[Preset],Preset_Parameters[],12,FALSE)</f>
        <v>3</v>
      </c>
      <c r="J28" s="7">
        <f>VLOOKUP(Distribution_Parameters[Preset],Preset_Parameters[],15,FALSE)</f>
        <v>120</v>
      </c>
      <c r="K28" s="7">
        <f>VLOOKUP(Distribution_Parameters[Preset],Preset_Parameters[],18,FALSE)</f>
        <v>0.5</v>
      </c>
      <c r="L28" s="49">
        <f>VLOOKUP(Distribution_Parameters[Preset],Preset_Parameters[],21,FALSE)</f>
        <v>1</v>
      </c>
      <c r="M28" s="65">
        <v>1</v>
      </c>
      <c r="N28" s="66">
        <v>1</v>
      </c>
      <c r="O28" s="66">
        <v>1</v>
      </c>
      <c r="P28" s="66">
        <v>1</v>
      </c>
      <c r="Q28" s="66">
        <v>1</v>
      </c>
      <c r="R28" s="66">
        <v>1</v>
      </c>
      <c r="S28" s="67">
        <v>1</v>
      </c>
      <c r="T28" s="4">
        <f>Distribution_Parameters[Veins per chunk - Modifier]*Distribution_Parameters[Veins per chunk - Preset]</f>
        <v>2.5000000000000001E-2</v>
      </c>
      <c r="U28" s="7">
        <f>Distribution_Parameters[Motherlode Size / Cloud Radius - Modifier]*Distribution_Parameters[Motherlode Size / Cloud Radius - Preset]</f>
        <v>2.5</v>
      </c>
      <c r="V28" s="7">
        <f>Distribution_Parameters[Motherlode Size / Cloud Thickness - Modifier]*Distribution_Parameters[Motherlode Size / Cloud Thickness - Preset]</f>
        <v>2.5</v>
      </c>
      <c r="W28" s="7">
        <f>Distribution_Parameters[Branch Frequency - Modifier]*Distribution_Parameters[Branch Frequency - Preset]</f>
        <v>3</v>
      </c>
      <c r="X28" s="7">
        <f>Distribution_Parameters[Branch Length - Modifier]*Distribution_Parameters[Branch Length - Preset]</f>
        <v>120</v>
      </c>
      <c r="Y28" s="7">
        <f>Distribution_Parameters[Branch Radius - Modifier]*Distribution_Parameters[Branch Radius - Preset]</f>
        <v>0.5</v>
      </c>
      <c r="Z28" s="49">
        <f>Distribution_Parameters[Ore Density × Noise Cutoff - Modifier]*Distribution_Parameters[Ore Density × Noise Cutoff - Preset]</f>
        <v>1</v>
      </c>
      <c r="AA28" s="73">
        <f>4/3*PI()*Distribution_Parameters[[#This Row],[Motherlode Size / Cloud Radius - Effective]]^2*Distribution_Parameters[[#This Row],[Motherlode Size / Cloud Thickness - Effective]]</f>
        <v>65.449846949787357</v>
      </c>
      <c r="AB28" s="15">
        <f>Distribution_Parameters[[#This Row],[Branch Frequency - Effective]]</f>
        <v>3</v>
      </c>
      <c r="AC28" s="15">
        <f>PI()*Distribution_Parameters[[#This Row],[Branch Radius - Effective]]^2*Distribution_Parameters[[#This Row],[Branch Length - Effective]]</f>
        <v>94.247779607693786</v>
      </c>
      <c r="AD28" s="15">
        <f>Distribution_Parameters[[#This Row],[Volume of one branch]]*Distribution_Parameters[[#This Row],[Number of branches]]</f>
        <v>282.74333882308133</v>
      </c>
      <c r="AE28" s="15">
        <f>Distribution_Parameters[[#This Row],[Volume of motherlode]]+Distribution_Parameters[[#This Row],[Volume of all branches]]</f>
        <v>348.19318577286867</v>
      </c>
      <c r="AF28" s="7">
        <f>Distribution_Parameters[[#This Row],[Ore Density × Noise Cutoff - Effective]]</f>
        <v>1</v>
      </c>
      <c r="AG28" s="49">
        <f>Distribution_Parameters[[#This Row],[Veins per chunk - Effective]]</f>
        <v>2.5000000000000001E-2</v>
      </c>
      <c r="AH28" s="71">
        <f>Distribution_Parameters[[#This Row],[Total volume of ore body]]*Distribution_Parameters[[#This Row],[Density of ore body]]*Distribution_Parameters[[#This Row],[Veins per chunk]]</f>
        <v>8.7048296443217179</v>
      </c>
    </row>
    <row r="29" spans="1:34" x14ac:dyDescent="0.2">
      <c r="A29" s="4" t="s">
        <v>158</v>
      </c>
      <c r="B29" s="49" t="s">
        <v>1</v>
      </c>
      <c r="C29" s="66">
        <v>4</v>
      </c>
      <c r="D29" s="66">
        <v>8</v>
      </c>
      <c r="E29" s="63">
        <f>0.5*Distribution_Parameters[[#This Row],[Max ores per cluster (without COG)]]*Distribution_Parameters[[#This Row],[Clusters per chunk (without COG)]]</f>
        <v>16</v>
      </c>
      <c r="F29" s="4">
        <f>VLOOKUP(Distribution_Parameters[Preset],Preset_Parameters[],3,FALSE)</f>
        <v>2.5000000000000001E-2</v>
      </c>
      <c r="G29" s="7">
        <f>VLOOKUP(Distribution_Parameters[Preset],Preset_Parameters[],6,FALSE)</f>
        <v>2.5</v>
      </c>
      <c r="H29" s="7">
        <f>VLOOKUP(Distribution_Parameters[Preset],Preset_Parameters[],9,FALSE)</f>
        <v>2.5</v>
      </c>
      <c r="I29" s="7">
        <f>VLOOKUP(Distribution_Parameters[Preset],Preset_Parameters[],12,FALSE)</f>
        <v>3</v>
      </c>
      <c r="J29" s="7">
        <f>VLOOKUP(Distribution_Parameters[Preset],Preset_Parameters[],15,FALSE)</f>
        <v>120</v>
      </c>
      <c r="K29" s="7">
        <f>VLOOKUP(Distribution_Parameters[Preset],Preset_Parameters[],18,FALSE)</f>
        <v>0.5</v>
      </c>
      <c r="L29" s="49">
        <f>VLOOKUP(Distribution_Parameters[Preset],Preset_Parameters[],21,FALSE)</f>
        <v>1</v>
      </c>
      <c r="M29" s="65">
        <v>1</v>
      </c>
      <c r="N29" s="66">
        <v>1</v>
      </c>
      <c r="O29" s="66">
        <v>1</v>
      </c>
      <c r="P29" s="66">
        <v>1</v>
      </c>
      <c r="Q29" s="66">
        <v>1</v>
      </c>
      <c r="R29" s="66">
        <v>1</v>
      </c>
      <c r="S29" s="67">
        <v>1</v>
      </c>
      <c r="T29" s="4">
        <f>Distribution_Parameters[Veins per chunk - Modifier]*Distribution_Parameters[Veins per chunk - Preset]</f>
        <v>2.5000000000000001E-2</v>
      </c>
      <c r="U29" s="7">
        <f>Distribution_Parameters[Motherlode Size / Cloud Radius - Modifier]*Distribution_Parameters[Motherlode Size / Cloud Radius - Preset]</f>
        <v>2.5</v>
      </c>
      <c r="V29" s="7">
        <f>Distribution_Parameters[Motherlode Size / Cloud Thickness - Modifier]*Distribution_Parameters[Motherlode Size / Cloud Thickness - Preset]</f>
        <v>2.5</v>
      </c>
      <c r="W29" s="7">
        <f>Distribution_Parameters[Branch Frequency - Modifier]*Distribution_Parameters[Branch Frequency - Preset]</f>
        <v>3</v>
      </c>
      <c r="X29" s="7">
        <f>Distribution_Parameters[Branch Length - Modifier]*Distribution_Parameters[Branch Length - Preset]</f>
        <v>120</v>
      </c>
      <c r="Y29" s="7">
        <f>Distribution_Parameters[Branch Radius - Modifier]*Distribution_Parameters[Branch Radius - Preset]</f>
        <v>0.5</v>
      </c>
      <c r="Z29" s="49">
        <f>Distribution_Parameters[Ore Density × Noise Cutoff - Modifier]*Distribution_Parameters[Ore Density × Noise Cutoff - Preset]</f>
        <v>1</v>
      </c>
      <c r="AA29" s="73">
        <f>4/3*PI()*Distribution_Parameters[[#This Row],[Motherlode Size / Cloud Radius - Effective]]^2*Distribution_Parameters[[#This Row],[Motherlode Size / Cloud Thickness - Effective]]</f>
        <v>65.449846949787357</v>
      </c>
      <c r="AB29" s="15">
        <f>Distribution_Parameters[[#This Row],[Branch Frequency - Effective]]</f>
        <v>3</v>
      </c>
      <c r="AC29" s="15">
        <f>PI()*Distribution_Parameters[[#This Row],[Branch Radius - Effective]]^2*Distribution_Parameters[[#This Row],[Branch Length - Effective]]</f>
        <v>94.247779607693786</v>
      </c>
      <c r="AD29" s="15">
        <f>Distribution_Parameters[[#This Row],[Volume of one branch]]*Distribution_Parameters[[#This Row],[Number of branches]]</f>
        <v>282.74333882308133</v>
      </c>
      <c r="AE29" s="15">
        <f>Distribution_Parameters[[#This Row],[Volume of motherlode]]+Distribution_Parameters[[#This Row],[Volume of all branches]]</f>
        <v>348.19318577286867</v>
      </c>
      <c r="AF29" s="7">
        <f>Distribution_Parameters[[#This Row],[Ore Density × Noise Cutoff - Effective]]</f>
        <v>1</v>
      </c>
      <c r="AG29" s="49">
        <f>Distribution_Parameters[[#This Row],[Veins per chunk - Effective]]</f>
        <v>2.5000000000000001E-2</v>
      </c>
      <c r="AH29" s="71">
        <f>Distribution_Parameters[[#This Row],[Total volume of ore body]]*Distribution_Parameters[[#This Row],[Density of ore body]]*Distribution_Parameters[[#This Row],[Veins per chunk]]</f>
        <v>8.7048296443217179</v>
      </c>
    </row>
    <row r="30" spans="1:34" x14ac:dyDescent="0.2">
      <c r="A30" s="4" t="s">
        <v>159</v>
      </c>
      <c r="B30" s="49" t="s">
        <v>1</v>
      </c>
      <c r="C30" s="66">
        <v>7</v>
      </c>
      <c r="D30" s="66">
        <v>8</v>
      </c>
      <c r="E30" s="63">
        <f>0.5*Distribution_Parameters[[#This Row],[Max ores per cluster (without COG)]]*Distribution_Parameters[[#This Row],[Clusters per chunk (without COG)]]</f>
        <v>28</v>
      </c>
      <c r="F30" s="4">
        <f>VLOOKUP(Distribution_Parameters[Preset],Preset_Parameters[],3,FALSE)</f>
        <v>2.5000000000000001E-2</v>
      </c>
      <c r="G30" s="7">
        <f>VLOOKUP(Distribution_Parameters[Preset],Preset_Parameters[],6,FALSE)</f>
        <v>2.5</v>
      </c>
      <c r="H30" s="7">
        <f>VLOOKUP(Distribution_Parameters[Preset],Preset_Parameters[],9,FALSE)</f>
        <v>2.5</v>
      </c>
      <c r="I30" s="7">
        <f>VLOOKUP(Distribution_Parameters[Preset],Preset_Parameters[],12,FALSE)</f>
        <v>3</v>
      </c>
      <c r="J30" s="7">
        <f>VLOOKUP(Distribution_Parameters[Preset],Preset_Parameters[],15,FALSE)</f>
        <v>120</v>
      </c>
      <c r="K30" s="7">
        <f>VLOOKUP(Distribution_Parameters[Preset],Preset_Parameters[],18,FALSE)</f>
        <v>0.5</v>
      </c>
      <c r="L30" s="49">
        <f>VLOOKUP(Distribution_Parameters[Preset],Preset_Parameters[],21,FALSE)</f>
        <v>1</v>
      </c>
      <c r="M30" s="65">
        <v>1</v>
      </c>
      <c r="N30" s="66">
        <v>1</v>
      </c>
      <c r="O30" s="66">
        <v>1</v>
      </c>
      <c r="P30" s="66">
        <v>1</v>
      </c>
      <c r="Q30" s="66">
        <v>1</v>
      </c>
      <c r="R30" s="66">
        <v>1</v>
      </c>
      <c r="S30" s="67">
        <v>1</v>
      </c>
      <c r="T30" s="4">
        <f>Distribution_Parameters[Veins per chunk - Modifier]*Distribution_Parameters[Veins per chunk - Preset]</f>
        <v>2.5000000000000001E-2</v>
      </c>
      <c r="U30" s="7">
        <f>Distribution_Parameters[Motherlode Size / Cloud Radius - Modifier]*Distribution_Parameters[Motherlode Size / Cloud Radius - Preset]</f>
        <v>2.5</v>
      </c>
      <c r="V30" s="7">
        <f>Distribution_Parameters[Motherlode Size / Cloud Thickness - Modifier]*Distribution_Parameters[Motherlode Size / Cloud Thickness - Preset]</f>
        <v>2.5</v>
      </c>
      <c r="W30" s="7">
        <f>Distribution_Parameters[Branch Frequency - Modifier]*Distribution_Parameters[Branch Frequency - Preset]</f>
        <v>3</v>
      </c>
      <c r="X30" s="7">
        <f>Distribution_Parameters[Branch Length - Modifier]*Distribution_Parameters[Branch Length - Preset]</f>
        <v>120</v>
      </c>
      <c r="Y30" s="7">
        <f>Distribution_Parameters[Branch Radius - Modifier]*Distribution_Parameters[Branch Radius - Preset]</f>
        <v>0.5</v>
      </c>
      <c r="Z30" s="49">
        <f>Distribution_Parameters[Ore Density × Noise Cutoff - Modifier]*Distribution_Parameters[Ore Density × Noise Cutoff - Preset]</f>
        <v>1</v>
      </c>
      <c r="AA30" s="73">
        <f>4/3*PI()*Distribution_Parameters[[#This Row],[Motherlode Size / Cloud Radius - Effective]]^2*Distribution_Parameters[[#This Row],[Motherlode Size / Cloud Thickness - Effective]]</f>
        <v>65.449846949787357</v>
      </c>
      <c r="AB30" s="15">
        <f>Distribution_Parameters[[#This Row],[Branch Frequency - Effective]]</f>
        <v>3</v>
      </c>
      <c r="AC30" s="15">
        <f>PI()*Distribution_Parameters[[#This Row],[Branch Radius - Effective]]^2*Distribution_Parameters[[#This Row],[Branch Length - Effective]]</f>
        <v>94.247779607693786</v>
      </c>
      <c r="AD30" s="15">
        <f>Distribution_Parameters[[#This Row],[Volume of one branch]]*Distribution_Parameters[[#This Row],[Number of branches]]</f>
        <v>282.74333882308133</v>
      </c>
      <c r="AE30" s="15">
        <f>Distribution_Parameters[[#This Row],[Volume of motherlode]]+Distribution_Parameters[[#This Row],[Volume of all branches]]</f>
        <v>348.19318577286867</v>
      </c>
      <c r="AF30" s="7">
        <f>Distribution_Parameters[[#This Row],[Ore Density × Noise Cutoff - Effective]]</f>
        <v>1</v>
      </c>
      <c r="AG30" s="49">
        <f>Distribution_Parameters[[#This Row],[Veins per chunk - Effective]]</f>
        <v>2.5000000000000001E-2</v>
      </c>
      <c r="AH30" s="71">
        <f>Distribution_Parameters[[#This Row],[Total volume of ore body]]*Distribution_Parameters[[#This Row],[Density of ore body]]*Distribution_Parameters[[#This Row],[Veins per chunk]]</f>
        <v>8.7048296443217179</v>
      </c>
    </row>
    <row r="31" spans="1:34" x14ac:dyDescent="0.2">
      <c r="A31" s="4"/>
      <c r="B31" s="49" t="s">
        <v>1</v>
      </c>
      <c r="C31" s="66"/>
      <c r="D31" s="66"/>
      <c r="E31" s="63">
        <f>0.5*Distribution_Parameters[[#This Row],[Max ores per cluster (without COG)]]*Distribution_Parameters[[#This Row],[Clusters per chunk (without COG)]]</f>
        <v>0</v>
      </c>
      <c r="F31" s="4">
        <f>VLOOKUP(Distribution_Parameters[Preset],Preset_Parameters[],3,FALSE)</f>
        <v>2.5000000000000001E-2</v>
      </c>
      <c r="G31" s="7">
        <f>VLOOKUP(Distribution_Parameters[Preset],Preset_Parameters[],6,FALSE)</f>
        <v>2.5</v>
      </c>
      <c r="H31" s="7">
        <f>VLOOKUP(Distribution_Parameters[Preset],Preset_Parameters[],9,FALSE)</f>
        <v>2.5</v>
      </c>
      <c r="I31" s="7">
        <f>VLOOKUP(Distribution_Parameters[Preset],Preset_Parameters[],12,FALSE)</f>
        <v>3</v>
      </c>
      <c r="J31" s="7">
        <f>VLOOKUP(Distribution_Parameters[Preset],Preset_Parameters[],15,FALSE)</f>
        <v>120</v>
      </c>
      <c r="K31" s="7">
        <f>VLOOKUP(Distribution_Parameters[Preset],Preset_Parameters[],18,FALSE)</f>
        <v>0.5</v>
      </c>
      <c r="L31" s="49">
        <f>VLOOKUP(Distribution_Parameters[Preset],Preset_Parameters[],21,FALSE)</f>
        <v>1</v>
      </c>
      <c r="M31" s="65">
        <v>1</v>
      </c>
      <c r="N31" s="66">
        <v>1</v>
      </c>
      <c r="O31" s="66">
        <v>1</v>
      </c>
      <c r="P31" s="66">
        <v>1</v>
      </c>
      <c r="Q31" s="66">
        <v>1</v>
      </c>
      <c r="R31" s="66">
        <v>1</v>
      </c>
      <c r="S31" s="67">
        <v>1</v>
      </c>
      <c r="T31" s="4">
        <f>Distribution_Parameters[Veins per chunk - Modifier]*Distribution_Parameters[Veins per chunk - Preset]</f>
        <v>2.5000000000000001E-2</v>
      </c>
      <c r="U31" s="7">
        <f>Distribution_Parameters[Motherlode Size / Cloud Radius - Modifier]*Distribution_Parameters[Motherlode Size / Cloud Radius - Preset]</f>
        <v>2.5</v>
      </c>
      <c r="V31" s="7">
        <f>Distribution_Parameters[Motherlode Size / Cloud Thickness - Modifier]*Distribution_Parameters[Motherlode Size / Cloud Thickness - Preset]</f>
        <v>2.5</v>
      </c>
      <c r="W31" s="7">
        <f>Distribution_Parameters[Branch Frequency - Modifier]*Distribution_Parameters[Branch Frequency - Preset]</f>
        <v>3</v>
      </c>
      <c r="X31" s="7">
        <f>Distribution_Parameters[Branch Length - Modifier]*Distribution_Parameters[Branch Length - Preset]</f>
        <v>120</v>
      </c>
      <c r="Y31" s="7">
        <f>Distribution_Parameters[Branch Radius - Modifier]*Distribution_Parameters[Branch Radius - Preset]</f>
        <v>0.5</v>
      </c>
      <c r="Z31" s="49">
        <f>Distribution_Parameters[Ore Density × Noise Cutoff - Modifier]*Distribution_Parameters[Ore Density × Noise Cutoff - Preset]</f>
        <v>1</v>
      </c>
      <c r="AA31" s="73">
        <f>4/3*PI()*Distribution_Parameters[[#This Row],[Motherlode Size / Cloud Radius - Effective]]^2*Distribution_Parameters[[#This Row],[Motherlode Size / Cloud Thickness - Effective]]</f>
        <v>65.449846949787357</v>
      </c>
      <c r="AB31" s="15">
        <f>Distribution_Parameters[[#This Row],[Branch Frequency - Effective]]</f>
        <v>3</v>
      </c>
      <c r="AC31" s="15">
        <f>PI()*Distribution_Parameters[[#This Row],[Branch Radius - Effective]]^2*Distribution_Parameters[[#This Row],[Branch Length - Effective]]</f>
        <v>94.247779607693786</v>
      </c>
      <c r="AD31" s="15">
        <f>Distribution_Parameters[[#This Row],[Volume of one branch]]*Distribution_Parameters[[#This Row],[Number of branches]]</f>
        <v>282.74333882308133</v>
      </c>
      <c r="AE31" s="15">
        <f>Distribution_Parameters[[#This Row],[Volume of motherlode]]+Distribution_Parameters[[#This Row],[Volume of all branches]]</f>
        <v>348.19318577286867</v>
      </c>
      <c r="AF31" s="7">
        <f>Distribution_Parameters[[#This Row],[Ore Density × Noise Cutoff - Effective]]</f>
        <v>1</v>
      </c>
      <c r="AG31" s="49">
        <f>Distribution_Parameters[[#This Row],[Veins per chunk - Effective]]</f>
        <v>2.5000000000000001E-2</v>
      </c>
      <c r="AH31" s="71">
        <f>Distribution_Parameters[[#This Row],[Total volume of ore body]]*Distribution_Parameters[[#This Row],[Density of ore body]]*Distribution_Parameters[[#This Row],[Veins per chunk]]</f>
        <v>8.7048296443217179</v>
      </c>
    </row>
    <row r="32" spans="1:34" x14ac:dyDescent="0.2">
      <c r="A32" s="4"/>
      <c r="B32" s="49" t="s">
        <v>1</v>
      </c>
      <c r="C32" s="66"/>
      <c r="D32" s="66"/>
      <c r="E32" s="63">
        <f>0.5*Distribution_Parameters[[#This Row],[Max ores per cluster (without COG)]]*Distribution_Parameters[[#This Row],[Clusters per chunk (without COG)]]</f>
        <v>0</v>
      </c>
      <c r="F32" s="4">
        <f>VLOOKUP(Distribution_Parameters[Preset],Preset_Parameters[],3,FALSE)</f>
        <v>2.5000000000000001E-2</v>
      </c>
      <c r="G32" s="7">
        <f>VLOOKUP(Distribution_Parameters[Preset],Preset_Parameters[],6,FALSE)</f>
        <v>2.5</v>
      </c>
      <c r="H32" s="7">
        <f>VLOOKUP(Distribution_Parameters[Preset],Preset_Parameters[],9,FALSE)</f>
        <v>2.5</v>
      </c>
      <c r="I32" s="7">
        <f>VLOOKUP(Distribution_Parameters[Preset],Preset_Parameters[],12,FALSE)</f>
        <v>3</v>
      </c>
      <c r="J32" s="7">
        <f>VLOOKUP(Distribution_Parameters[Preset],Preset_Parameters[],15,FALSE)</f>
        <v>120</v>
      </c>
      <c r="K32" s="7">
        <f>VLOOKUP(Distribution_Parameters[Preset],Preset_Parameters[],18,FALSE)</f>
        <v>0.5</v>
      </c>
      <c r="L32" s="49">
        <f>VLOOKUP(Distribution_Parameters[Preset],Preset_Parameters[],21,FALSE)</f>
        <v>1</v>
      </c>
      <c r="M32" s="65">
        <v>1</v>
      </c>
      <c r="N32" s="66">
        <v>1</v>
      </c>
      <c r="O32" s="66">
        <v>1</v>
      </c>
      <c r="P32" s="66">
        <v>1</v>
      </c>
      <c r="Q32" s="66">
        <v>1</v>
      </c>
      <c r="R32" s="66">
        <v>1</v>
      </c>
      <c r="S32" s="67">
        <v>1</v>
      </c>
      <c r="T32" s="4">
        <f>Distribution_Parameters[Veins per chunk - Modifier]*Distribution_Parameters[Veins per chunk - Preset]</f>
        <v>2.5000000000000001E-2</v>
      </c>
      <c r="U32" s="7">
        <f>Distribution_Parameters[Motherlode Size / Cloud Radius - Modifier]*Distribution_Parameters[Motherlode Size / Cloud Radius - Preset]</f>
        <v>2.5</v>
      </c>
      <c r="V32" s="7">
        <f>Distribution_Parameters[Motherlode Size / Cloud Thickness - Modifier]*Distribution_Parameters[Motherlode Size / Cloud Thickness - Preset]</f>
        <v>2.5</v>
      </c>
      <c r="W32" s="7">
        <f>Distribution_Parameters[Branch Frequency - Modifier]*Distribution_Parameters[Branch Frequency - Preset]</f>
        <v>3</v>
      </c>
      <c r="X32" s="7">
        <f>Distribution_Parameters[Branch Length - Modifier]*Distribution_Parameters[Branch Length - Preset]</f>
        <v>120</v>
      </c>
      <c r="Y32" s="7">
        <f>Distribution_Parameters[Branch Radius - Modifier]*Distribution_Parameters[Branch Radius - Preset]</f>
        <v>0.5</v>
      </c>
      <c r="Z32" s="49">
        <f>Distribution_Parameters[Ore Density × Noise Cutoff - Modifier]*Distribution_Parameters[Ore Density × Noise Cutoff - Preset]</f>
        <v>1</v>
      </c>
      <c r="AA32" s="73">
        <f>4/3*PI()*Distribution_Parameters[[#This Row],[Motherlode Size / Cloud Radius - Effective]]^2*Distribution_Parameters[[#This Row],[Motherlode Size / Cloud Thickness - Effective]]</f>
        <v>65.449846949787357</v>
      </c>
      <c r="AB32" s="15">
        <f>Distribution_Parameters[[#This Row],[Branch Frequency - Effective]]</f>
        <v>3</v>
      </c>
      <c r="AC32" s="15">
        <f>PI()*Distribution_Parameters[[#This Row],[Branch Radius - Effective]]^2*Distribution_Parameters[[#This Row],[Branch Length - Effective]]</f>
        <v>94.247779607693786</v>
      </c>
      <c r="AD32" s="15">
        <f>Distribution_Parameters[[#This Row],[Volume of one branch]]*Distribution_Parameters[[#This Row],[Number of branches]]</f>
        <v>282.74333882308133</v>
      </c>
      <c r="AE32" s="15">
        <f>Distribution_Parameters[[#This Row],[Volume of motherlode]]+Distribution_Parameters[[#This Row],[Volume of all branches]]</f>
        <v>348.19318577286867</v>
      </c>
      <c r="AF32" s="7">
        <f>Distribution_Parameters[[#This Row],[Ore Density × Noise Cutoff - Effective]]</f>
        <v>1</v>
      </c>
      <c r="AG32" s="49">
        <f>Distribution_Parameters[[#This Row],[Veins per chunk - Effective]]</f>
        <v>2.5000000000000001E-2</v>
      </c>
      <c r="AH32" s="71">
        <f>Distribution_Parameters[[#This Row],[Total volume of ore body]]*Distribution_Parameters[[#This Row],[Density of ore body]]*Distribution_Parameters[[#This Row],[Veins per chunk]]</f>
        <v>8.7048296443217179</v>
      </c>
    </row>
    <row r="33" spans="1:34" x14ac:dyDescent="0.2">
      <c r="A33" s="4"/>
      <c r="B33" s="49" t="s">
        <v>1</v>
      </c>
      <c r="C33" s="66"/>
      <c r="D33" s="66"/>
      <c r="E33" s="63">
        <f>0.5*Distribution_Parameters[[#This Row],[Max ores per cluster (without COG)]]*Distribution_Parameters[[#This Row],[Clusters per chunk (without COG)]]</f>
        <v>0</v>
      </c>
      <c r="F33" s="4">
        <f>VLOOKUP(Distribution_Parameters[Preset],Preset_Parameters[],3,FALSE)</f>
        <v>2.5000000000000001E-2</v>
      </c>
      <c r="G33" s="7">
        <f>VLOOKUP(Distribution_Parameters[Preset],Preset_Parameters[],6,FALSE)</f>
        <v>2.5</v>
      </c>
      <c r="H33" s="7">
        <f>VLOOKUP(Distribution_Parameters[Preset],Preset_Parameters[],9,FALSE)</f>
        <v>2.5</v>
      </c>
      <c r="I33" s="7">
        <f>VLOOKUP(Distribution_Parameters[Preset],Preset_Parameters[],12,FALSE)</f>
        <v>3</v>
      </c>
      <c r="J33" s="7">
        <f>VLOOKUP(Distribution_Parameters[Preset],Preset_Parameters[],15,FALSE)</f>
        <v>120</v>
      </c>
      <c r="K33" s="7">
        <f>VLOOKUP(Distribution_Parameters[Preset],Preset_Parameters[],18,FALSE)</f>
        <v>0.5</v>
      </c>
      <c r="L33" s="49">
        <f>VLOOKUP(Distribution_Parameters[Preset],Preset_Parameters[],21,FALSE)</f>
        <v>1</v>
      </c>
      <c r="M33" s="65">
        <v>1</v>
      </c>
      <c r="N33" s="66">
        <v>1</v>
      </c>
      <c r="O33" s="66">
        <v>1</v>
      </c>
      <c r="P33" s="66">
        <v>1</v>
      </c>
      <c r="Q33" s="66">
        <v>1</v>
      </c>
      <c r="R33" s="66">
        <v>1</v>
      </c>
      <c r="S33" s="67">
        <v>1</v>
      </c>
      <c r="T33" s="4">
        <f>Distribution_Parameters[Veins per chunk - Modifier]*Distribution_Parameters[Veins per chunk - Preset]</f>
        <v>2.5000000000000001E-2</v>
      </c>
      <c r="U33" s="7">
        <f>Distribution_Parameters[Motherlode Size / Cloud Radius - Modifier]*Distribution_Parameters[Motherlode Size / Cloud Radius - Preset]</f>
        <v>2.5</v>
      </c>
      <c r="V33" s="7">
        <f>Distribution_Parameters[Motherlode Size / Cloud Thickness - Modifier]*Distribution_Parameters[Motherlode Size / Cloud Thickness - Preset]</f>
        <v>2.5</v>
      </c>
      <c r="W33" s="7">
        <f>Distribution_Parameters[Branch Frequency - Modifier]*Distribution_Parameters[Branch Frequency - Preset]</f>
        <v>3</v>
      </c>
      <c r="X33" s="7">
        <f>Distribution_Parameters[Branch Length - Modifier]*Distribution_Parameters[Branch Length - Preset]</f>
        <v>120</v>
      </c>
      <c r="Y33" s="7">
        <f>Distribution_Parameters[Branch Radius - Modifier]*Distribution_Parameters[Branch Radius - Preset]</f>
        <v>0.5</v>
      </c>
      <c r="Z33" s="49">
        <f>Distribution_Parameters[Ore Density × Noise Cutoff - Modifier]*Distribution_Parameters[Ore Density × Noise Cutoff - Preset]</f>
        <v>1</v>
      </c>
      <c r="AA33" s="73">
        <f>4/3*PI()*Distribution_Parameters[[#This Row],[Motherlode Size / Cloud Radius - Effective]]^2*Distribution_Parameters[[#This Row],[Motherlode Size / Cloud Thickness - Effective]]</f>
        <v>65.449846949787357</v>
      </c>
      <c r="AB33" s="15">
        <f>Distribution_Parameters[[#This Row],[Branch Frequency - Effective]]</f>
        <v>3</v>
      </c>
      <c r="AC33" s="15">
        <f>PI()*Distribution_Parameters[[#This Row],[Branch Radius - Effective]]^2*Distribution_Parameters[[#This Row],[Branch Length - Effective]]</f>
        <v>94.247779607693786</v>
      </c>
      <c r="AD33" s="15">
        <f>Distribution_Parameters[[#This Row],[Volume of one branch]]*Distribution_Parameters[[#This Row],[Number of branches]]</f>
        <v>282.74333882308133</v>
      </c>
      <c r="AE33" s="15">
        <f>Distribution_Parameters[[#This Row],[Volume of motherlode]]+Distribution_Parameters[[#This Row],[Volume of all branches]]</f>
        <v>348.19318577286867</v>
      </c>
      <c r="AF33" s="7">
        <f>Distribution_Parameters[[#This Row],[Ore Density × Noise Cutoff - Effective]]</f>
        <v>1</v>
      </c>
      <c r="AG33" s="49">
        <f>Distribution_Parameters[[#This Row],[Veins per chunk - Effective]]</f>
        <v>2.5000000000000001E-2</v>
      </c>
      <c r="AH33" s="71">
        <f>Distribution_Parameters[[#This Row],[Total volume of ore body]]*Distribution_Parameters[[#This Row],[Density of ore body]]*Distribution_Parameters[[#This Row],[Veins per chunk]]</f>
        <v>8.7048296443217179</v>
      </c>
    </row>
    <row r="34" spans="1:34" x14ac:dyDescent="0.2">
      <c r="A34" s="4"/>
      <c r="B34" s="49" t="s">
        <v>1</v>
      </c>
      <c r="C34" s="66"/>
      <c r="D34" s="66"/>
      <c r="E34" s="63">
        <f>0.5*Distribution_Parameters[[#This Row],[Max ores per cluster (without COG)]]*Distribution_Parameters[[#This Row],[Clusters per chunk (without COG)]]</f>
        <v>0</v>
      </c>
      <c r="F34" s="4">
        <f>VLOOKUP(Distribution_Parameters[Preset],Preset_Parameters[],3,FALSE)</f>
        <v>2.5000000000000001E-2</v>
      </c>
      <c r="G34" s="7">
        <f>VLOOKUP(Distribution_Parameters[Preset],Preset_Parameters[],6,FALSE)</f>
        <v>2.5</v>
      </c>
      <c r="H34" s="7">
        <f>VLOOKUP(Distribution_Parameters[Preset],Preset_Parameters[],9,FALSE)</f>
        <v>2.5</v>
      </c>
      <c r="I34" s="7">
        <f>VLOOKUP(Distribution_Parameters[Preset],Preset_Parameters[],12,FALSE)</f>
        <v>3</v>
      </c>
      <c r="J34" s="7">
        <f>VLOOKUP(Distribution_Parameters[Preset],Preset_Parameters[],15,FALSE)</f>
        <v>120</v>
      </c>
      <c r="K34" s="7">
        <f>VLOOKUP(Distribution_Parameters[Preset],Preset_Parameters[],18,FALSE)</f>
        <v>0.5</v>
      </c>
      <c r="L34" s="49">
        <f>VLOOKUP(Distribution_Parameters[Preset],Preset_Parameters[],21,FALSE)</f>
        <v>1</v>
      </c>
      <c r="M34" s="65">
        <v>1</v>
      </c>
      <c r="N34" s="66">
        <v>1</v>
      </c>
      <c r="O34" s="66">
        <v>1</v>
      </c>
      <c r="P34" s="66">
        <v>1</v>
      </c>
      <c r="Q34" s="66">
        <v>1</v>
      </c>
      <c r="R34" s="66">
        <v>1</v>
      </c>
      <c r="S34" s="67">
        <v>1</v>
      </c>
      <c r="T34" s="4">
        <f>Distribution_Parameters[Veins per chunk - Modifier]*Distribution_Parameters[Veins per chunk - Preset]</f>
        <v>2.5000000000000001E-2</v>
      </c>
      <c r="U34" s="7">
        <f>Distribution_Parameters[Motherlode Size / Cloud Radius - Modifier]*Distribution_Parameters[Motherlode Size / Cloud Radius - Preset]</f>
        <v>2.5</v>
      </c>
      <c r="V34" s="7">
        <f>Distribution_Parameters[Motherlode Size / Cloud Thickness - Modifier]*Distribution_Parameters[Motherlode Size / Cloud Thickness - Preset]</f>
        <v>2.5</v>
      </c>
      <c r="W34" s="7">
        <f>Distribution_Parameters[Branch Frequency - Modifier]*Distribution_Parameters[Branch Frequency - Preset]</f>
        <v>3</v>
      </c>
      <c r="X34" s="7">
        <f>Distribution_Parameters[Branch Length - Modifier]*Distribution_Parameters[Branch Length - Preset]</f>
        <v>120</v>
      </c>
      <c r="Y34" s="7">
        <f>Distribution_Parameters[Branch Radius - Modifier]*Distribution_Parameters[Branch Radius - Preset]</f>
        <v>0.5</v>
      </c>
      <c r="Z34" s="49">
        <f>Distribution_Parameters[Ore Density × Noise Cutoff - Modifier]*Distribution_Parameters[Ore Density × Noise Cutoff - Preset]</f>
        <v>1</v>
      </c>
      <c r="AA34" s="73">
        <f>4/3*PI()*Distribution_Parameters[[#This Row],[Motherlode Size / Cloud Radius - Effective]]^2*Distribution_Parameters[[#This Row],[Motherlode Size / Cloud Thickness - Effective]]</f>
        <v>65.449846949787357</v>
      </c>
      <c r="AB34" s="15">
        <f>Distribution_Parameters[[#This Row],[Branch Frequency - Effective]]</f>
        <v>3</v>
      </c>
      <c r="AC34" s="15">
        <f>PI()*Distribution_Parameters[[#This Row],[Branch Radius - Effective]]^2*Distribution_Parameters[[#This Row],[Branch Length - Effective]]</f>
        <v>94.247779607693786</v>
      </c>
      <c r="AD34" s="15">
        <f>Distribution_Parameters[[#This Row],[Volume of one branch]]*Distribution_Parameters[[#This Row],[Number of branches]]</f>
        <v>282.74333882308133</v>
      </c>
      <c r="AE34" s="15">
        <f>Distribution_Parameters[[#This Row],[Volume of motherlode]]+Distribution_Parameters[[#This Row],[Volume of all branches]]</f>
        <v>348.19318577286867</v>
      </c>
      <c r="AF34" s="7">
        <f>Distribution_Parameters[[#This Row],[Ore Density × Noise Cutoff - Effective]]</f>
        <v>1</v>
      </c>
      <c r="AG34" s="49">
        <f>Distribution_Parameters[[#This Row],[Veins per chunk - Effective]]</f>
        <v>2.5000000000000001E-2</v>
      </c>
      <c r="AH34" s="71">
        <f>Distribution_Parameters[[#This Row],[Total volume of ore body]]*Distribution_Parameters[[#This Row],[Density of ore body]]*Distribution_Parameters[[#This Row],[Veins per chunk]]</f>
        <v>8.7048296443217179</v>
      </c>
    </row>
    <row r="35" spans="1:34" x14ac:dyDescent="0.2">
      <c r="A35" s="4"/>
      <c r="B35" s="49" t="s">
        <v>1</v>
      </c>
      <c r="C35" s="66"/>
      <c r="D35" s="66"/>
      <c r="E35" s="63">
        <f>0.5*Distribution_Parameters[[#This Row],[Max ores per cluster (without COG)]]*Distribution_Parameters[[#This Row],[Clusters per chunk (without COG)]]</f>
        <v>0</v>
      </c>
      <c r="F35" s="4">
        <f>VLOOKUP(Distribution_Parameters[Preset],Preset_Parameters[],3,FALSE)</f>
        <v>2.5000000000000001E-2</v>
      </c>
      <c r="G35" s="7">
        <f>VLOOKUP(Distribution_Parameters[Preset],Preset_Parameters[],6,FALSE)</f>
        <v>2.5</v>
      </c>
      <c r="H35" s="7">
        <f>VLOOKUP(Distribution_Parameters[Preset],Preset_Parameters[],9,FALSE)</f>
        <v>2.5</v>
      </c>
      <c r="I35" s="7">
        <f>VLOOKUP(Distribution_Parameters[Preset],Preset_Parameters[],12,FALSE)</f>
        <v>3</v>
      </c>
      <c r="J35" s="7">
        <f>VLOOKUP(Distribution_Parameters[Preset],Preset_Parameters[],15,FALSE)</f>
        <v>120</v>
      </c>
      <c r="K35" s="7">
        <f>VLOOKUP(Distribution_Parameters[Preset],Preset_Parameters[],18,FALSE)</f>
        <v>0.5</v>
      </c>
      <c r="L35" s="49">
        <f>VLOOKUP(Distribution_Parameters[Preset],Preset_Parameters[],21,FALSE)</f>
        <v>1</v>
      </c>
      <c r="M35" s="65">
        <v>1</v>
      </c>
      <c r="N35" s="66">
        <v>1</v>
      </c>
      <c r="O35" s="66">
        <v>1</v>
      </c>
      <c r="P35" s="66">
        <v>1</v>
      </c>
      <c r="Q35" s="66">
        <v>1</v>
      </c>
      <c r="R35" s="66">
        <v>1</v>
      </c>
      <c r="S35" s="67">
        <v>1</v>
      </c>
      <c r="T35" s="4">
        <f>Distribution_Parameters[Veins per chunk - Modifier]*Distribution_Parameters[Veins per chunk - Preset]</f>
        <v>2.5000000000000001E-2</v>
      </c>
      <c r="U35" s="7">
        <f>Distribution_Parameters[Motherlode Size / Cloud Radius - Modifier]*Distribution_Parameters[Motherlode Size / Cloud Radius - Preset]</f>
        <v>2.5</v>
      </c>
      <c r="V35" s="7">
        <f>Distribution_Parameters[Motherlode Size / Cloud Thickness - Modifier]*Distribution_Parameters[Motherlode Size / Cloud Thickness - Preset]</f>
        <v>2.5</v>
      </c>
      <c r="W35" s="7">
        <f>Distribution_Parameters[Branch Frequency - Modifier]*Distribution_Parameters[Branch Frequency - Preset]</f>
        <v>3</v>
      </c>
      <c r="X35" s="7">
        <f>Distribution_Parameters[Branch Length - Modifier]*Distribution_Parameters[Branch Length - Preset]</f>
        <v>120</v>
      </c>
      <c r="Y35" s="7">
        <f>Distribution_Parameters[Branch Radius - Modifier]*Distribution_Parameters[Branch Radius - Preset]</f>
        <v>0.5</v>
      </c>
      <c r="Z35" s="49">
        <f>Distribution_Parameters[Ore Density × Noise Cutoff - Modifier]*Distribution_Parameters[Ore Density × Noise Cutoff - Preset]</f>
        <v>1</v>
      </c>
      <c r="AA35" s="73">
        <f>4/3*PI()*Distribution_Parameters[[#This Row],[Motherlode Size / Cloud Radius - Effective]]^2*Distribution_Parameters[[#This Row],[Motherlode Size / Cloud Thickness - Effective]]</f>
        <v>65.449846949787357</v>
      </c>
      <c r="AB35" s="15">
        <f>Distribution_Parameters[[#This Row],[Branch Frequency - Effective]]</f>
        <v>3</v>
      </c>
      <c r="AC35" s="15">
        <f>PI()*Distribution_Parameters[[#This Row],[Branch Radius - Effective]]^2*Distribution_Parameters[[#This Row],[Branch Length - Effective]]</f>
        <v>94.247779607693786</v>
      </c>
      <c r="AD35" s="15">
        <f>Distribution_Parameters[[#This Row],[Volume of one branch]]*Distribution_Parameters[[#This Row],[Number of branches]]</f>
        <v>282.74333882308133</v>
      </c>
      <c r="AE35" s="15">
        <f>Distribution_Parameters[[#This Row],[Volume of motherlode]]+Distribution_Parameters[[#This Row],[Volume of all branches]]</f>
        <v>348.19318577286867</v>
      </c>
      <c r="AF35" s="7">
        <f>Distribution_Parameters[[#This Row],[Ore Density × Noise Cutoff - Effective]]</f>
        <v>1</v>
      </c>
      <c r="AG35" s="49">
        <f>Distribution_Parameters[[#This Row],[Veins per chunk - Effective]]</f>
        <v>2.5000000000000001E-2</v>
      </c>
      <c r="AH35" s="71">
        <f>Distribution_Parameters[[#This Row],[Total volume of ore body]]*Distribution_Parameters[[#This Row],[Density of ore body]]*Distribution_Parameters[[#This Row],[Veins per chunk]]</f>
        <v>8.7048296443217179</v>
      </c>
    </row>
    <row r="36" spans="1:34" x14ac:dyDescent="0.2">
      <c r="A36" s="4"/>
      <c r="B36" s="49" t="s">
        <v>1</v>
      </c>
      <c r="C36" s="66"/>
      <c r="D36" s="66"/>
      <c r="E36" s="63">
        <f>0.5*Distribution_Parameters[[#This Row],[Max ores per cluster (without COG)]]*Distribution_Parameters[[#This Row],[Clusters per chunk (without COG)]]</f>
        <v>0</v>
      </c>
      <c r="F36" s="4">
        <f>VLOOKUP(Distribution_Parameters[Preset],Preset_Parameters[],3,FALSE)</f>
        <v>2.5000000000000001E-2</v>
      </c>
      <c r="G36" s="7">
        <f>VLOOKUP(Distribution_Parameters[Preset],Preset_Parameters[],6,FALSE)</f>
        <v>2.5</v>
      </c>
      <c r="H36" s="7">
        <f>VLOOKUP(Distribution_Parameters[Preset],Preset_Parameters[],9,FALSE)</f>
        <v>2.5</v>
      </c>
      <c r="I36" s="7">
        <f>VLOOKUP(Distribution_Parameters[Preset],Preset_Parameters[],12,FALSE)</f>
        <v>3</v>
      </c>
      <c r="J36" s="7">
        <f>VLOOKUP(Distribution_Parameters[Preset],Preset_Parameters[],15,FALSE)</f>
        <v>120</v>
      </c>
      <c r="K36" s="7">
        <f>VLOOKUP(Distribution_Parameters[Preset],Preset_Parameters[],18,FALSE)</f>
        <v>0.5</v>
      </c>
      <c r="L36" s="49">
        <f>VLOOKUP(Distribution_Parameters[Preset],Preset_Parameters[],21,FALSE)</f>
        <v>1</v>
      </c>
      <c r="M36" s="65">
        <v>1</v>
      </c>
      <c r="N36" s="66">
        <v>1</v>
      </c>
      <c r="O36" s="66">
        <v>1</v>
      </c>
      <c r="P36" s="66">
        <v>1</v>
      </c>
      <c r="Q36" s="66">
        <v>1</v>
      </c>
      <c r="R36" s="66">
        <v>1</v>
      </c>
      <c r="S36" s="67">
        <v>1</v>
      </c>
      <c r="T36" s="4">
        <f>Distribution_Parameters[Veins per chunk - Modifier]*Distribution_Parameters[Veins per chunk - Preset]</f>
        <v>2.5000000000000001E-2</v>
      </c>
      <c r="U36" s="7">
        <f>Distribution_Parameters[Motherlode Size / Cloud Radius - Modifier]*Distribution_Parameters[Motherlode Size / Cloud Radius - Preset]</f>
        <v>2.5</v>
      </c>
      <c r="V36" s="7">
        <f>Distribution_Parameters[Motherlode Size / Cloud Thickness - Modifier]*Distribution_Parameters[Motherlode Size / Cloud Thickness - Preset]</f>
        <v>2.5</v>
      </c>
      <c r="W36" s="7">
        <f>Distribution_Parameters[Branch Frequency - Modifier]*Distribution_Parameters[Branch Frequency - Preset]</f>
        <v>3</v>
      </c>
      <c r="X36" s="7">
        <f>Distribution_Parameters[Branch Length - Modifier]*Distribution_Parameters[Branch Length - Preset]</f>
        <v>120</v>
      </c>
      <c r="Y36" s="7">
        <f>Distribution_Parameters[Branch Radius - Modifier]*Distribution_Parameters[Branch Radius - Preset]</f>
        <v>0.5</v>
      </c>
      <c r="Z36" s="49">
        <f>Distribution_Parameters[Ore Density × Noise Cutoff - Modifier]*Distribution_Parameters[Ore Density × Noise Cutoff - Preset]</f>
        <v>1</v>
      </c>
      <c r="AA36" s="73">
        <f>4/3*PI()*Distribution_Parameters[[#This Row],[Motherlode Size / Cloud Radius - Effective]]^2*Distribution_Parameters[[#This Row],[Motherlode Size / Cloud Thickness - Effective]]</f>
        <v>65.449846949787357</v>
      </c>
      <c r="AB36" s="15">
        <f>Distribution_Parameters[[#This Row],[Branch Frequency - Effective]]</f>
        <v>3</v>
      </c>
      <c r="AC36" s="15">
        <f>PI()*Distribution_Parameters[[#This Row],[Branch Radius - Effective]]^2*Distribution_Parameters[[#This Row],[Branch Length - Effective]]</f>
        <v>94.247779607693786</v>
      </c>
      <c r="AD36" s="15">
        <f>Distribution_Parameters[[#This Row],[Volume of one branch]]*Distribution_Parameters[[#This Row],[Number of branches]]</f>
        <v>282.74333882308133</v>
      </c>
      <c r="AE36" s="15">
        <f>Distribution_Parameters[[#This Row],[Volume of motherlode]]+Distribution_Parameters[[#This Row],[Volume of all branches]]</f>
        <v>348.19318577286867</v>
      </c>
      <c r="AF36" s="7">
        <f>Distribution_Parameters[[#This Row],[Ore Density × Noise Cutoff - Effective]]</f>
        <v>1</v>
      </c>
      <c r="AG36" s="49">
        <f>Distribution_Parameters[[#This Row],[Veins per chunk - Effective]]</f>
        <v>2.5000000000000001E-2</v>
      </c>
      <c r="AH36" s="71">
        <f>Distribution_Parameters[[#This Row],[Total volume of ore body]]*Distribution_Parameters[[#This Row],[Density of ore body]]*Distribution_Parameters[[#This Row],[Veins per chunk]]</f>
        <v>8.7048296443217179</v>
      </c>
    </row>
    <row r="37" spans="1:34" x14ac:dyDescent="0.2">
      <c r="A37" s="4"/>
      <c r="B37" s="49" t="s">
        <v>1</v>
      </c>
      <c r="C37" s="66"/>
      <c r="D37" s="66"/>
      <c r="E37" s="63">
        <f>0.5*Distribution_Parameters[[#This Row],[Max ores per cluster (without COG)]]*Distribution_Parameters[[#This Row],[Clusters per chunk (without COG)]]</f>
        <v>0</v>
      </c>
      <c r="F37" s="4">
        <f>VLOOKUP(Distribution_Parameters[Preset],Preset_Parameters[],3,FALSE)</f>
        <v>2.5000000000000001E-2</v>
      </c>
      <c r="G37" s="7">
        <f>VLOOKUP(Distribution_Parameters[Preset],Preset_Parameters[],6,FALSE)</f>
        <v>2.5</v>
      </c>
      <c r="H37" s="7">
        <f>VLOOKUP(Distribution_Parameters[Preset],Preset_Parameters[],9,FALSE)</f>
        <v>2.5</v>
      </c>
      <c r="I37" s="7">
        <f>VLOOKUP(Distribution_Parameters[Preset],Preset_Parameters[],12,FALSE)</f>
        <v>3</v>
      </c>
      <c r="J37" s="7">
        <f>VLOOKUP(Distribution_Parameters[Preset],Preset_Parameters[],15,FALSE)</f>
        <v>120</v>
      </c>
      <c r="K37" s="7">
        <f>VLOOKUP(Distribution_Parameters[Preset],Preset_Parameters[],18,FALSE)</f>
        <v>0.5</v>
      </c>
      <c r="L37" s="49">
        <f>VLOOKUP(Distribution_Parameters[Preset],Preset_Parameters[],21,FALSE)</f>
        <v>1</v>
      </c>
      <c r="M37" s="65">
        <v>1</v>
      </c>
      <c r="N37" s="66">
        <v>1</v>
      </c>
      <c r="O37" s="66">
        <v>1</v>
      </c>
      <c r="P37" s="66">
        <v>1</v>
      </c>
      <c r="Q37" s="66">
        <v>1</v>
      </c>
      <c r="R37" s="66">
        <v>1</v>
      </c>
      <c r="S37" s="67">
        <v>1</v>
      </c>
      <c r="T37" s="4">
        <f>Distribution_Parameters[Veins per chunk - Modifier]*Distribution_Parameters[Veins per chunk - Preset]</f>
        <v>2.5000000000000001E-2</v>
      </c>
      <c r="U37" s="7">
        <f>Distribution_Parameters[Motherlode Size / Cloud Radius - Modifier]*Distribution_Parameters[Motherlode Size / Cloud Radius - Preset]</f>
        <v>2.5</v>
      </c>
      <c r="V37" s="7">
        <f>Distribution_Parameters[Motherlode Size / Cloud Thickness - Modifier]*Distribution_Parameters[Motherlode Size / Cloud Thickness - Preset]</f>
        <v>2.5</v>
      </c>
      <c r="W37" s="7">
        <f>Distribution_Parameters[Branch Frequency - Modifier]*Distribution_Parameters[Branch Frequency - Preset]</f>
        <v>3</v>
      </c>
      <c r="X37" s="7">
        <f>Distribution_Parameters[Branch Length - Modifier]*Distribution_Parameters[Branch Length - Preset]</f>
        <v>120</v>
      </c>
      <c r="Y37" s="7">
        <f>Distribution_Parameters[Branch Radius - Modifier]*Distribution_Parameters[Branch Radius - Preset]</f>
        <v>0.5</v>
      </c>
      <c r="Z37" s="49">
        <f>Distribution_Parameters[Ore Density × Noise Cutoff - Modifier]*Distribution_Parameters[Ore Density × Noise Cutoff - Preset]</f>
        <v>1</v>
      </c>
      <c r="AA37" s="73">
        <f>4/3*PI()*Distribution_Parameters[[#This Row],[Motherlode Size / Cloud Radius - Effective]]^2*Distribution_Parameters[[#This Row],[Motherlode Size / Cloud Thickness - Effective]]</f>
        <v>65.449846949787357</v>
      </c>
      <c r="AB37" s="15">
        <f>Distribution_Parameters[[#This Row],[Branch Frequency - Effective]]</f>
        <v>3</v>
      </c>
      <c r="AC37" s="15">
        <f>PI()*Distribution_Parameters[[#This Row],[Branch Radius - Effective]]^2*Distribution_Parameters[[#This Row],[Branch Length - Effective]]</f>
        <v>94.247779607693786</v>
      </c>
      <c r="AD37" s="15">
        <f>Distribution_Parameters[[#This Row],[Volume of one branch]]*Distribution_Parameters[[#This Row],[Number of branches]]</f>
        <v>282.74333882308133</v>
      </c>
      <c r="AE37" s="15">
        <f>Distribution_Parameters[[#This Row],[Volume of motherlode]]+Distribution_Parameters[[#This Row],[Volume of all branches]]</f>
        <v>348.19318577286867</v>
      </c>
      <c r="AF37" s="7">
        <f>Distribution_Parameters[[#This Row],[Ore Density × Noise Cutoff - Effective]]</f>
        <v>1</v>
      </c>
      <c r="AG37" s="49">
        <f>Distribution_Parameters[[#This Row],[Veins per chunk - Effective]]</f>
        <v>2.5000000000000001E-2</v>
      </c>
      <c r="AH37" s="71">
        <f>Distribution_Parameters[[#This Row],[Total volume of ore body]]*Distribution_Parameters[[#This Row],[Density of ore body]]*Distribution_Parameters[[#This Row],[Veins per chunk]]</f>
        <v>8.7048296443217179</v>
      </c>
    </row>
    <row r="38" spans="1:34" x14ac:dyDescent="0.2">
      <c r="A38" s="4"/>
      <c r="B38" s="49" t="s">
        <v>1</v>
      </c>
      <c r="C38" s="66"/>
      <c r="D38" s="66"/>
      <c r="E38" s="63">
        <f>0.5*Distribution_Parameters[[#This Row],[Max ores per cluster (without COG)]]*Distribution_Parameters[[#This Row],[Clusters per chunk (without COG)]]</f>
        <v>0</v>
      </c>
      <c r="F38" s="4">
        <f>VLOOKUP(Distribution_Parameters[Preset],Preset_Parameters[],3,FALSE)</f>
        <v>2.5000000000000001E-2</v>
      </c>
      <c r="G38" s="7">
        <f>VLOOKUP(Distribution_Parameters[Preset],Preset_Parameters[],6,FALSE)</f>
        <v>2.5</v>
      </c>
      <c r="H38" s="7">
        <f>VLOOKUP(Distribution_Parameters[Preset],Preset_Parameters[],9,FALSE)</f>
        <v>2.5</v>
      </c>
      <c r="I38" s="7">
        <f>VLOOKUP(Distribution_Parameters[Preset],Preset_Parameters[],12,FALSE)</f>
        <v>3</v>
      </c>
      <c r="J38" s="7">
        <f>VLOOKUP(Distribution_Parameters[Preset],Preset_Parameters[],15,FALSE)</f>
        <v>120</v>
      </c>
      <c r="K38" s="7">
        <f>VLOOKUP(Distribution_Parameters[Preset],Preset_Parameters[],18,FALSE)</f>
        <v>0.5</v>
      </c>
      <c r="L38" s="49">
        <f>VLOOKUP(Distribution_Parameters[Preset],Preset_Parameters[],21,FALSE)</f>
        <v>1</v>
      </c>
      <c r="M38" s="65">
        <v>1</v>
      </c>
      <c r="N38" s="66">
        <v>1</v>
      </c>
      <c r="O38" s="66">
        <v>1</v>
      </c>
      <c r="P38" s="66">
        <v>1</v>
      </c>
      <c r="Q38" s="66">
        <v>1</v>
      </c>
      <c r="R38" s="66">
        <v>1</v>
      </c>
      <c r="S38" s="67">
        <v>1</v>
      </c>
      <c r="T38" s="4">
        <f>Distribution_Parameters[Veins per chunk - Modifier]*Distribution_Parameters[Veins per chunk - Preset]</f>
        <v>2.5000000000000001E-2</v>
      </c>
      <c r="U38" s="7">
        <f>Distribution_Parameters[Motherlode Size / Cloud Radius - Modifier]*Distribution_Parameters[Motherlode Size / Cloud Radius - Preset]</f>
        <v>2.5</v>
      </c>
      <c r="V38" s="7">
        <f>Distribution_Parameters[Motherlode Size / Cloud Thickness - Modifier]*Distribution_Parameters[Motherlode Size / Cloud Thickness - Preset]</f>
        <v>2.5</v>
      </c>
      <c r="W38" s="7">
        <f>Distribution_Parameters[Branch Frequency - Modifier]*Distribution_Parameters[Branch Frequency - Preset]</f>
        <v>3</v>
      </c>
      <c r="X38" s="7">
        <f>Distribution_Parameters[Branch Length - Modifier]*Distribution_Parameters[Branch Length - Preset]</f>
        <v>120</v>
      </c>
      <c r="Y38" s="7">
        <f>Distribution_Parameters[Branch Radius - Modifier]*Distribution_Parameters[Branch Radius - Preset]</f>
        <v>0.5</v>
      </c>
      <c r="Z38" s="49">
        <f>Distribution_Parameters[Ore Density × Noise Cutoff - Modifier]*Distribution_Parameters[Ore Density × Noise Cutoff - Preset]</f>
        <v>1</v>
      </c>
      <c r="AA38" s="73">
        <f>4/3*PI()*Distribution_Parameters[[#This Row],[Motherlode Size / Cloud Radius - Effective]]^2*Distribution_Parameters[[#This Row],[Motherlode Size / Cloud Thickness - Effective]]</f>
        <v>65.449846949787357</v>
      </c>
      <c r="AB38" s="15">
        <f>Distribution_Parameters[[#This Row],[Branch Frequency - Effective]]</f>
        <v>3</v>
      </c>
      <c r="AC38" s="15">
        <f>PI()*Distribution_Parameters[[#This Row],[Branch Radius - Effective]]^2*Distribution_Parameters[[#This Row],[Branch Length - Effective]]</f>
        <v>94.247779607693786</v>
      </c>
      <c r="AD38" s="15">
        <f>Distribution_Parameters[[#This Row],[Volume of one branch]]*Distribution_Parameters[[#This Row],[Number of branches]]</f>
        <v>282.74333882308133</v>
      </c>
      <c r="AE38" s="15">
        <f>Distribution_Parameters[[#This Row],[Volume of motherlode]]+Distribution_Parameters[[#This Row],[Volume of all branches]]</f>
        <v>348.19318577286867</v>
      </c>
      <c r="AF38" s="7">
        <f>Distribution_Parameters[[#This Row],[Ore Density × Noise Cutoff - Effective]]</f>
        <v>1</v>
      </c>
      <c r="AG38" s="49">
        <f>Distribution_Parameters[[#This Row],[Veins per chunk - Effective]]</f>
        <v>2.5000000000000001E-2</v>
      </c>
      <c r="AH38" s="71">
        <f>Distribution_Parameters[[#This Row],[Total volume of ore body]]*Distribution_Parameters[[#This Row],[Density of ore body]]*Distribution_Parameters[[#This Row],[Veins per chunk]]</f>
        <v>8.7048296443217179</v>
      </c>
    </row>
    <row r="39" spans="1:34" x14ac:dyDescent="0.2">
      <c r="A39" s="4"/>
      <c r="B39" s="49" t="s">
        <v>1</v>
      </c>
      <c r="C39" s="66"/>
      <c r="D39" s="66"/>
      <c r="E39" s="63">
        <f>0.5*Distribution_Parameters[[#This Row],[Max ores per cluster (without COG)]]*Distribution_Parameters[[#This Row],[Clusters per chunk (without COG)]]</f>
        <v>0</v>
      </c>
      <c r="F39" s="4">
        <f>VLOOKUP(Distribution_Parameters[Preset],Preset_Parameters[],3,FALSE)</f>
        <v>2.5000000000000001E-2</v>
      </c>
      <c r="G39" s="7">
        <f>VLOOKUP(Distribution_Parameters[Preset],Preset_Parameters[],6,FALSE)</f>
        <v>2.5</v>
      </c>
      <c r="H39" s="7">
        <f>VLOOKUP(Distribution_Parameters[Preset],Preset_Parameters[],9,FALSE)</f>
        <v>2.5</v>
      </c>
      <c r="I39" s="7">
        <f>VLOOKUP(Distribution_Parameters[Preset],Preset_Parameters[],12,FALSE)</f>
        <v>3</v>
      </c>
      <c r="J39" s="7">
        <f>VLOOKUP(Distribution_Parameters[Preset],Preset_Parameters[],15,FALSE)</f>
        <v>120</v>
      </c>
      <c r="K39" s="7">
        <f>VLOOKUP(Distribution_Parameters[Preset],Preset_Parameters[],18,FALSE)</f>
        <v>0.5</v>
      </c>
      <c r="L39" s="49">
        <f>VLOOKUP(Distribution_Parameters[Preset],Preset_Parameters[],21,FALSE)</f>
        <v>1</v>
      </c>
      <c r="M39" s="65">
        <v>1</v>
      </c>
      <c r="N39" s="66">
        <v>1</v>
      </c>
      <c r="O39" s="66">
        <v>1</v>
      </c>
      <c r="P39" s="66">
        <v>1</v>
      </c>
      <c r="Q39" s="66">
        <v>1</v>
      </c>
      <c r="R39" s="66">
        <v>1</v>
      </c>
      <c r="S39" s="67">
        <v>1</v>
      </c>
      <c r="T39" s="4">
        <f>Distribution_Parameters[Veins per chunk - Modifier]*Distribution_Parameters[Veins per chunk - Preset]</f>
        <v>2.5000000000000001E-2</v>
      </c>
      <c r="U39" s="7">
        <f>Distribution_Parameters[Motherlode Size / Cloud Radius - Modifier]*Distribution_Parameters[Motherlode Size / Cloud Radius - Preset]</f>
        <v>2.5</v>
      </c>
      <c r="V39" s="7">
        <f>Distribution_Parameters[Motherlode Size / Cloud Thickness - Modifier]*Distribution_Parameters[Motherlode Size / Cloud Thickness - Preset]</f>
        <v>2.5</v>
      </c>
      <c r="W39" s="7">
        <f>Distribution_Parameters[Branch Frequency - Modifier]*Distribution_Parameters[Branch Frequency - Preset]</f>
        <v>3</v>
      </c>
      <c r="X39" s="7">
        <f>Distribution_Parameters[Branch Length - Modifier]*Distribution_Parameters[Branch Length - Preset]</f>
        <v>120</v>
      </c>
      <c r="Y39" s="7">
        <f>Distribution_Parameters[Branch Radius - Modifier]*Distribution_Parameters[Branch Radius - Preset]</f>
        <v>0.5</v>
      </c>
      <c r="Z39" s="49">
        <f>Distribution_Parameters[Ore Density × Noise Cutoff - Modifier]*Distribution_Parameters[Ore Density × Noise Cutoff - Preset]</f>
        <v>1</v>
      </c>
      <c r="AA39" s="73">
        <f>4/3*PI()*Distribution_Parameters[[#This Row],[Motherlode Size / Cloud Radius - Effective]]^2*Distribution_Parameters[[#This Row],[Motherlode Size / Cloud Thickness - Effective]]</f>
        <v>65.449846949787357</v>
      </c>
      <c r="AB39" s="15">
        <f>Distribution_Parameters[[#This Row],[Branch Frequency - Effective]]</f>
        <v>3</v>
      </c>
      <c r="AC39" s="15">
        <f>PI()*Distribution_Parameters[[#This Row],[Branch Radius - Effective]]^2*Distribution_Parameters[[#This Row],[Branch Length - Effective]]</f>
        <v>94.247779607693786</v>
      </c>
      <c r="AD39" s="15">
        <f>Distribution_Parameters[[#This Row],[Volume of one branch]]*Distribution_Parameters[[#This Row],[Number of branches]]</f>
        <v>282.74333882308133</v>
      </c>
      <c r="AE39" s="15">
        <f>Distribution_Parameters[[#This Row],[Volume of motherlode]]+Distribution_Parameters[[#This Row],[Volume of all branches]]</f>
        <v>348.19318577286867</v>
      </c>
      <c r="AF39" s="7">
        <f>Distribution_Parameters[[#This Row],[Ore Density × Noise Cutoff - Effective]]</f>
        <v>1</v>
      </c>
      <c r="AG39" s="49">
        <f>Distribution_Parameters[[#This Row],[Veins per chunk - Effective]]</f>
        <v>2.5000000000000001E-2</v>
      </c>
      <c r="AH39" s="71">
        <f>Distribution_Parameters[[#This Row],[Total volume of ore body]]*Distribution_Parameters[[#This Row],[Density of ore body]]*Distribution_Parameters[[#This Row],[Veins per chunk]]</f>
        <v>8.7048296443217179</v>
      </c>
    </row>
    <row r="40" spans="1:34" x14ac:dyDescent="0.2">
      <c r="A40" s="4"/>
      <c r="B40" s="49" t="s">
        <v>1</v>
      </c>
      <c r="C40" s="66"/>
      <c r="D40" s="66"/>
      <c r="E40" s="63">
        <f>0.5*Distribution_Parameters[[#This Row],[Max ores per cluster (without COG)]]*Distribution_Parameters[[#This Row],[Clusters per chunk (without COG)]]</f>
        <v>0</v>
      </c>
      <c r="F40" s="4">
        <f>VLOOKUP(Distribution_Parameters[Preset],Preset_Parameters[],3,FALSE)</f>
        <v>2.5000000000000001E-2</v>
      </c>
      <c r="G40" s="7">
        <f>VLOOKUP(Distribution_Parameters[Preset],Preset_Parameters[],6,FALSE)</f>
        <v>2.5</v>
      </c>
      <c r="H40" s="7">
        <f>VLOOKUP(Distribution_Parameters[Preset],Preset_Parameters[],9,FALSE)</f>
        <v>2.5</v>
      </c>
      <c r="I40" s="7">
        <f>VLOOKUP(Distribution_Parameters[Preset],Preset_Parameters[],12,FALSE)</f>
        <v>3</v>
      </c>
      <c r="J40" s="7">
        <f>VLOOKUP(Distribution_Parameters[Preset],Preset_Parameters[],15,FALSE)</f>
        <v>120</v>
      </c>
      <c r="K40" s="7">
        <f>VLOOKUP(Distribution_Parameters[Preset],Preset_Parameters[],18,FALSE)</f>
        <v>0.5</v>
      </c>
      <c r="L40" s="49">
        <f>VLOOKUP(Distribution_Parameters[Preset],Preset_Parameters[],21,FALSE)</f>
        <v>1</v>
      </c>
      <c r="M40" s="65">
        <v>1</v>
      </c>
      <c r="N40" s="66">
        <v>1</v>
      </c>
      <c r="O40" s="66">
        <v>1</v>
      </c>
      <c r="P40" s="66">
        <v>1</v>
      </c>
      <c r="Q40" s="66">
        <v>1</v>
      </c>
      <c r="R40" s="66">
        <v>1</v>
      </c>
      <c r="S40" s="67">
        <v>1</v>
      </c>
      <c r="T40" s="4">
        <f>Distribution_Parameters[Veins per chunk - Modifier]*Distribution_Parameters[Veins per chunk - Preset]</f>
        <v>2.5000000000000001E-2</v>
      </c>
      <c r="U40" s="7">
        <f>Distribution_Parameters[Motherlode Size / Cloud Radius - Modifier]*Distribution_Parameters[Motherlode Size / Cloud Radius - Preset]</f>
        <v>2.5</v>
      </c>
      <c r="V40" s="7">
        <f>Distribution_Parameters[Motherlode Size / Cloud Thickness - Modifier]*Distribution_Parameters[Motherlode Size / Cloud Thickness - Preset]</f>
        <v>2.5</v>
      </c>
      <c r="W40" s="7">
        <f>Distribution_Parameters[Branch Frequency - Modifier]*Distribution_Parameters[Branch Frequency - Preset]</f>
        <v>3</v>
      </c>
      <c r="X40" s="7">
        <f>Distribution_Parameters[Branch Length - Modifier]*Distribution_Parameters[Branch Length - Preset]</f>
        <v>120</v>
      </c>
      <c r="Y40" s="7">
        <f>Distribution_Parameters[Branch Radius - Modifier]*Distribution_Parameters[Branch Radius - Preset]</f>
        <v>0.5</v>
      </c>
      <c r="Z40" s="49">
        <f>Distribution_Parameters[Ore Density × Noise Cutoff - Modifier]*Distribution_Parameters[Ore Density × Noise Cutoff - Preset]</f>
        <v>1</v>
      </c>
      <c r="AA40" s="73">
        <f>4/3*PI()*Distribution_Parameters[[#This Row],[Motherlode Size / Cloud Radius - Effective]]^2*Distribution_Parameters[[#This Row],[Motherlode Size / Cloud Thickness - Effective]]</f>
        <v>65.449846949787357</v>
      </c>
      <c r="AB40" s="15">
        <f>Distribution_Parameters[[#This Row],[Branch Frequency - Effective]]</f>
        <v>3</v>
      </c>
      <c r="AC40" s="15">
        <f>PI()*Distribution_Parameters[[#This Row],[Branch Radius - Effective]]^2*Distribution_Parameters[[#This Row],[Branch Length - Effective]]</f>
        <v>94.247779607693786</v>
      </c>
      <c r="AD40" s="15">
        <f>Distribution_Parameters[[#This Row],[Volume of one branch]]*Distribution_Parameters[[#This Row],[Number of branches]]</f>
        <v>282.74333882308133</v>
      </c>
      <c r="AE40" s="15">
        <f>Distribution_Parameters[[#This Row],[Volume of motherlode]]+Distribution_Parameters[[#This Row],[Volume of all branches]]</f>
        <v>348.19318577286867</v>
      </c>
      <c r="AF40" s="7">
        <f>Distribution_Parameters[[#This Row],[Ore Density × Noise Cutoff - Effective]]</f>
        <v>1</v>
      </c>
      <c r="AG40" s="49">
        <f>Distribution_Parameters[[#This Row],[Veins per chunk - Effective]]</f>
        <v>2.5000000000000001E-2</v>
      </c>
      <c r="AH40" s="71">
        <f>Distribution_Parameters[[#This Row],[Total volume of ore body]]*Distribution_Parameters[[#This Row],[Density of ore body]]*Distribution_Parameters[[#This Row],[Veins per chunk]]</f>
        <v>8.7048296443217179</v>
      </c>
    </row>
    <row r="41" spans="1:34" x14ac:dyDescent="0.2">
      <c r="A41" s="4"/>
      <c r="B41" s="49" t="s">
        <v>1</v>
      </c>
      <c r="C41" s="66"/>
      <c r="D41" s="66"/>
      <c r="E41" s="63">
        <f>0.5*Distribution_Parameters[[#This Row],[Max ores per cluster (without COG)]]*Distribution_Parameters[[#This Row],[Clusters per chunk (without COG)]]</f>
        <v>0</v>
      </c>
      <c r="F41" s="4">
        <f>VLOOKUP(Distribution_Parameters[Preset],Preset_Parameters[],3,FALSE)</f>
        <v>2.5000000000000001E-2</v>
      </c>
      <c r="G41" s="7">
        <f>VLOOKUP(Distribution_Parameters[Preset],Preset_Parameters[],6,FALSE)</f>
        <v>2.5</v>
      </c>
      <c r="H41" s="7">
        <f>VLOOKUP(Distribution_Parameters[Preset],Preset_Parameters[],9,FALSE)</f>
        <v>2.5</v>
      </c>
      <c r="I41" s="7">
        <f>VLOOKUP(Distribution_Parameters[Preset],Preset_Parameters[],12,FALSE)</f>
        <v>3</v>
      </c>
      <c r="J41" s="7">
        <f>VLOOKUP(Distribution_Parameters[Preset],Preset_Parameters[],15,FALSE)</f>
        <v>120</v>
      </c>
      <c r="K41" s="7">
        <f>VLOOKUP(Distribution_Parameters[Preset],Preset_Parameters[],18,FALSE)</f>
        <v>0.5</v>
      </c>
      <c r="L41" s="49">
        <f>VLOOKUP(Distribution_Parameters[Preset],Preset_Parameters[],21,FALSE)</f>
        <v>1</v>
      </c>
      <c r="M41" s="65">
        <v>1</v>
      </c>
      <c r="N41" s="66">
        <v>1</v>
      </c>
      <c r="O41" s="66">
        <v>1</v>
      </c>
      <c r="P41" s="66">
        <v>1</v>
      </c>
      <c r="Q41" s="66">
        <v>1</v>
      </c>
      <c r="R41" s="66">
        <v>1</v>
      </c>
      <c r="S41" s="67">
        <v>1</v>
      </c>
      <c r="T41" s="4">
        <f>Distribution_Parameters[Veins per chunk - Modifier]*Distribution_Parameters[Veins per chunk - Preset]</f>
        <v>2.5000000000000001E-2</v>
      </c>
      <c r="U41" s="7">
        <f>Distribution_Parameters[Motherlode Size / Cloud Radius - Modifier]*Distribution_Parameters[Motherlode Size / Cloud Radius - Preset]</f>
        <v>2.5</v>
      </c>
      <c r="V41" s="7">
        <f>Distribution_Parameters[Motherlode Size / Cloud Thickness - Modifier]*Distribution_Parameters[Motherlode Size / Cloud Thickness - Preset]</f>
        <v>2.5</v>
      </c>
      <c r="W41" s="7">
        <f>Distribution_Parameters[Branch Frequency - Modifier]*Distribution_Parameters[Branch Frequency - Preset]</f>
        <v>3</v>
      </c>
      <c r="X41" s="7">
        <f>Distribution_Parameters[Branch Length - Modifier]*Distribution_Parameters[Branch Length - Preset]</f>
        <v>120</v>
      </c>
      <c r="Y41" s="7">
        <f>Distribution_Parameters[Branch Radius - Modifier]*Distribution_Parameters[Branch Radius - Preset]</f>
        <v>0.5</v>
      </c>
      <c r="Z41" s="49">
        <f>Distribution_Parameters[Ore Density × Noise Cutoff - Modifier]*Distribution_Parameters[Ore Density × Noise Cutoff - Preset]</f>
        <v>1</v>
      </c>
      <c r="AA41" s="73">
        <f>4/3*PI()*Distribution_Parameters[[#This Row],[Motherlode Size / Cloud Radius - Effective]]^2*Distribution_Parameters[[#This Row],[Motherlode Size / Cloud Thickness - Effective]]</f>
        <v>65.449846949787357</v>
      </c>
      <c r="AB41" s="15">
        <f>Distribution_Parameters[[#This Row],[Branch Frequency - Effective]]</f>
        <v>3</v>
      </c>
      <c r="AC41" s="15">
        <f>PI()*Distribution_Parameters[[#This Row],[Branch Radius - Effective]]^2*Distribution_Parameters[[#This Row],[Branch Length - Effective]]</f>
        <v>94.247779607693786</v>
      </c>
      <c r="AD41" s="15">
        <f>Distribution_Parameters[[#This Row],[Volume of one branch]]*Distribution_Parameters[[#This Row],[Number of branches]]</f>
        <v>282.74333882308133</v>
      </c>
      <c r="AE41" s="15">
        <f>Distribution_Parameters[[#This Row],[Volume of motherlode]]+Distribution_Parameters[[#This Row],[Volume of all branches]]</f>
        <v>348.19318577286867</v>
      </c>
      <c r="AF41" s="7">
        <f>Distribution_Parameters[[#This Row],[Ore Density × Noise Cutoff - Effective]]</f>
        <v>1</v>
      </c>
      <c r="AG41" s="49">
        <f>Distribution_Parameters[[#This Row],[Veins per chunk - Effective]]</f>
        <v>2.5000000000000001E-2</v>
      </c>
      <c r="AH41" s="71">
        <f>Distribution_Parameters[[#This Row],[Total volume of ore body]]*Distribution_Parameters[[#This Row],[Density of ore body]]*Distribution_Parameters[[#This Row],[Veins per chunk]]</f>
        <v>8.7048296443217179</v>
      </c>
    </row>
    <row r="42" spans="1:34" x14ac:dyDescent="0.2">
      <c r="A42" s="4"/>
      <c r="B42" s="49" t="s">
        <v>1</v>
      </c>
      <c r="C42" s="66"/>
      <c r="D42" s="66"/>
      <c r="E42" s="63">
        <f>0.5*Distribution_Parameters[[#This Row],[Max ores per cluster (without COG)]]*Distribution_Parameters[[#This Row],[Clusters per chunk (without COG)]]</f>
        <v>0</v>
      </c>
      <c r="F42" s="4">
        <f>VLOOKUP(Distribution_Parameters[Preset],Preset_Parameters[],3,FALSE)</f>
        <v>2.5000000000000001E-2</v>
      </c>
      <c r="G42" s="7">
        <f>VLOOKUP(Distribution_Parameters[Preset],Preset_Parameters[],6,FALSE)</f>
        <v>2.5</v>
      </c>
      <c r="H42" s="7">
        <f>VLOOKUP(Distribution_Parameters[Preset],Preset_Parameters[],9,FALSE)</f>
        <v>2.5</v>
      </c>
      <c r="I42" s="7">
        <f>VLOOKUP(Distribution_Parameters[Preset],Preset_Parameters[],12,FALSE)</f>
        <v>3</v>
      </c>
      <c r="J42" s="7">
        <f>VLOOKUP(Distribution_Parameters[Preset],Preset_Parameters[],15,FALSE)</f>
        <v>120</v>
      </c>
      <c r="K42" s="7">
        <f>VLOOKUP(Distribution_Parameters[Preset],Preset_Parameters[],18,FALSE)</f>
        <v>0.5</v>
      </c>
      <c r="L42" s="49">
        <f>VLOOKUP(Distribution_Parameters[Preset],Preset_Parameters[],21,FALSE)</f>
        <v>1</v>
      </c>
      <c r="M42" s="65">
        <v>1</v>
      </c>
      <c r="N42" s="66">
        <v>1</v>
      </c>
      <c r="O42" s="66">
        <v>1</v>
      </c>
      <c r="P42" s="66">
        <v>1</v>
      </c>
      <c r="Q42" s="66">
        <v>1</v>
      </c>
      <c r="R42" s="66">
        <v>1</v>
      </c>
      <c r="S42" s="67">
        <v>1</v>
      </c>
      <c r="T42" s="4">
        <f>Distribution_Parameters[Veins per chunk - Modifier]*Distribution_Parameters[Veins per chunk - Preset]</f>
        <v>2.5000000000000001E-2</v>
      </c>
      <c r="U42" s="7">
        <f>Distribution_Parameters[Motherlode Size / Cloud Radius - Modifier]*Distribution_Parameters[Motherlode Size / Cloud Radius - Preset]</f>
        <v>2.5</v>
      </c>
      <c r="V42" s="7">
        <f>Distribution_Parameters[Motherlode Size / Cloud Thickness - Modifier]*Distribution_Parameters[Motherlode Size / Cloud Thickness - Preset]</f>
        <v>2.5</v>
      </c>
      <c r="W42" s="7">
        <f>Distribution_Parameters[Branch Frequency - Modifier]*Distribution_Parameters[Branch Frequency - Preset]</f>
        <v>3</v>
      </c>
      <c r="X42" s="7">
        <f>Distribution_Parameters[Branch Length - Modifier]*Distribution_Parameters[Branch Length - Preset]</f>
        <v>120</v>
      </c>
      <c r="Y42" s="7">
        <f>Distribution_Parameters[Branch Radius - Modifier]*Distribution_Parameters[Branch Radius - Preset]</f>
        <v>0.5</v>
      </c>
      <c r="Z42" s="49">
        <f>Distribution_Parameters[Ore Density × Noise Cutoff - Modifier]*Distribution_Parameters[Ore Density × Noise Cutoff - Preset]</f>
        <v>1</v>
      </c>
      <c r="AA42" s="73">
        <f>4/3*PI()*Distribution_Parameters[[#This Row],[Motherlode Size / Cloud Radius - Effective]]^2*Distribution_Parameters[[#This Row],[Motherlode Size / Cloud Thickness - Effective]]</f>
        <v>65.449846949787357</v>
      </c>
      <c r="AB42" s="15">
        <f>Distribution_Parameters[[#This Row],[Branch Frequency - Effective]]</f>
        <v>3</v>
      </c>
      <c r="AC42" s="15">
        <f>PI()*Distribution_Parameters[[#This Row],[Branch Radius - Effective]]^2*Distribution_Parameters[[#This Row],[Branch Length - Effective]]</f>
        <v>94.247779607693786</v>
      </c>
      <c r="AD42" s="15">
        <f>Distribution_Parameters[[#This Row],[Volume of one branch]]*Distribution_Parameters[[#This Row],[Number of branches]]</f>
        <v>282.74333882308133</v>
      </c>
      <c r="AE42" s="15">
        <f>Distribution_Parameters[[#This Row],[Volume of motherlode]]+Distribution_Parameters[[#This Row],[Volume of all branches]]</f>
        <v>348.19318577286867</v>
      </c>
      <c r="AF42" s="7">
        <f>Distribution_Parameters[[#This Row],[Ore Density × Noise Cutoff - Effective]]</f>
        <v>1</v>
      </c>
      <c r="AG42" s="49">
        <f>Distribution_Parameters[[#This Row],[Veins per chunk - Effective]]</f>
        <v>2.5000000000000001E-2</v>
      </c>
      <c r="AH42" s="71">
        <f>Distribution_Parameters[[#This Row],[Total volume of ore body]]*Distribution_Parameters[[#This Row],[Density of ore body]]*Distribution_Parameters[[#This Row],[Veins per chunk]]</f>
        <v>8.7048296443217179</v>
      </c>
    </row>
    <row r="43" spans="1:34" x14ac:dyDescent="0.2">
      <c r="A43" s="4"/>
      <c r="B43" s="49" t="s">
        <v>1</v>
      </c>
      <c r="C43" s="66"/>
      <c r="D43" s="66"/>
      <c r="E43" s="63">
        <f>0.5*Distribution_Parameters[[#This Row],[Max ores per cluster (without COG)]]*Distribution_Parameters[[#This Row],[Clusters per chunk (without COG)]]</f>
        <v>0</v>
      </c>
      <c r="F43" s="4">
        <f>VLOOKUP(Distribution_Parameters[Preset],Preset_Parameters[],3,FALSE)</f>
        <v>2.5000000000000001E-2</v>
      </c>
      <c r="G43" s="7">
        <f>VLOOKUP(Distribution_Parameters[Preset],Preset_Parameters[],6,FALSE)</f>
        <v>2.5</v>
      </c>
      <c r="H43" s="7">
        <f>VLOOKUP(Distribution_Parameters[Preset],Preset_Parameters[],9,FALSE)</f>
        <v>2.5</v>
      </c>
      <c r="I43" s="7">
        <f>VLOOKUP(Distribution_Parameters[Preset],Preset_Parameters[],12,FALSE)</f>
        <v>3</v>
      </c>
      <c r="J43" s="7">
        <f>VLOOKUP(Distribution_Parameters[Preset],Preset_Parameters[],15,FALSE)</f>
        <v>120</v>
      </c>
      <c r="K43" s="7">
        <f>VLOOKUP(Distribution_Parameters[Preset],Preset_Parameters[],18,FALSE)</f>
        <v>0.5</v>
      </c>
      <c r="L43" s="49">
        <f>VLOOKUP(Distribution_Parameters[Preset],Preset_Parameters[],21,FALSE)</f>
        <v>1</v>
      </c>
      <c r="M43" s="65">
        <v>1</v>
      </c>
      <c r="N43" s="66">
        <v>1</v>
      </c>
      <c r="O43" s="66">
        <v>1</v>
      </c>
      <c r="P43" s="66">
        <v>1</v>
      </c>
      <c r="Q43" s="66">
        <v>1</v>
      </c>
      <c r="R43" s="66">
        <v>1</v>
      </c>
      <c r="S43" s="67">
        <v>1</v>
      </c>
      <c r="T43" s="4">
        <f>Distribution_Parameters[Veins per chunk - Modifier]*Distribution_Parameters[Veins per chunk - Preset]</f>
        <v>2.5000000000000001E-2</v>
      </c>
      <c r="U43" s="7">
        <f>Distribution_Parameters[Motherlode Size / Cloud Radius - Modifier]*Distribution_Parameters[Motherlode Size / Cloud Radius - Preset]</f>
        <v>2.5</v>
      </c>
      <c r="V43" s="7">
        <f>Distribution_Parameters[Motherlode Size / Cloud Thickness - Modifier]*Distribution_Parameters[Motherlode Size / Cloud Thickness - Preset]</f>
        <v>2.5</v>
      </c>
      <c r="W43" s="7">
        <f>Distribution_Parameters[Branch Frequency - Modifier]*Distribution_Parameters[Branch Frequency - Preset]</f>
        <v>3</v>
      </c>
      <c r="X43" s="7">
        <f>Distribution_Parameters[Branch Length - Modifier]*Distribution_Parameters[Branch Length - Preset]</f>
        <v>120</v>
      </c>
      <c r="Y43" s="7">
        <f>Distribution_Parameters[Branch Radius - Modifier]*Distribution_Parameters[Branch Radius - Preset]</f>
        <v>0.5</v>
      </c>
      <c r="Z43" s="49">
        <f>Distribution_Parameters[Ore Density × Noise Cutoff - Modifier]*Distribution_Parameters[Ore Density × Noise Cutoff - Preset]</f>
        <v>1</v>
      </c>
      <c r="AA43" s="73">
        <f>4/3*PI()*Distribution_Parameters[[#This Row],[Motherlode Size / Cloud Radius - Effective]]^2*Distribution_Parameters[[#This Row],[Motherlode Size / Cloud Thickness - Effective]]</f>
        <v>65.449846949787357</v>
      </c>
      <c r="AB43" s="15">
        <f>Distribution_Parameters[[#This Row],[Branch Frequency - Effective]]</f>
        <v>3</v>
      </c>
      <c r="AC43" s="15">
        <f>PI()*Distribution_Parameters[[#This Row],[Branch Radius - Effective]]^2*Distribution_Parameters[[#This Row],[Branch Length - Effective]]</f>
        <v>94.247779607693786</v>
      </c>
      <c r="AD43" s="15">
        <f>Distribution_Parameters[[#This Row],[Volume of one branch]]*Distribution_Parameters[[#This Row],[Number of branches]]</f>
        <v>282.74333882308133</v>
      </c>
      <c r="AE43" s="15">
        <f>Distribution_Parameters[[#This Row],[Volume of motherlode]]+Distribution_Parameters[[#This Row],[Volume of all branches]]</f>
        <v>348.19318577286867</v>
      </c>
      <c r="AF43" s="7">
        <f>Distribution_Parameters[[#This Row],[Ore Density × Noise Cutoff - Effective]]</f>
        <v>1</v>
      </c>
      <c r="AG43" s="49">
        <f>Distribution_Parameters[[#This Row],[Veins per chunk - Effective]]</f>
        <v>2.5000000000000001E-2</v>
      </c>
      <c r="AH43" s="71">
        <f>Distribution_Parameters[[#This Row],[Total volume of ore body]]*Distribution_Parameters[[#This Row],[Density of ore body]]*Distribution_Parameters[[#This Row],[Veins per chunk]]</f>
        <v>8.7048296443217179</v>
      </c>
    </row>
    <row r="44" spans="1:34" x14ac:dyDescent="0.2">
      <c r="A44" s="4"/>
      <c r="B44" s="49" t="s">
        <v>1</v>
      </c>
      <c r="C44" s="66"/>
      <c r="D44" s="66"/>
      <c r="E44" s="63">
        <f>0.5*Distribution_Parameters[[#This Row],[Max ores per cluster (without COG)]]*Distribution_Parameters[[#This Row],[Clusters per chunk (without COG)]]</f>
        <v>0</v>
      </c>
      <c r="F44" s="4">
        <f>VLOOKUP(Distribution_Parameters[Preset],Preset_Parameters[],3,FALSE)</f>
        <v>2.5000000000000001E-2</v>
      </c>
      <c r="G44" s="7">
        <f>VLOOKUP(Distribution_Parameters[Preset],Preset_Parameters[],6,FALSE)</f>
        <v>2.5</v>
      </c>
      <c r="H44" s="7">
        <f>VLOOKUP(Distribution_Parameters[Preset],Preset_Parameters[],9,FALSE)</f>
        <v>2.5</v>
      </c>
      <c r="I44" s="7">
        <f>VLOOKUP(Distribution_Parameters[Preset],Preset_Parameters[],12,FALSE)</f>
        <v>3</v>
      </c>
      <c r="J44" s="7">
        <f>VLOOKUP(Distribution_Parameters[Preset],Preset_Parameters[],15,FALSE)</f>
        <v>120</v>
      </c>
      <c r="K44" s="7">
        <f>VLOOKUP(Distribution_Parameters[Preset],Preset_Parameters[],18,FALSE)</f>
        <v>0.5</v>
      </c>
      <c r="L44" s="49">
        <f>VLOOKUP(Distribution_Parameters[Preset],Preset_Parameters[],21,FALSE)</f>
        <v>1</v>
      </c>
      <c r="M44" s="65">
        <v>1</v>
      </c>
      <c r="N44" s="66">
        <v>1</v>
      </c>
      <c r="O44" s="66">
        <v>1</v>
      </c>
      <c r="P44" s="66">
        <v>1</v>
      </c>
      <c r="Q44" s="66">
        <v>1</v>
      </c>
      <c r="R44" s="66">
        <v>1</v>
      </c>
      <c r="S44" s="67">
        <v>1</v>
      </c>
      <c r="T44" s="4">
        <f>Distribution_Parameters[Veins per chunk - Modifier]*Distribution_Parameters[Veins per chunk - Preset]</f>
        <v>2.5000000000000001E-2</v>
      </c>
      <c r="U44" s="7">
        <f>Distribution_Parameters[Motherlode Size / Cloud Radius - Modifier]*Distribution_Parameters[Motherlode Size / Cloud Radius - Preset]</f>
        <v>2.5</v>
      </c>
      <c r="V44" s="7">
        <f>Distribution_Parameters[Motherlode Size / Cloud Thickness - Modifier]*Distribution_Parameters[Motherlode Size / Cloud Thickness - Preset]</f>
        <v>2.5</v>
      </c>
      <c r="W44" s="7">
        <f>Distribution_Parameters[Branch Frequency - Modifier]*Distribution_Parameters[Branch Frequency - Preset]</f>
        <v>3</v>
      </c>
      <c r="X44" s="7">
        <f>Distribution_Parameters[Branch Length - Modifier]*Distribution_Parameters[Branch Length - Preset]</f>
        <v>120</v>
      </c>
      <c r="Y44" s="7">
        <f>Distribution_Parameters[Branch Radius - Modifier]*Distribution_Parameters[Branch Radius - Preset]</f>
        <v>0.5</v>
      </c>
      <c r="Z44" s="49">
        <f>Distribution_Parameters[Ore Density × Noise Cutoff - Modifier]*Distribution_Parameters[Ore Density × Noise Cutoff - Preset]</f>
        <v>1</v>
      </c>
      <c r="AA44" s="73">
        <f>4/3*PI()*Distribution_Parameters[[#This Row],[Motherlode Size / Cloud Radius - Effective]]^2*Distribution_Parameters[[#This Row],[Motherlode Size / Cloud Thickness - Effective]]</f>
        <v>65.449846949787357</v>
      </c>
      <c r="AB44" s="15">
        <f>Distribution_Parameters[[#This Row],[Branch Frequency - Effective]]</f>
        <v>3</v>
      </c>
      <c r="AC44" s="15">
        <f>PI()*Distribution_Parameters[[#This Row],[Branch Radius - Effective]]^2*Distribution_Parameters[[#This Row],[Branch Length - Effective]]</f>
        <v>94.247779607693786</v>
      </c>
      <c r="AD44" s="15">
        <f>Distribution_Parameters[[#This Row],[Volume of one branch]]*Distribution_Parameters[[#This Row],[Number of branches]]</f>
        <v>282.74333882308133</v>
      </c>
      <c r="AE44" s="15">
        <f>Distribution_Parameters[[#This Row],[Volume of motherlode]]+Distribution_Parameters[[#This Row],[Volume of all branches]]</f>
        <v>348.19318577286867</v>
      </c>
      <c r="AF44" s="7">
        <f>Distribution_Parameters[[#This Row],[Ore Density × Noise Cutoff - Effective]]</f>
        <v>1</v>
      </c>
      <c r="AG44" s="49">
        <f>Distribution_Parameters[[#This Row],[Veins per chunk - Effective]]</f>
        <v>2.5000000000000001E-2</v>
      </c>
      <c r="AH44" s="71">
        <f>Distribution_Parameters[[#This Row],[Total volume of ore body]]*Distribution_Parameters[[#This Row],[Density of ore body]]*Distribution_Parameters[[#This Row],[Veins per chunk]]</f>
        <v>8.7048296443217179</v>
      </c>
    </row>
    <row r="45" spans="1:34" x14ac:dyDescent="0.2">
      <c r="A45" s="4"/>
      <c r="B45" s="49" t="s">
        <v>1</v>
      </c>
      <c r="C45" s="66"/>
      <c r="D45" s="66"/>
      <c r="E45" s="63">
        <f>0.5*Distribution_Parameters[[#This Row],[Max ores per cluster (without COG)]]*Distribution_Parameters[[#This Row],[Clusters per chunk (without COG)]]</f>
        <v>0</v>
      </c>
      <c r="F45" s="4">
        <f>VLOOKUP(Distribution_Parameters[Preset],Preset_Parameters[],3,FALSE)</f>
        <v>2.5000000000000001E-2</v>
      </c>
      <c r="G45" s="7">
        <f>VLOOKUP(Distribution_Parameters[Preset],Preset_Parameters[],6,FALSE)</f>
        <v>2.5</v>
      </c>
      <c r="H45" s="7">
        <f>VLOOKUP(Distribution_Parameters[Preset],Preset_Parameters[],9,FALSE)</f>
        <v>2.5</v>
      </c>
      <c r="I45" s="7">
        <f>VLOOKUP(Distribution_Parameters[Preset],Preset_Parameters[],12,FALSE)</f>
        <v>3</v>
      </c>
      <c r="J45" s="7">
        <f>VLOOKUP(Distribution_Parameters[Preset],Preset_Parameters[],15,FALSE)</f>
        <v>120</v>
      </c>
      <c r="K45" s="7">
        <f>VLOOKUP(Distribution_Parameters[Preset],Preset_Parameters[],18,FALSE)</f>
        <v>0.5</v>
      </c>
      <c r="L45" s="49">
        <f>VLOOKUP(Distribution_Parameters[Preset],Preset_Parameters[],21,FALSE)</f>
        <v>1</v>
      </c>
      <c r="M45" s="65">
        <v>1</v>
      </c>
      <c r="N45" s="66">
        <v>1</v>
      </c>
      <c r="O45" s="66">
        <v>1</v>
      </c>
      <c r="P45" s="66">
        <v>1</v>
      </c>
      <c r="Q45" s="66">
        <v>1</v>
      </c>
      <c r="R45" s="66">
        <v>1</v>
      </c>
      <c r="S45" s="67">
        <v>1</v>
      </c>
      <c r="T45" s="4">
        <f>Distribution_Parameters[Veins per chunk - Modifier]*Distribution_Parameters[Veins per chunk - Preset]</f>
        <v>2.5000000000000001E-2</v>
      </c>
      <c r="U45" s="7">
        <f>Distribution_Parameters[Motherlode Size / Cloud Radius - Modifier]*Distribution_Parameters[Motherlode Size / Cloud Radius - Preset]</f>
        <v>2.5</v>
      </c>
      <c r="V45" s="7">
        <f>Distribution_Parameters[Motherlode Size / Cloud Thickness - Modifier]*Distribution_Parameters[Motherlode Size / Cloud Thickness - Preset]</f>
        <v>2.5</v>
      </c>
      <c r="W45" s="7">
        <f>Distribution_Parameters[Branch Frequency - Modifier]*Distribution_Parameters[Branch Frequency - Preset]</f>
        <v>3</v>
      </c>
      <c r="X45" s="7">
        <f>Distribution_Parameters[Branch Length - Modifier]*Distribution_Parameters[Branch Length - Preset]</f>
        <v>120</v>
      </c>
      <c r="Y45" s="7">
        <f>Distribution_Parameters[Branch Radius - Modifier]*Distribution_Parameters[Branch Radius - Preset]</f>
        <v>0.5</v>
      </c>
      <c r="Z45" s="49">
        <f>Distribution_Parameters[Ore Density × Noise Cutoff - Modifier]*Distribution_Parameters[Ore Density × Noise Cutoff - Preset]</f>
        <v>1</v>
      </c>
      <c r="AA45" s="73">
        <f>4/3*PI()*Distribution_Parameters[[#This Row],[Motherlode Size / Cloud Radius - Effective]]^2*Distribution_Parameters[[#This Row],[Motherlode Size / Cloud Thickness - Effective]]</f>
        <v>65.449846949787357</v>
      </c>
      <c r="AB45" s="15">
        <f>Distribution_Parameters[[#This Row],[Branch Frequency - Effective]]</f>
        <v>3</v>
      </c>
      <c r="AC45" s="15">
        <f>PI()*Distribution_Parameters[[#This Row],[Branch Radius - Effective]]^2*Distribution_Parameters[[#This Row],[Branch Length - Effective]]</f>
        <v>94.247779607693786</v>
      </c>
      <c r="AD45" s="15">
        <f>Distribution_Parameters[[#This Row],[Volume of one branch]]*Distribution_Parameters[[#This Row],[Number of branches]]</f>
        <v>282.74333882308133</v>
      </c>
      <c r="AE45" s="15">
        <f>Distribution_Parameters[[#This Row],[Volume of motherlode]]+Distribution_Parameters[[#This Row],[Volume of all branches]]</f>
        <v>348.19318577286867</v>
      </c>
      <c r="AF45" s="7">
        <f>Distribution_Parameters[[#This Row],[Ore Density × Noise Cutoff - Effective]]</f>
        <v>1</v>
      </c>
      <c r="AG45" s="49">
        <f>Distribution_Parameters[[#This Row],[Veins per chunk - Effective]]</f>
        <v>2.5000000000000001E-2</v>
      </c>
      <c r="AH45" s="71">
        <f>Distribution_Parameters[[#This Row],[Total volume of ore body]]*Distribution_Parameters[[#This Row],[Density of ore body]]*Distribution_Parameters[[#This Row],[Veins per chunk]]</f>
        <v>8.7048296443217179</v>
      </c>
    </row>
    <row r="46" spans="1:34" x14ac:dyDescent="0.2">
      <c r="A46" s="4"/>
      <c r="B46" s="49" t="s">
        <v>1</v>
      </c>
      <c r="C46" s="66"/>
      <c r="D46" s="66"/>
      <c r="E46" s="63">
        <f>0.5*Distribution_Parameters[[#This Row],[Max ores per cluster (without COG)]]*Distribution_Parameters[[#This Row],[Clusters per chunk (without COG)]]</f>
        <v>0</v>
      </c>
      <c r="F46" s="4">
        <f>VLOOKUP(Distribution_Parameters[Preset],Preset_Parameters[],3,FALSE)</f>
        <v>2.5000000000000001E-2</v>
      </c>
      <c r="G46" s="7">
        <f>VLOOKUP(Distribution_Parameters[Preset],Preset_Parameters[],6,FALSE)</f>
        <v>2.5</v>
      </c>
      <c r="H46" s="7">
        <f>VLOOKUP(Distribution_Parameters[Preset],Preset_Parameters[],9,FALSE)</f>
        <v>2.5</v>
      </c>
      <c r="I46" s="7">
        <f>VLOOKUP(Distribution_Parameters[Preset],Preset_Parameters[],12,FALSE)</f>
        <v>3</v>
      </c>
      <c r="J46" s="7">
        <f>VLOOKUP(Distribution_Parameters[Preset],Preset_Parameters[],15,FALSE)</f>
        <v>120</v>
      </c>
      <c r="K46" s="7">
        <f>VLOOKUP(Distribution_Parameters[Preset],Preset_Parameters[],18,FALSE)</f>
        <v>0.5</v>
      </c>
      <c r="L46" s="49">
        <f>VLOOKUP(Distribution_Parameters[Preset],Preset_Parameters[],21,FALSE)</f>
        <v>1</v>
      </c>
      <c r="M46" s="65">
        <v>1</v>
      </c>
      <c r="N46" s="66">
        <v>1</v>
      </c>
      <c r="O46" s="66">
        <v>1</v>
      </c>
      <c r="P46" s="66">
        <v>1</v>
      </c>
      <c r="Q46" s="66">
        <v>1</v>
      </c>
      <c r="R46" s="66">
        <v>1</v>
      </c>
      <c r="S46" s="67">
        <v>1</v>
      </c>
      <c r="T46" s="4">
        <f>Distribution_Parameters[Veins per chunk - Modifier]*Distribution_Parameters[Veins per chunk - Preset]</f>
        <v>2.5000000000000001E-2</v>
      </c>
      <c r="U46" s="7">
        <f>Distribution_Parameters[Motherlode Size / Cloud Radius - Modifier]*Distribution_Parameters[Motherlode Size / Cloud Radius - Preset]</f>
        <v>2.5</v>
      </c>
      <c r="V46" s="7">
        <f>Distribution_Parameters[Motherlode Size / Cloud Thickness - Modifier]*Distribution_Parameters[Motherlode Size / Cloud Thickness - Preset]</f>
        <v>2.5</v>
      </c>
      <c r="W46" s="7">
        <f>Distribution_Parameters[Branch Frequency - Modifier]*Distribution_Parameters[Branch Frequency - Preset]</f>
        <v>3</v>
      </c>
      <c r="X46" s="7">
        <f>Distribution_Parameters[Branch Length - Modifier]*Distribution_Parameters[Branch Length - Preset]</f>
        <v>120</v>
      </c>
      <c r="Y46" s="7">
        <f>Distribution_Parameters[Branch Radius - Modifier]*Distribution_Parameters[Branch Radius - Preset]</f>
        <v>0.5</v>
      </c>
      <c r="Z46" s="49">
        <f>Distribution_Parameters[Ore Density × Noise Cutoff - Modifier]*Distribution_Parameters[Ore Density × Noise Cutoff - Preset]</f>
        <v>1</v>
      </c>
      <c r="AA46" s="73">
        <f>4/3*PI()*Distribution_Parameters[[#This Row],[Motherlode Size / Cloud Radius - Effective]]^2*Distribution_Parameters[[#This Row],[Motherlode Size / Cloud Thickness - Effective]]</f>
        <v>65.449846949787357</v>
      </c>
      <c r="AB46" s="15">
        <f>Distribution_Parameters[[#This Row],[Branch Frequency - Effective]]</f>
        <v>3</v>
      </c>
      <c r="AC46" s="15">
        <f>PI()*Distribution_Parameters[[#This Row],[Branch Radius - Effective]]^2*Distribution_Parameters[[#This Row],[Branch Length - Effective]]</f>
        <v>94.247779607693786</v>
      </c>
      <c r="AD46" s="15">
        <f>Distribution_Parameters[[#This Row],[Volume of one branch]]*Distribution_Parameters[[#This Row],[Number of branches]]</f>
        <v>282.74333882308133</v>
      </c>
      <c r="AE46" s="15">
        <f>Distribution_Parameters[[#This Row],[Volume of motherlode]]+Distribution_Parameters[[#This Row],[Volume of all branches]]</f>
        <v>348.19318577286867</v>
      </c>
      <c r="AF46" s="7">
        <f>Distribution_Parameters[[#This Row],[Ore Density × Noise Cutoff - Effective]]</f>
        <v>1</v>
      </c>
      <c r="AG46" s="49">
        <f>Distribution_Parameters[[#This Row],[Veins per chunk - Effective]]</f>
        <v>2.5000000000000001E-2</v>
      </c>
      <c r="AH46" s="71">
        <f>Distribution_Parameters[[#This Row],[Total volume of ore body]]*Distribution_Parameters[[#This Row],[Density of ore body]]*Distribution_Parameters[[#This Row],[Veins per chunk]]</f>
        <v>8.7048296443217179</v>
      </c>
    </row>
    <row r="47" spans="1:34" x14ac:dyDescent="0.2">
      <c r="A47" s="4"/>
      <c r="B47" s="49" t="s">
        <v>1</v>
      </c>
      <c r="C47" s="66"/>
      <c r="D47" s="66"/>
      <c r="E47" s="63">
        <f>0.5*Distribution_Parameters[[#This Row],[Max ores per cluster (without COG)]]*Distribution_Parameters[[#This Row],[Clusters per chunk (without COG)]]</f>
        <v>0</v>
      </c>
      <c r="F47" s="4">
        <f>VLOOKUP(Distribution_Parameters[Preset],Preset_Parameters[],3,FALSE)</f>
        <v>2.5000000000000001E-2</v>
      </c>
      <c r="G47" s="7">
        <f>VLOOKUP(Distribution_Parameters[Preset],Preset_Parameters[],6,FALSE)</f>
        <v>2.5</v>
      </c>
      <c r="H47" s="7">
        <f>VLOOKUP(Distribution_Parameters[Preset],Preset_Parameters[],9,FALSE)</f>
        <v>2.5</v>
      </c>
      <c r="I47" s="7">
        <f>VLOOKUP(Distribution_Parameters[Preset],Preset_Parameters[],12,FALSE)</f>
        <v>3</v>
      </c>
      <c r="J47" s="7">
        <f>VLOOKUP(Distribution_Parameters[Preset],Preset_Parameters[],15,FALSE)</f>
        <v>120</v>
      </c>
      <c r="K47" s="7">
        <f>VLOOKUP(Distribution_Parameters[Preset],Preset_Parameters[],18,FALSE)</f>
        <v>0.5</v>
      </c>
      <c r="L47" s="49">
        <f>VLOOKUP(Distribution_Parameters[Preset],Preset_Parameters[],21,FALSE)</f>
        <v>1</v>
      </c>
      <c r="M47" s="65">
        <v>1</v>
      </c>
      <c r="N47" s="66">
        <v>1</v>
      </c>
      <c r="O47" s="66">
        <v>1</v>
      </c>
      <c r="P47" s="66">
        <v>1</v>
      </c>
      <c r="Q47" s="66">
        <v>1</v>
      </c>
      <c r="R47" s="66">
        <v>1</v>
      </c>
      <c r="S47" s="67">
        <v>1</v>
      </c>
      <c r="T47" s="4">
        <f>Distribution_Parameters[Veins per chunk - Modifier]*Distribution_Parameters[Veins per chunk - Preset]</f>
        <v>2.5000000000000001E-2</v>
      </c>
      <c r="U47" s="7">
        <f>Distribution_Parameters[Motherlode Size / Cloud Radius - Modifier]*Distribution_Parameters[Motherlode Size / Cloud Radius - Preset]</f>
        <v>2.5</v>
      </c>
      <c r="V47" s="7">
        <f>Distribution_Parameters[Motherlode Size / Cloud Thickness - Modifier]*Distribution_Parameters[Motherlode Size / Cloud Thickness - Preset]</f>
        <v>2.5</v>
      </c>
      <c r="W47" s="7">
        <f>Distribution_Parameters[Branch Frequency - Modifier]*Distribution_Parameters[Branch Frequency - Preset]</f>
        <v>3</v>
      </c>
      <c r="X47" s="7">
        <f>Distribution_Parameters[Branch Length - Modifier]*Distribution_Parameters[Branch Length - Preset]</f>
        <v>120</v>
      </c>
      <c r="Y47" s="7">
        <f>Distribution_Parameters[Branch Radius - Modifier]*Distribution_Parameters[Branch Radius - Preset]</f>
        <v>0.5</v>
      </c>
      <c r="Z47" s="49">
        <f>Distribution_Parameters[Ore Density × Noise Cutoff - Modifier]*Distribution_Parameters[Ore Density × Noise Cutoff - Preset]</f>
        <v>1</v>
      </c>
      <c r="AA47" s="73">
        <f>4/3*PI()*Distribution_Parameters[[#This Row],[Motherlode Size / Cloud Radius - Effective]]^2*Distribution_Parameters[[#This Row],[Motherlode Size / Cloud Thickness - Effective]]</f>
        <v>65.449846949787357</v>
      </c>
      <c r="AB47" s="15">
        <f>Distribution_Parameters[[#This Row],[Branch Frequency - Effective]]</f>
        <v>3</v>
      </c>
      <c r="AC47" s="15">
        <f>PI()*Distribution_Parameters[[#This Row],[Branch Radius - Effective]]^2*Distribution_Parameters[[#This Row],[Branch Length - Effective]]</f>
        <v>94.247779607693786</v>
      </c>
      <c r="AD47" s="15">
        <f>Distribution_Parameters[[#This Row],[Volume of one branch]]*Distribution_Parameters[[#This Row],[Number of branches]]</f>
        <v>282.74333882308133</v>
      </c>
      <c r="AE47" s="15">
        <f>Distribution_Parameters[[#This Row],[Volume of motherlode]]+Distribution_Parameters[[#This Row],[Volume of all branches]]</f>
        <v>348.19318577286867</v>
      </c>
      <c r="AF47" s="7">
        <f>Distribution_Parameters[[#This Row],[Ore Density × Noise Cutoff - Effective]]</f>
        <v>1</v>
      </c>
      <c r="AG47" s="49">
        <f>Distribution_Parameters[[#This Row],[Veins per chunk - Effective]]</f>
        <v>2.5000000000000001E-2</v>
      </c>
      <c r="AH47" s="71">
        <f>Distribution_Parameters[[#This Row],[Total volume of ore body]]*Distribution_Parameters[[#This Row],[Density of ore body]]*Distribution_Parameters[[#This Row],[Veins per chunk]]</f>
        <v>8.7048296443217179</v>
      </c>
    </row>
    <row r="48" spans="1:34" x14ac:dyDescent="0.2">
      <c r="A48" s="4"/>
      <c r="B48" s="49" t="s">
        <v>1</v>
      </c>
      <c r="C48" s="66"/>
      <c r="D48" s="66"/>
      <c r="E48" s="63">
        <f>0.5*Distribution_Parameters[[#This Row],[Max ores per cluster (without COG)]]*Distribution_Parameters[[#This Row],[Clusters per chunk (without COG)]]</f>
        <v>0</v>
      </c>
      <c r="F48" s="4">
        <f>VLOOKUP(Distribution_Parameters[Preset],Preset_Parameters[],3,FALSE)</f>
        <v>2.5000000000000001E-2</v>
      </c>
      <c r="G48" s="7">
        <f>VLOOKUP(Distribution_Parameters[Preset],Preset_Parameters[],6,FALSE)</f>
        <v>2.5</v>
      </c>
      <c r="H48" s="7">
        <f>VLOOKUP(Distribution_Parameters[Preset],Preset_Parameters[],9,FALSE)</f>
        <v>2.5</v>
      </c>
      <c r="I48" s="7">
        <f>VLOOKUP(Distribution_Parameters[Preset],Preset_Parameters[],12,FALSE)</f>
        <v>3</v>
      </c>
      <c r="J48" s="7">
        <f>VLOOKUP(Distribution_Parameters[Preset],Preset_Parameters[],15,FALSE)</f>
        <v>120</v>
      </c>
      <c r="K48" s="7">
        <f>VLOOKUP(Distribution_Parameters[Preset],Preset_Parameters[],18,FALSE)</f>
        <v>0.5</v>
      </c>
      <c r="L48" s="49">
        <f>VLOOKUP(Distribution_Parameters[Preset],Preset_Parameters[],21,FALSE)</f>
        <v>1</v>
      </c>
      <c r="M48" s="65">
        <v>1</v>
      </c>
      <c r="N48" s="66">
        <v>1</v>
      </c>
      <c r="O48" s="66">
        <v>1</v>
      </c>
      <c r="P48" s="66">
        <v>1</v>
      </c>
      <c r="Q48" s="66">
        <v>1</v>
      </c>
      <c r="R48" s="66">
        <v>1</v>
      </c>
      <c r="S48" s="67">
        <v>1</v>
      </c>
      <c r="T48" s="4">
        <f>Distribution_Parameters[Veins per chunk - Modifier]*Distribution_Parameters[Veins per chunk - Preset]</f>
        <v>2.5000000000000001E-2</v>
      </c>
      <c r="U48" s="7">
        <f>Distribution_Parameters[Motherlode Size / Cloud Radius - Modifier]*Distribution_Parameters[Motherlode Size / Cloud Radius - Preset]</f>
        <v>2.5</v>
      </c>
      <c r="V48" s="7">
        <f>Distribution_Parameters[Motherlode Size / Cloud Thickness - Modifier]*Distribution_Parameters[Motherlode Size / Cloud Thickness - Preset]</f>
        <v>2.5</v>
      </c>
      <c r="W48" s="7">
        <f>Distribution_Parameters[Branch Frequency - Modifier]*Distribution_Parameters[Branch Frequency - Preset]</f>
        <v>3</v>
      </c>
      <c r="X48" s="7">
        <f>Distribution_Parameters[Branch Length - Modifier]*Distribution_Parameters[Branch Length - Preset]</f>
        <v>120</v>
      </c>
      <c r="Y48" s="7">
        <f>Distribution_Parameters[Branch Radius - Modifier]*Distribution_Parameters[Branch Radius - Preset]</f>
        <v>0.5</v>
      </c>
      <c r="Z48" s="49">
        <f>Distribution_Parameters[Ore Density × Noise Cutoff - Modifier]*Distribution_Parameters[Ore Density × Noise Cutoff - Preset]</f>
        <v>1</v>
      </c>
      <c r="AA48" s="73">
        <f>4/3*PI()*Distribution_Parameters[[#This Row],[Motherlode Size / Cloud Radius - Effective]]^2*Distribution_Parameters[[#This Row],[Motherlode Size / Cloud Thickness - Effective]]</f>
        <v>65.449846949787357</v>
      </c>
      <c r="AB48" s="15">
        <f>Distribution_Parameters[[#This Row],[Branch Frequency - Effective]]</f>
        <v>3</v>
      </c>
      <c r="AC48" s="15">
        <f>PI()*Distribution_Parameters[[#This Row],[Branch Radius - Effective]]^2*Distribution_Parameters[[#This Row],[Branch Length - Effective]]</f>
        <v>94.247779607693786</v>
      </c>
      <c r="AD48" s="15">
        <f>Distribution_Parameters[[#This Row],[Volume of one branch]]*Distribution_Parameters[[#This Row],[Number of branches]]</f>
        <v>282.74333882308133</v>
      </c>
      <c r="AE48" s="15">
        <f>Distribution_Parameters[[#This Row],[Volume of motherlode]]+Distribution_Parameters[[#This Row],[Volume of all branches]]</f>
        <v>348.19318577286867</v>
      </c>
      <c r="AF48" s="7">
        <f>Distribution_Parameters[[#This Row],[Ore Density × Noise Cutoff - Effective]]</f>
        <v>1</v>
      </c>
      <c r="AG48" s="49">
        <f>Distribution_Parameters[[#This Row],[Veins per chunk - Effective]]</f>
        <v>2.5000000000000001E-2</v>
      </c>
      <c r="AH48" s="71">
        <f>Distribution_Parameters[[#This Row],[Total volume of ore body]]*Distribution_Parameters[[#This Row],[Density of ore body]]*Distribution_Parameters[[#This Row],[Veins per chunk]]</f>
        <v>8.7048296443217179</v>
      </c>
    </row>
    <row r="49" spans="1:34" x14ac:dyDescent="0.2">
      <c r="A49" s="4"/>
      <c r="B49" s="49" t="s">
        <v>1</v>
      </c>
      <c r="C49" s="66"/>
      <c r="D49" s="66"/>
      <c r="E49" s="63">
        <f>0.5*Distribution_Parameters[[#This Row],[Max ores per cluster (without COG)]]*Distribution_Parameters[[#This Row],[Clusters per chunk (without COG)]]</f>
        <v>0</v>
      </c>
      <c r="F49" s="4">
        <f>VLOOKUP(Distribution_Parameters[Preset],Preset_Parameters[],3,FALSE)</f>
        <v>2.5000000000000001E-2</v>
      </c>
      <c r="G49" s="7">
        <f>VLOOKUP(Distribution_Parameters[Preset],Preset_Parameters[],6,FALSE)</f>
        <v>2.5</v>
      </c>
      <c r="H49" s="7">
        <f>VLOOKUP(Distribution_Parameters[Preset],Preset_Parameters[],9,FALSE)</f>
        <v>2.5</v>
      </c>
      <c r="I49" s="7">
        <f>VLOOKUP(Distribution_Parameters[Preset],Preset_Parameters[],12,FALSE)</f>
        <v>3</v>
      </c>
      <c r="J49" s="7">
        <f>VLOOKUP(Distribution_Parameters[Preset],Preset_Parameters[],15,FALSE)</f>
        <v>120</v>
      </c>
      <c r="K49" s="7">
        <f>VLOOKUP(Distribution_Parameters[Preset],Preset_Parameters[],18,FALSE)</f>
        <v>0.5</v>
      </c>
      <c r="L49" s="49">
        <f>VLOOKUP(Distribution_Parameters[Preset],Preset_Parameters[],21,FALSE)</f>
        <v>1</v>
      </c>
      <c r="M49" s="65">
        <v>1</v>
      </c>
      <c r="N49" s="66">
        <v>1</v>
      </c>
      <c r="O49" s="66">
        <v>1</v>
      </c>
      <c r="P49" s="66">
        <v>1</v>
      </c>
      <c r="Q49" s="66">
        <v>1</v>
      </c>
      <c r="R49" s="66">
        <v>1</v>
      </c>
      <c r="S49" s="67">
        <v>1</v>
      </c>
      <c r="T49" s="4">
        <f>Distribution_Parameters[Veins per chunk - Modifier]*Distribution_Parameters[Veins per chunk - Preset]</f>
        <v>2.5000000000000001E-2</v>
      </c>
      <c r="U49" s="7">
        <f>Distribution_Parameters[Motherlode Size / Cloud Radius - Modifier]*Distribution_Parameters[Motherlode Size / Cloud Radius - Preset]</f>
        <v>2.5</v>
      </c>
      <c r="V49" s="7">
        <f>Distribution_Parameters[Motherlode Size / Cloud Thickness - Modifier]*Distribution_Parameters[Motherlode Size / Cloud Thickness - Preset]</f>
        <v>2.5</v>
      </c>
      <c r="W49" s="7">
        <f>Distribution_Parameters[Branch Frequency - Modifier]*Distribution_Parameters[Branch Frequency - Preset]</f>
        <v>3</v>
      </c>
      <c r="X49" s="7">
        <f>Distribution_Parameters[Branch Length - Modifier]*Distribution_Parameters[Branch Length - Preset]</f>
        <v>120</v>
      </c>
      <c r="Y49" s="7">
        <f>Distribution_Parameters[Branch Radius - Modifier]*Distribution_Parameters[Branch Radius - Preset]</f>
        <v>0.5</v>
      </c>
      <c r="Z49" s="49">
        <f>Distribution_Parameters[Ore Density × Noise Cutoff - Modifier]*Distribution_Parameters[Ore Density × Noise Cutoff - Preset]</f>
        <v>1</v>
      </c>
      <c r="AA49" s="73">
        <f>4/3*PI()*Distribution_Parameters[[#This Row],[Motherlode Size / Cloud Radius - Effective]]^2*Distribution_Parameters[[#This Row],[Motherlode Size / Cloud Thickness - Effective]]</f>
        <v>65.449846949787357</v>
      </c>
      <c r="AB49" s="15">
        <f>Distribution_Parameters[[#This Row],[Branch Frequency - Effective]]</f>
        <v>3</v>
      </c>
      <c r="AC49" s="15">
        <f>PI()*Distribution_Parameters[[#This Row],[Branch Radius - Effective]]^2*Distribution_Parameters[[#This Row],[Branch Length - Effective]]</f>
        <v>94.247779607693786</v>
      </c>
      <c r="AD49" s="15">
        <f>Distribution_Parameters[[#This Row],[Volume of one branch]]*Distribution_Parameters[[#This Row],[Number of branches]]</f>
        <v>282.74333882308133</v>
      </c>
      <c r="AE49" s="15">
        <f>Distribution_Parameters[[#This Row],[Volume of motherlode]]+Distribution_Parameters[[#This Row],[Volume of all branches]]</f>
        <v>348.19318577286867</v>
      </c>
      <c r="AF49" s="7">
        <f>Distribution_Parameters[[#This Row],[Ore Density × Noise Cutoff - Effective]]</f>
        <v>1</v>
      </c>
      <c r="AG49" s="49">
        <f>Distribution_Parameters[[#This Row],[Veins per chunk - Effective]]</f>
        <v>2.5000000000000001E-2</v>
      </c>
      <c r="AH49" s="71">
        <f>Distribution_Parameters[[#This Row],[Total volume of ore body]]*Distribution_Parameters[[#This Row],[Density of ore body]]*Distribution_Parameters[[#This Row],[Veins per chunk]]</f>
        <v>8.7048296443217179</v>
      </c>
    </row>
    <row r="50" spans="1:34" x14ac:dyDescent="0.2">
      <c r="A50" s="4"/>
      <c r="B50" s="49" t="s">
        <v>1</v>
      </c>
      <c r="C50" s="66"/>
      <c r="D50" s="66"/>
      <c r="E50" s="63">
        <f>0.5*Distribution_Parameters[[#This Row],[Max ores per cluster (without COG)]]*Distribution_Parameters[[#This Row],[Clusters per chunk (without COG)]]</f>
        <v>0</v>
      </c>
      <c r="F50" s="4">
        <f>VLOOKUP(Distribution_Parameters[Preset],Preset_Parameters[],3,FALSE)</f>
        <v>2.5000000000000001E-2</v>
      </c>
      <c r="G50" s="7">
        <f>VLOOKUP(Distribution_Parameters[Preset],Preset_Parameters[],6,FALSE)</f>
        <v>2.5</v>
      </c>
      <c r="H50" s="7">
        <f>VLOOKUP(Distribution_Parameters[Preset],Preset_Parameters[],9,FALSE)</f>
        <v>2.5</v>
      </c>
      <c r="I50" s="7">
        <f>VLOOKUP(Distribution_Parameters[Preset],Preset_Parameters[],12,FALSE)</f>
        <v>3</v>
      </c>
      <c r="J50" s="7">
        <f>VLOOKUP(Distribution_Parameters[Preset],Preset_Parameters[],15,FALSE)</f>
        <v>120</v>
      </c>
      <c r="K50" s="7">
        <f>VLOOKUP(Distribution_Parameters[Preset],Preset_Parameters[],18,FALSE)</f>
        <v>0.5</v>
      </c>
      <c r="L50" s="49">
        <f>VLOOKUP(Distribution_Parameters[Preset],Preset_Parameters[],21,FALSE)</f>
        <v>1</v>
      </c>
      <c r="M50" s="65">
        <v>1</v>
      </c>
      <c r="N50" s="66">
        <v>1</v>
      </c>
      <c r="O50" s="66">
        <v>1</v>
      </c>
      <c r="P50" s="66">
        <v>1</v>
      </c>
      <c r="Q50" s="66">
        <v>1</v>
      </c>
      <c r="R50" s="66">
        <v>1</v>
      </c>
      <c r="S50" s="67">
        <v>1</v>
      </c>
      <c r="T50" s="4">
        <f>Distribution_Parameters[Veins per chunk - Modifier]*Distribution_Parameters[Veins per chunk - Preset]</f>
        <v>2.5000000000000001E-2</v>
      </c>
      <c r="U50" s="7">
        <f>Distribution_Parameters[Motherlode Size / Cloud Radius - Modifier]*Distribution_Parameters[Motherlode Size / Cloud Radius - Preset]</f>
        <v>2.5</v>
      </c>
      <c r="V50" s="7">
        <f>Distribution_Parameters[Motherlode Size / Cloud Thickness - Modifier]*Distribution_Parameters[Motherlode Size / Cloud Thickness - Preset]</f>
        <v>2.5</v>
      </c>
      <c r="W50" s="7">
        <f>Distribution_Parameters[Branch Frequency - Modifier]*Distribution_Parameters[Branch Frequency - Preset]</f>
        <v>3</v>
      </c>
      <c r="X50" s="7">
        <f>Distribution_Parameters[Branch Length - Modifier]*Distribution_Parameters[Branch Length - Preset]</f>
        <v>120</v>
      </c>
      <c r="Y50" s="7">
        <f>Distribution_Parameters[Branch Radius - Modifier]*Distribution_Parameters[Branch Radius - Preset]</f>
        <v>0.5</v>
      </c>
      <c r="Z50" s="49">
        <f>Distribution_Parameters[Ore Density × Noise Cutoff - Modifier]*Distribution_Parameters[Ore Density × Noise Cutoff - Preset]</f>
        <v>1</v>
      </c>
      <c r="AA50" s="73">
        <f>4/3*PI()*Distribution_Parameters[[#This Row],[Motherlode Size / Cloud Radius - Effective]]^2*Distribution_Parameters[[#This Row],[Motherlode Size / Cloud Thickness - Effective]]</f>
        <v>65.449846949787357</v>
      </c>
      <c r="AB50" s="15">
        <f>Distribution_Parameters[[#This Row],[Branch Frequency - Effective]]</f>
        <v>3</v>
      </c>
      <c r="AC50" s="15">
        <f>PI()*Distribution_Parameters[[#This Row],[Branch Radius - Effective]]^2*Distribution_Parameters[[#This Row],[Branch Length - Effective]]</f>
        <v>94.247779607693786</v>
      </c>
      <c r="AD50" s="15">
        <f>Distribution_Parameters[[#This Row],[Volume of one branch]]*Distribution_Parameters[[#This Row],[Number of branches]]</f>
        <v>282.74333882308133</v>
      </c>
      <c r="AE50" s="15">
        <f>Distribution_Parameters[[#This Row],[Volume of motherlode]]+Distribution_Parameters[[#This Row],[Volume of all branches]]</f>
        <v>348.19318577286867</v>
      </c>
      <c r="AF50" s="7">
        <f>Distribution_Parameters[[#This Row],[Ore Density × Noise Cutoff - Effective]]</f>
        <v>1</v>
      </c>
      <c r="AG50" s="49">
        <f>Distribution_Parameters[[#This Row],[Veins per chunk - Effective]]</f>
        <v>2.5000000000000001E-2</v>
      </c>
      <c r="AH50" s="71">
        <f>Distribution_Parameters[[#This Row],[Total volume of ore body]]*Distribution_Parameters[[#This Row],[Density of ore body]]*Distribution_Parameters[[#This Row],[Veins per chunk]]</f>
        <v>8.7048296443217179</v>
      </c>
    </row>
    <row r="51" spans="1:34" x14ac:dyDescent="0.2">
      <c r="A51" s="4"/>
      <c r="B51" s="49" t="s">
        <v>1</v>
      </c>
      <c r="C51" s="66"/>
      <c r="D51" s="66"/>
      <c r="E51" s="63">
        <f>0.5*Distribution_Parameters[[#This Row],[Max ores per cluster (without COG)]]*Distribution_Parameters[[#This Row],[Clusters per chunk (without COG)]]</f>
        <v>0</v>
      </c>
      <c r="F51" s="4">
        <f>VLOOKUP(Distribution_Parameters[Preset],Preset_Parameters[],3,FALSE)</f>
        <v>2.5000000000000001E-2</v>
      </c>
      <c r="G51" s="7">
        <f>VLOOKUP(Distribution_Parameters[Preset],Preset_Parameters[],6,FALSE)</f>
        <v>2.5</v>
      </c>
      <c r="H51" s="7">
        <f>VLOOKUP(Distribution_Parameters[Preset],Preset_Parameters[],9,FALSE)</f>
        <v>2.5</v>
      </c>
      <c r="I51" s="7">
        <f>VLOOKUP(Distribution_Parameters[Preset],Preset_Parameters[],12,FALSE)</f>
        <v>3</v>
      </c>
      <c r="J51" s="7">
        <f>VLOOKUP(Distribution_Parameters[Preset],Preset_Parameters[],15,FALSE)</f>
        <v>120</v>
      </c>
      <c r="K51" s="7">
        <f>VLOOKUP(Distribution_Parameters[Preset],Preset_Parameters[],18,FALSE)</f>
        <v>0.5</v>
      </c>
      <c r="L51" s="49">
        <f>VLOOKUP(Distribution_Parameters[Preset],Preset_Parameters[],21,FALSE)</f>
        <v>1</v>
      </c>
      <c r="M51" s="65">
        <v>1</v>
      </c>
      <c r="N51" s="66">
        <v>1</v>
      </c>
      <c r="O51" s="66">
        <v>1</v>
      </c>
      <c r="P51" s="66">
        <v>1</v>
      </c>
      <c r="Q51" s="66">
        <v>1</v>
      </c>
      <c r="R51" s="66">
        <v>1</v>
      </c>
      <c r="S51" s="67">
        <v>1</v>
      </c>
      <c r="T51" s="4">
        <f>Distribution_Parameters[Veins per chunk - Modifier]*Distribution_Parameters[Veins per chunk - Preset]</f>
        <v>2.5000000000000001E-2</v>
      </c>
      <c r="U51" s="7">
        <f>Distribution_Parameters[Motherlode Size / Cloud Radius - Modifier]*Distribution_Parameters[Motherlode Size / Cloud Radius - Preset]</f>
        <v>2.5</v>
      </c>
      <c r="V51" s="7">
        <f>Distribution_Parameters[Motherlode Size / Cloud Thickness - Modifier]*Distribution_Parameters[Motherlode Size / Cloud Thickness - Preset]</f>
        <v>2.5</v>
      </c>
      <c r="W51" s="7">
        <f>Distribution_Parameters[Branch Frequency - Modifier]*Distribution_Parameters[Branch Frequency - Preset]</f>
        <v>3</v>
      </c>
      <c r="X51" s="7">
        <f>Distribution_Parameters[Branch Length - Modifier]*Distribution_Parameters[Branch Length - Preset]</f>
        <v>120</v>
      </c>
      <c r="Y51" s="7">
        <f>Distribution_Parameters[Branch Radius - Modifier]*Distribution_Parameters[Branch Radius - Preset]</f>
        <v>0.5</v>
      </c>
      <c r="Z51" s="49">
        <f>Distribution_Parameters[Ore Density × Noise Cutoff - Modifier]*Distribution_Parameters[Ore Density × Noise Cutoff - Preset]</f>
        <v>1</v>
      </c>
      <c r="AA51" s="73">
        <f>4/3*PI()*Distribution_Parameters[[#This Row],[Motherlode Size / Cloud Radius - Effective]]^2*Distribution_Parameters[[#This Row],[Motherlode Size / Cloud Thickness - Effective]]</f>
        <v>65.449846949787357</v>
      </c>
      <c r="AB51" s="15">
        <f>Distribution_Parameters[[#This Row],[Branch Frequency - Effective]]</f>
        <v>3</v>
      </c>
      <c r="AC51" s="15">
        <f>PI()*Distribution_Parameters[[#This Row],[Branch Radius - Effective]]^2*Distribution_Parameters[[#This Row],[Branch Length - Effective]]</f>
        <v>94.247779607693786</v>
      </c>
      <c r="AD51" s="15">
        <f>Distribution_Parameters[[#This Row],[Volume of one branch]]*Distribution_Parameters[[#This Row],[Number of branches]]</f>
        <v>282.74333882308133</v>
      </c>
      <c r="AE51" s="15">
        <f>Distribution_Parameters[[#This Row],[Volume of motherlode]]+Distribution_Parameters[[#This Row],[Volume of all branches]]</f>
        <v>348.19318577286867</v>
      </c>
      <c r="AF51" s="7">
        <f>Distribution_Parameters[[#This Row],[Ore Density × Noise Cutoff - Effective]]</f>
        <v>1</v>
      </c>
      <c r="AG51" s="49">
        <f>Distribution_Parameters[[#This Row],[Veins per chunk - Effective]]</f>
        <v>2.5000000000000001E-2</v>
      </c>
      <c r="AH51" s="71">
        <f>Distribution_Parameters[[#This Row],[Total volume of ore body]]*Distribution_Parameters[[#This Row],[Density of ore body]]*Distribution_Parameters[[#This Row],[Veins per chunk]]</f>
        <v>8.7048296443217179</v>
      </c>
    </row>
    <row r="52" spans="1:34" x14ac:dyDescent="0.2">
      <c r="A52" s="4"/>
      <c r="B52" s="49" t="s">
        <v>1</v>
      </c>
      <c r="C52" s="66"/>
      <c r="D52" s="66"/>
      <c r="E52" s="63">
        <f>0.5*Distribution_Parameters[[#This Row],[Max ores per cluster (without COG)]]*Distribution_Parameters[[#This Row],[Clusters per chunk (without COG)]]</f>
        <v>0</v>
      </c>
      <c r="F52" s="4">
        <f>VLOOKUP(Distribution_Parameters[Preset],Preset_Parameters[],3,FALSE)</f>
        <v>2.5000000000000001E-2</v>
      </c>
      <c r="G52" s="7">
        <f>VLOOKUP(Distribution_Parameters[Preset],Preset_Parameters[],6,FALSE)</f>
        <v>2.5</v>
      </c>
      <c r="H52" s="7">
        <f>VLOOKUP(Distribution_Parameters[Preset],Preset_Parameters[],9,FALSE)</f>
        <v>2.5</v>
      </c>
      <c r="I52" s="7">
        <f>VLOOKUP(Distribution_Parameters[Preset],Preset_Parameters[],12,FALSE)</f>
        <v>3</v>
      </c>
      <c r="J52" s="7">
        <f>VLOOKUP(Distribution_Parameters[Preset],Preset_Parameters[],15,FALSE)</f>
        <v>120</v>
      </c>
      <c r="K52" s="7">
        <f>VLOOKUP(Distribution_Parameters[Preset],Preset_Parameters[],18,FALSE)</f>
        <v>0.5</v>
      </c>
      <c r="L52" s="49">
        <f>VLOOKUP(Distribution_Parameters[Preset],Preset_Parameters[],21,FALSE)</f>
        <v>1</v>
      </c>
      <c r="M52" s="65">
        <v>1</v>
      </c>
      <c r="N52" s="66">
        <v>1</v>
      </c>
      <c r="O52" s="66">
        <v>1</v>
      </c>
      <c r="P52" s="66">
        <v>1</v>
      </c>
      <c r="Q52" s="66">
        <v>1</v>
      </c>
      <c r="R52" s="66">
        <v>1</v>
      </c>
      <c r="S52" s="67">
        <v>1</v>
      </c>
      <c r="T52" s="4">
        <f>Distribution_Parameters[Veins per chunk - Modifier]*Distribution_Parameters[Veins per chunk - Preset]</f>
        <v>2.5000000000000001E-2</v>
      </c>
      <c r="U52" s="7">
        <f>Distribution_Parameters[Motherlode Size / Cloud Radius - Modifier]*Distribution_Parameters[Motherlode Size / Cloud Radius - Preset]</f>
        <v>2.5</v>
      </c>
      <c r="V52" s="7">
        <f>Distribution_Parameters[Motherlode Size / Cloud Thickness - Modifier]*Distribution_Parameters[Motherlode Size / Cloud Thickness - Preset]</f>
        <v>2.5</v>
      </c>
      <c r="W52" s="7">
        <f>Distribution_Parameters[Branch Frequency - Modifier]*Distribution_Parameters[Branch Frequency - Preset]</f>
        <v>3</v>
      </c>
      <c r="X52" s="7">
        <f>Distribution_Parameters[Branch Length - Modifier]*Distribution_Parameters[Branch Length - Preset]</f>
        <v>120</v>
      </c>
      <c r="Y52" s="7">
        <f>Distribution_Parameters[Branch Radius - Modifier]*Distribution_Parameters[Branch Radius - Preset]</f>
        <v>0.5</v>
      </c>
      <c r="Z52" s="49">
        <f>Distribution_Parameters[Ore Density × Noise Cutoff - Modifier]*Distribution_Parameters[Ore Density × Noise Cutoff - Preset]</f>
        <v>1</v>
      </c>
      <c r="AA52" s="73">
        <f>4/3*PI()*Distribution_Parameters[[#This Row],[Motherlode Size / Cloud Radius - Effective]]^2*Distribution_Parameters[[#This Row],[Motherlode Size / Cloud Thickness - Effective]]</f>
        <v>65.449846949787357</v>
      </c>
      <c r="AB52" s="15">
        <f>Distribution_Parameters[[#This Row],[Branch Frequency - Effective]]</f>
        <v>3</v>
      </c>
      <c r="AC52" s="15">
        <f>PI()*Distribution_Parameters[[#This Row],[Branch Radius - Effective]]^2*Distribution_Parameters[[#This Row],[Branch Length - Effective]]</f>
        <v>94.247779607693786</v>
      </c>
      <c r="AD52" s="15">
        <f>Distribution_Parameters[[#This Row],[Volume of one branch]]*Distribution_Parameters[[#This Row],[Number of branches]]</f>
        <v>282.74333882308133</v>
      </c>
      <c r="AE52" s="15">
        <f>Distribution_Parameters[[#This Row],[Volume of motherlode]]+Distribution_Parameters[[#This Row],[Volume of all branches]]</f>
        <v>348.19318577286867</v>
      </c>
      <c r="AF52" s="7">
        <f>Distribution_Parameters[[#This Row],[Ore Density × Noise Cutoff - Effective]]</f>
        <v>1</v>
      </c>
      <c r="AG52" s="49">
        <f>Distribution_Parameters[[#This Row],[Veins per chunk - Effective]]</f>
        <v>2.5000000000000001E-2</v>
      </c>
      <c r="AH52" s="71">
        <f>Distribution_Parameters[[#This Row],[Total volume of ore body]]*Distribution_Parameters[[#This Row],[Density of ore body]]*Distribution_Parameters[[#This Row],[Veins per chunk]]</f>
        <v>8.7048296443217179</v>
      </c>
    </row>
    <row r="53" spans="1:34" x14ac:dyDescent="0.2">
      <c r="A53" s="4"/>
      <c r="B53" s="49" t="s">
        <v>1</v>
      </c>
      <c r="C53" s="66"/>
      <c r="D53" s="66"/>
      <c r="E53" s="63">
        <f>0.5*Distribution_Parameters[[#This Row],[Max ores per cluster (without COG)]]*Distribution_Parameters[[#This Row],[Clusters per chunk (without COG)]]</f>
        <v>0</v>
      </c>
      <c r="F53" s="4">
        <f>VLOOKUP(Distribution_Parameters[Preset],Preset_Parameters[],3,FALSE)</f>
        <v>2.5000000000000001E-2</v>
      </c>
      <c r="G53" s="7">
        <f>VLOOKUP(Distribution_Parameters[Preset],Preset_Parameters[],6,FALSE)</f>
        <v>2.5</v>
      </c>
      <c r="H53" s="7">
        <f>VLOOKUP(Distribution_Parameters[Preset],Preset_Parameters[],9,FALSE)</f>
        <v>2.5</v>
      </c>
      <c r="I53" s="7">
        <f>VLOOKUP(Distribution_Parameters[Preset],Preset_Parameters[],12,FALSE)</f>
        <v>3</v>
      </c>
      <c r="J53" s="7">
        <f>VLOOKUP(Distribution_Parameters[Preset],Preset_Parameters[],15,FALSE)</f>
        <v>120</v>
      </c>
      <c r="K53" s="7">
        <f>VLOOKUP(Distribution_Parameters[Preset],Preset_Parameters[],18,FALSE)</f>
        <v>0.5</v>
      </c>
      <c r="L53" s="49">
        <f>VLOOKUP(Distribution_Parameters[Preset],Preset_Parameters[],21,FALSE)</f>
        <v>1</v>
      </c>
      <c r="M53" s="65">
        <v>1</v>
      </c>
      <c r="N53" s="66">
        <v>1</v>
      </c>
      <c r="O53" s="66">
        <v>1</v>
      </c>
      <c r="P53" s="66">
        <v>1</v>
      </c>
      <c r="Q53" s="66">
        <v>1</v>
      </c>
      <c r="R53" s="66">
        <v>1</v>
      </c>
      <c r="S53" s="67">
        <v>1</v>
      </c>
      <c r="T53" s="4">
        <f>Distribution_Parameters[Veins per chunk - Modifier]*Distribution_Parameters[Veins per chunk - Preset]</f>
        <v>2.5000000000000001E-2</v>
      </c>
      <c r="U53" s="7">
        <f>Distribution_Parameters[Motherlode Size / Cloud Radius - Modifier]*Distribution_Parameters[Motherlode Size / Cloud Radius - Preset]</f>
        <v>2.5</v>
      </c>
      <c r="V53" s="7">
        <f>Distribution_Parameters[Motherlode Size / Cloud Thickness - Modifier]*Distribution_Parameters[Motherlode Size / Cloud Thickness - Preset]</f>
        <v>2.5</v>
      </c>
      <c r="W53" s="7">
        <f>Distribution_Parameters[Branch Frequency - Modifier]*Distribution_Parameters[Branch Frequency - Preset]</f>
        <v>3</v>
      </c>
      <c r="X53" s="7">
        <f>Distribution_Parameters[Branch Length - Modifier]*Distribution_Parameters[Branch Length - Preset]</f>
        <v>120</v>
      </c>
      <c r="Y53" s="7">
        <f>Distribution_Parameters[Branch Radius - Modifier]*Distribution_Parameters[Branch Radius - Preset]</f>
        <v>0.5</v>
      </c>
      <c r="Z53" s="49">
        <f>Distribution_Parameters[Ore Density × Noise Cutoff - Modifier]*Distribution_Parameters[Ore Density × Noise Cutoff - Preset]</f>
        <v>1</v>
      </c>
      <c r="AA53" s="73">
        <f>4/3*PI()*Distribution_Parameters[[#This Row],[Motherlode Size / Cloud Radius - Effective]]^2*Distribution_Parameters[[#This Row],[Motherlode Size / Cloud Thickness - Effective]]</f>
        <v>65.449846949787357</v>
      </c>
      <c r="AB53" s="15">
        <f>Distribution_Parameters[[#This Row],[Branch Frequency - Effective]]</f>
        <v>3</v>
      </c>
      <c r="AC53" s="15">
        <f>PI()*Distribution_Parameters[[#This Row],[Branch Radius - Effective]]^2*Distribution_Parameters[[#This Row],[Branch Length - Effective]]</f>
        <v>94.247779607693786</v>
      </c>
      <c r="AD53" s="15">
        <f>Distribution_Parameters[[#This Row],[Volume of one branch]]*Distribution_Parameters[[#This Row],[Number of branches]]</f>
        <v>282.74333882308133</v>
      </c>
      <c r="AE53" s="15">
        <f>Distribution_Parameters[[#This Row],[Volume of motherlode]]+Distribution_Parameters[[#This Row],[Volume of all branches]]</f>
        <v>348.19318577286867</v>
      </c>
      <c r="AF53" s="7">
        <f>Distribution_Parameters[[#This Row],[Ore Density × Noise Cutoff - Effective]]</f>
        <v>1</v>
      </c>
      <c r="AG53" s="49">
        <f>Distribution_Parameters[[#This Row],[Veins per chunk - Effective]]</f>
        <v>2.5000000000000001E-2</v>
      </c>
      <c r="AH53" s="71">
        <f>Distribution_Parameters[[#This Row],[Total volume of ore body]]*Distribution_Parameters[[#This Row],[Density of ore body]]*Distribution_Parameters[[#This Row],[Veins per chunk]]</f>
        <v>8.7048296443217179</v>
      </c>
    </row>
    <row r="54" spans="1:34" x14ac:dyDescent="0.2">
      <c r="A54" s="4"/>
      <c r="B54" s="49" t="s">
        <v>1</v>
      </c>
      <c r="C54" s="66"/>
      <c r="D54" s="66"/>
      <c r="E54" s="63">
        <f>0.5*Distribution_Parameters[[#This Row],[Max ores per cluster (without COG)]]*Distribution_Parameters[[#This Row],[Clusters per chunk (without COG)]]</f>
        <v>0</v>
      </c>
      <c r="F54" s="4">
        <f>VLOOKUP(Distribution_Parameters[Preset],Preset_Parameters[],3,FALSE)</f>
        <v>2.5000000000000001E-2</v>
      </c>
      <c r="G54" s="7">
        <f>VLOOKUP(Distribution_Parameters[Preset],Preset_Parameters[],6,FALSE)</f>
        <v>2.5</v>
      </c>
      <c r="H54" s="7">
        <f>VLOOKUP(Distribution_Parameters[Preset],Preset_Parameters[],9,FALSE)</f>
        <v>2.5</v>
      </c>
      <c r="I54" s="7">
        <f>VLOOKUP(Distribution_Parameters[Preset],Preset_Parameters[],12,FALSE)</f>
        <v>3</v>
      </c>
      <c r="J54" s="7">
        <f>VLOOKUP(Distribution_Parameters[Preset],Preset_Parameters[],15,FALSE)</f>
        <v>120</v>
      </c>
      <c r="K54" s="7">
        <f>VLOOKUP(Distribution_Parameters[Preset],Preset_Parameters[],18,FALSE)</f>
        <v>0.5</v>
      </c>
      <c r="L54" s="49">
        <f>VLOOKUP(Distribution_Parameters[Preset],Preset_Parameters[],21,FALSE)</f>
        <v>1</v>
      </c>
      <c r="M54" s="65">
        <v>1</v>
      </c>
      <c r="N54" s="66">
        <v>1</v>
      </c>
      <c r="O54" s="66">
        <v>1</v>
      </c>
      <c r="P54" s="66">
        <v>1</v>
      </c>
      <c r="Q54" s="66">
        <v>1</v>
      </c>
      <c r="R54" s="66">
        <v>1</v>
      </c>
      <c r="S54" s="67">
        <v>1</v>
      </c>
      <c r="T54" s="4">
        <f>Distribution_Parameters[Veins per chunk - Modifier]*Distribution_Parameters[Veins per chunk - Preset]</f>
        <v>2.5000000000000001E-2</v>
      </c>
      <c r="U54" s="7">
        <f>Distribution_Parameters[Motherlode Size / Cloud Radius - Modifier]*Distribution_Parameters[Motherlode Size / Cloud Radius - Preset]</f>
        <v>2.5</v>
      </c>
      <c r="V54" s="7">
        <f>Distribution_Parameters[Motherlode Size / Cloud Thickness - Modifier]*Distribution_Parameters[Motherlode Size / Cloud Thickness - Preset]</f>
        <v>2.5</v>
      </c>
      <c r="W54" s="7">
        <f>Distribution_Parameters[Branch Frequency - Modifier]*Distribution_Parameters[Branch Frequency - Preset]</f>
        <v>3</v>
      </c>
      <c r="X54" s="7">
        <f>Distribution_Parameters[Branch Length - Modifier]*Distribution_Parameters[Branch Length - Preset]</f>
        <v>120</v>
      </c>
      <c r="Y54" s="7">
        <f>Distribution_Parameters[Branch Radius - Modifier]*Distribution_Parameters[Branch Radius - Preset]</f>
        <v>0.5</v>
      </c>
      <c r="Z54" s="49">
        <f>Distribution_Parameters[Ore Density × Noise Cutoff - Modifier]*Distribution_Parameters[Ore Density × Noise Cutoff - Preset]</f>
        <v>1</v>
      </c>
      <c r="AA54" s="73">
        <f>4/3*PI()*Distribution_Parameters[[#This Row],[Motherlode Size / Cloud Radius - Effective]]^2*Distribution_Parameters[[#This Row],[Motherlode Size / Cloud Thickness - Effective]]</f>
        <v>65.449846949787357</v>
      </c>
      <c r="AB54" s="15">
        <f>Distribution_Parameters[[#This Row],[Branch Frequency - Effective]]</f>
        <v>3</v>
      </c>
      <c r="AC54" s="15">
        <f>PI()*Distribution_Parameters[[#This Row],[Branch Radius - Effective]]^2*Distribution_Parameters[[#This Row],[Branch Length - Effective]]</f>
        <v>94.247779607693786</v>
      </c>
      <c r="AD54" s="15">
        <f>Distribution_Parameters[[#This Row],[Volume of one branch]]*Distribution_Parameters[[#This Row],[Number of branches]]</f>
        <v>282.74333882308133</v>
      </c>
      <c r="AE54" s="15">
        <f>Distribution_Parameters[[#This Row],[Volume of motherlode]]+Distribution_Parameters[[#This Row],[Volume of all branches]]</f>
        <v>348.19318577286867</v>
      </c>
      <c r="AF54" s="7">
        <f>Distribution_Parameters[[#This Row],[Ore Density × Noise Cutoff - Effective]]</f>
        <v>1</v>
      </c>
      <c r="AG54" s="49">
        <f>Distribution_Parameters[[#This Row],[Veins per chunk - Effective]]</f>
        <v>2.5000000000000001E-2</v>
      </c>
      <c r="AH54" s="71">
        <f>Distribution_Parameters[[#This Row],[Total volume of ore body]]*Distribution_Parameters[[#This Row],[Density of ore body]]*Distribution_Parameters[[#This Row],[Veins per chunk]]</f>
        <v>8.7048296443217179</v>
      </c>
    </row>
    <row r="55" spans="1:34" ht="15" thickBot="1" x14ac:dyDescent="0.25">
      <c r="A55" s="5"/>
      <c r="B55" s="51" t="s">
        <v>1</v>
      </c>
      <c r="C55" s="69"/>
      <c r="D55" s="69"/>
      <c r="E55" s="64">
        <f>0.5*Distribution_Parameters[[#This Row],[Max ores per cluster (without COG)]]*Distribution_Parameters[[#This Row],[Clusters per chunk (without COG)]]</f>
        <v>0</v>
      </c>
      <c r="F55" s="5">
        <f>VLOOKUP(Distribution_Parameters[Preset],Preset_Parameters[],3,FALSE)</f>
        <v>2.5000000000000001E-2</v>
      </c>
      <c r="G55" s="8">
        <f>VLOOKUP(Distribution_Parameters[Preset],Preset_Parameters[],6,FALSE)</f>
        <v>2.5</v>
      </c>
      <c r="H55" s="8">
        <f>VLOOKUP(Distribution_Parameters[Preset],Preset_Parameters[],9,FALSE)</f>
        <v>2.5</v>
      </c>
      <c r="I55" s="8">
        <f>VLOOKUP(Distribution_Parameters[Preset],Preset_Parameters[],12,FALSE)</f>
        <v>3</v>
      </c>
      <c r="J55" s="8">
        <f>VLOOKUP(Distribution_Parameters[Preset],Preset_Parameters[],15,FALSE)</f>
        <v>120</v>
      </c>
      <c r="K55" s="8">
        <f>VLOOKUP(Distribution_Parameters[Preset],Preset_Parameters[],18,FALSE)</f>
        <v>0.5</v>
      </c>
      <c r="L55" s="51">
        <f>VLOOKUP(Distribution_Parameters[Preset],Preset_Parameters[],21,FALSE)</f>
        <v>1</v>
      </c>
      <c r="M55" s="68">
        <v>1</v>
      </c>
      <c r="N55" s="69">
        <v>1</v>
      </c>
      <c r="O55" s="69">
        <v>1</v>
      </c>
      <c r="P55" s="69">
        <v>1</v>
      </c>
      <c r="Q55" s="69">
        <v>1</v>
      </c>
      <c r="R55" s="69">
        <v>1</v>
      </c>
      <c r="S55" s="70">
        <v>1</v>
      </c>
      <c r="T55" s="5">
        <f>Distribution_Parameters[Veins per chunk - Modifier]*Distribution_Parameters[Veins per chunk - Preset]</f>
        <v>2.5000000000000001E-2</v>
      </c>
      <c r="U55" s="8">
        <f>Distribution_Parameters[Motherlode Size / Cloud Radius - Modifier]*Distribution_Parameters[Motherlode Size / Cloud Radius - Preset]</f>
        <v>2.5</v>
      </c>
      <c r="V55" s="8">
        <f>Distribution_Parameters[Motherlode Size / Cloud Thickness - Modifier]*Distribution_Parameters[Motherlode Size / Cloud Thickness - Preset]</f>
        <v>2.5</v>
      </c>
      <c r="W55" s="8">
        <f>Distribution_Parameters[Branch Frequency - Modifier]*Distribution_Parameters[Branch Frequency - Preset]</f>
        <v>3</v>
      </c>
      <c r="X55" s="8">
        <f>Distribution_Parameters[Branch Length - Modifier]*Distribution_Parameters[Branch Length - Preset]</f>
        <v>120</v>
      </c>
      <c r="Y55" s="8">
        <f>Distribution_Parameters[Branch Radius - Modifier]*Distribution_Parameters[Branch Radius - Preset]</f>
        <v>0.5</v>
      </c>
      <c r="Z55" s="51">
        <f>Distribution_Parameters[Ore Density × Noise Cutoff - Modifier]*Distribution_Parameters[Ore Density × Noise Cutoff - Preset]</f>
        <v>1</v>
      </c>
      <c r="AA55" s="74">
        <f>4/3*PI()*Distribution_Parameters[[#This Row],[Motherlode Size / Cloud Radius - Effective]]^2*Distribution_Parameters[[#This Row],[Motherlode Size / Cloud Thickness - Effective]]</f>
        <v>65.449846949787357</v>
      </c>
      <c r="AB55" s="75">
        <f>Distribution_Parameters[[#This Row],[Branch Frequency - Effective]]</f>
        <v>3</v>
      </c>
      <c r="AC55" s="75">
        <f>PI()*Distribution_Parameters[[#This Row],[Branch Radius - Effective]]^2*Distribution_Parameters[[#This Row],[Branch Length - Effective]]</f>
        <v>94.247779607693786</v>
      </c>
      <c r="AD55" s="75">
        <f>Distribution_Parameters[[#This Row],[Volume of one branch]]*Distribution_Parameters[[#This Row],[Number of branches]]</f>
        <v>282.74333882308133</v>
      </c>
      <c r="AE55" s="75">
        <f>Distribution_Parameters[[#This Row],[Volume of motherlode]]+Distribution_Parameters[[#This Row],[Volume of all branches]]</f>
        <v>348.19318577286867</v>
      </c>
      <c r="AF55" s="8">
        <f>Distribution_Parameters[[#This Row],[Ore Density × Noise Cutoff - Effective]]</f>
        <v>1</v>
      </c>
      <c r="AG55" s="51">
        <f>Distribution_Parameters[[#This Row],[Veins per chunk - Effective]]</f>
        <v>2.5000000000000001E-2</v>
      </c>
      <c r="AH55" s="72">
        <f>Distribution_Parameters[[#This Row],[Total volume of ore body]]*Distribution_Parameters[[#This Row],[Density of ore body]]*Distribution_Parameters[[#This Row],[Veins per chunk]]</f>
        <v>8.7048296443217179</v>
      </c>
    </row>
  </sheetData>
  <conditionalFormatting sqref="M10:S55">
    <cfRule type="cellIs" dxfId="39" priority="1" operator="equal">
      <formula>1</formula>
    </cfRule>
  </conditionalFormatting>
  <dataValidations count="1">
    <dataValidation type="list" allowBlank="1" showInputMessage="1" showErrorMessage="1" sqref="B10:B55">
      <formula1>PresetsList</formula1>
    </dataValidation>
  </dataValidations>
  <pageMargins left="0.7" right="0.7" top="0.75" bottom="0.75" header="0.3" footer="0.3"/>
  <pageSetup paperSize="9" scale="41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"/>
  <sheetViews>
    <sheetView topLeftCell="A13" zoomScaleNormal="100" workbookViewId="0">
      <selection activeCell="F26" sqref="F26"/>
    </sheetView>
  </sheetViews>
  <sheetFormatPr defaultRowHeight="14.25" x14ac:dyDescent="0.2"/>
  <cols>
    <col min="1" max="1" width="10.5" customWidth="1"/>
  </cols>
  <sheetData>
    <row r="2" spans="1:4" x14ac:dyDescent="0.2">
      <c r="A2" t="s">
        <v>11</v>
      </c>
    </row>
    <row r="3" spans="1:4" x14ac:dyDescent="0.2">
      <c r="A3" t="s">
        <v>12</v>
      </c>
    </row>
    <row r="4" spans="1:4" x14ac:dyDescent="0.2">
      <c r="A4" t="s">
        <v>13</v>
      </c>
    </row>
    <row r="6" spans="1:4" x14ac:dyDescent="0.2">
      <c r="A6" t="s">
        <v>14</v>
      </c>
    </row>
    <row r="7" spans="1:4" x14ac:dyDescent="0.2">
      <c r="A7" t="s">
        <v>15</v>
      </c>
    </row>
    <row r="9" spans="1:4" ht="15" x14ac:dyDescent="0.25">
      <c r="A9" s="3" t="s">
        <v>105</v>
      </c>
    </row>
    <row r="10" spans="1:4" ht="15" thickBot="1" x14ac:dyDescent="0.25"/>
    <row r="11" spans="1:4" ht="15" thickBot="1" x14ac:dyDescent="0.25">
      <c r="A11" t="s">
        <v>106</v>
      </c>
      <c r="D11" s="12">
        <v>20</v>
      </c>
    </row>
    <row r="12" spans="1:4" ht="15" thickBot="1" x14ac:dyDescent="0.25">
      <c r="A12" t="s">
        <v>107</v>
      </c>
      <c r="D12" s="12">
        <v>8</v>
      </c>
    </row>
    <row r="13" spans="1:4" ht="15" thickBot="1" x14ac:dyDescent="0.25"/>
    <row r="14" spans="1:4" ht="15" thickBot="1" x14ac:dyDescent="0.25">
      <c r="A14" t="s">
        <v>108</v>
      </c>
      <c r="D14" s="12">
        <f>D12/2</f>
        <v>4</v>
      </c>
    </row>
    <row r="15" spans="1:4" ht="15" thickBot="1" x14ac:dyDescent="0.25">
      <c r="A15" t="s">
        <v>109</v>
      </c>
      <c r="D15" s="20">
        <f>D11*D14</f>
        <v>80</v>
      </c>
    </row>
    <row r="17" spans="1:10" x14ac:dyDescent="0.2">
      <c r="A17" s="17" t="s">
        <v>110</v>
      </c>
    </row>
    <row r="18" spans="1:10" x14ac:dyDescent="0.2">
      <c r="A18" s="17" t="s">
        <v>111</v>
      </c>
    </row>
    <row r="20" spans="1:10" ht="15" x14ac:dyDescent="0.25">
      <c r="A20" s="3" t="s">
        <v>104</v>
      </c>
    </row>
    <row r="21" spans="1:10" ht="15" thickBot="1" x14ac:dyDescent="0.25"/>
    <row r="22" spans="1:10" ht="15.75" thickBot="1" x14ac:dyDescent="0.3">
      <c r="D22" s="45" t="s">
        <v>50</v>
      </c>
      <c r="E22" s="21" t="s">
        <v>1</v>
      </c>
      <c r="F22" s="22"/>
      <c r="G22" s="23"/>
    </row>
    <row r="23" spans="1:10" ht="15" thickBot="1" x14ac:dyDescent="0.25"/>
    <row r="24" spans="1:10" ht="15.75" thickBot="1" x14ac:dyDescent="0.3">
      <c r="A24" s="19"/>
      <c r="E24" s="24" t="s">
        <v>0</v>
      </c>
      <c r="F24" s="24" t="s">
        <v>48</v>
      </c>
      <c r="G24" s="24" t="s">
        <v>49</v>
      </c>
    </row>
    <row r="25" spans="1:10" x14ac:dyDescent="0.2">
      <c r="A25" s="36"/>
      <c r="B25" s="37"/>
      <c r="C25" s="37"/>
      <c r="D25" s="42" t="str">
        <f>VLOOKUP($E$22,Preset_Parameters[],2,FALSE)</f>
        <v>MotherlodeFrequency</v>
      </c>
      <c r="E25" s="25">
        <f>VLOOKUP($E$22,Preset_Parameters[],3,FALSE)</f>
        <v>2.5000000000000001E-2</v>
      </c>
      <c r="F25" s="26">
        <v>1</v>
      </c>
      <c r="G25" s="25">
        <f t="shared" ref="G25:G31" si="0">E25*F25</f>
        <v>2.5000000000000001E-2</v>
      </c>
      <c r="H25" s="13" t="s">
        <v>37</v>
      </c>
      <c r="J25" t="s">
        <v>18</v>
      </c>
    </row>
    <row r="26" spans="1:10" x14ac:dyDescent="0.2">
      <c r="A26" s="38"/>
      <c r="B26" s="39"/>
      <c r="C26" s="39"/>
      <c r="D26" s="43" t="str">
        <f>VLOOKUP($E$22,Preset_Parameters[],5,FALSE)</f>
        <v>MotherlodeSize</v>
      </c>
      <c r="E26" s="25">
        <f>VLOOKUP($E$22,Preset_Parameters[],6,FALSE)</f>
        <v>2.5</v>
      </c>
      <c r="F26" s="26">
        <v>1</v>
      </c>
      <c r="G26" s="25">
        <f t="shared" si="0"/>
        <v>2.5</v>
      </c>
      <c r="H26" t="s">
        <v>35</v>
      </c>
      <c r="J26" t="s">
        <v>95</v>
      </c>
    </row>
    <row r="27" spans="1:10" x14ac:dyDescent="0.2">
      <c r="A27" s="38"/>
      <c r="B27" s="39"/>
      <c r="C27" s="39"/>
      <c r="D27" s="43" t="str">
        <f>VLOOKUP($E$22,Preset_Parameters[],8,FALSE)</f>
        <v>MotherlodeSize</v>
      </c>
      <c r="E27" s="25">
        <f>VLOOKUP($E$22,Preset_Parameters[],9,FALSE)</f>
        <v>2.5</v>
      </c>
      <c r="F27" s="26">
        <v>1</v>
      </c>
      <c r="G27" s="25">
        <f t="shared" si="0"/>
        <v>2.5</v>
      </c>
      <c r="H27" t="s">
        <v>35</v>
      </c>
      <c r="J27" t="s">
        <v>96</v>
      </c>
    </row>
    <row r="28" spans="1:10" x14ac:dyDescent="0.2">
      <c r="A28" s="38"/>
      <c r="B28" s="39"/>
      <c r="C28" s="39"/>
      <c r="D28" s="43" t="str">
        <f>VLOOKUP($E$22,Preset_Parameters[],11,FALSE)</f>
        <v>BranchFrequency</v>
      </c>
      <c r="E28" s="25">
        <f>VLOOKUP($E$22,Preset_Parameters[],12,FALSE)</f>
        <v>3</v>
      </c>
      <c r="F28" s="26">
        <v>1</v>
      </c>
      <c r="G28" s="25">
        <f t="shared" si="0"/>
        <v>3</v>
      </c>
      <c r="H28" s="13" t="s">
        <v>36</v>
      </c>
      <c r="J28" t="s">
        <v>30</v>
      </c>
    </row>
    <row r="29" spans="1:10" x14ac:dyDescent="0.2">
      <c r="A29" s="38"/>
      <c r="B29" s="39"/>
      <c r="C29" s="39"/>
      <c r="D29" s="43" t="str">
        <f>VLOOKUP($E$22,Preset_Parameters[],14,FALSE)</f>
        <v>BranchLength</v>
      </c>
      <c r="E29" s="25">
        <f>VLOOKUP($E$22,Preset_Parameters[],15,FALSE)</f>
        <v>120</v>
      </c>
      <c r="F29" s="26">
        <v>1</v>
      </c>
      <c r="G29" s="25">
        <f t="shared" si="0"/>
        <v>120</v>
      </c>
      <c r="H29" t="s">
        <v>35</v>
      </c>
      <c r="J29" t="s">
        <v>21</v>
      </c>
    </row>
    <row r="30" spans="1:10" x14ac:dyDescent="0.2">
      <c r="A30" s="38"/>
      <c r="B30" s="39"/>
      <c r="C30" s="39"/>
      <c r="D30" s="43" t="str">
        <f>VLOOKUP($E$22,Preset_Parameters[],17,FALSE)</f>
        <v>SegmentRadius</v>
      </c>
      <c r="E30" s="25">
        <f>VLOOKUP($E$22,Preset_Parameters[],18,FALSE)</f>
        <v>0.5</v>
      </c>
      <c r="F30" s="26">
        <v>1</v>
      </c>
      <c r="G30" s="25">
        <f t="shared" si="0"/>
        <v>0.5</v>
      </c>
      <c r="H30" t="s">
        <v>35</v>
      </c>
      <c r="J30" t="s">
        <v>23</v>
      </c>
    </row>
    <row r="31" spans="1:10" ht="15" thickBot="1" x14ac:dyDescent="0.25">
      <c r="A31" s="40"/>
      <c r="B31" s="41"/>
      <c r="C31" s="41"/>
      <c r="D31" s="44" t="str">
        <f>VLOOKUP($E$22,Preset_Parameters[],20,FALSE)</f>
        <v>OreDensity</v>
      </c>
      <c r="E31" s="27">
        <f>VLOOKUP($E$22,Preset_Parameters[],21,FALSE)</f>
        <v>1</v>
      </c>
      <c r="F31" s="28">
        <v>1</v>
      </c>
      <c r="G31" s="27">
        <f t="shared" si="0"/>
        <v>1</v>
      </c>
      <c r="H31" t="s">
        <v>38</v>
      </c>
      <c r="J31" t="s">
        <v>25</v>
      </c>
    </row>
    <row r="33" spans="1:10" ht="15" x14ac:dyDescent="0.25">
      <c r="A33" s="3" t="s">
        <v>26</v>
      </c>
      <c r="G33" s="2"/>
    </row>
    <row r="34" spans="1:10" ht="15" thickBot="1" x14ac:dyDescent="0.25"/>
    <row r="35" spans="1:10" ht="15.75" thickBot="1" x14ac:dyDescent="0.3">
      <c r="A35" t="s">
        <v>27</v>
      </c>
      <c r="F35" s="14" t="s">
        <v>40</v>
      </c>
      <c r="G35" s="16">
        <f>4/3*PI()*G26^2*G27</f>
        <v>65.449846949787357</v>
      </c>
      <c r="H35" t="s">
        <v>28</v>
      </c>
      <c r="J35" t="s">
        <v>33</v>
      </c>
    </row>
    <row r="36" spans="1:10" ht="15" thickBot="1" x14ac:dyDescent="0.25">
      <c r="G36" s="2"/>
    </row>
    <row r="37" spans="1:10" ht="15" x14ac:dyDescent="0.25">
      <c r="A37" t="s">
        <v>51</v>
      </c>
      <c r="F37" s="29" t="s">
        <v>41</v>
      </c>
      <c r="G37" s="30">
        <f>G28</f>
        <v>3</v>
      </c>
    </row>
    <row r="38" spans="1:10" ht="15" x14ac:dyDescent="0.25">
      <c r="A38" t="s">
        <v>31</v>
      </c>
      <c r="F38" s="31" t="s">
        <v>42</v>
      </c>
      <c r="G38" s="32">
        <f>PI()*G30^2*G29</f>
        <v>94.247779607693786</v>
      </c>
      <c r="H38" t="s">
        <v>28</v>
      </c>
      <c r="J38" t="s">
        <v>32</v>
      </c>
    </row>
    <row r="39" spans="1:10" ht="15.75" thickBot="1" x14ac:dyDescent="0.3">
      <c r="A39" t="s">
        <v>54</v>
      </c>
      <c r="F39" s="33" t="s">
        <v>44</v>
      </c>
      <c r="G39" s="34">
        <f>G37*G38</f>
        <v>282.74333882308133</v>
      </c>
      <c r="H39" t="s">
        <v>28</v>
      </c>
    </row>
    <row r="40" spans="1:10" ht="15" thickBot="1" x14ac:dyDescent="0.25">
      <c r="G40" s="2"/>
    </row>
    <row r="41" spans="1:10" ht="15.75" thickBot="1" x14ac:dyDescent="0.3">
      <c r="A41" t="s">
        <v>55</v>
      </c>
      <c r="F41" s="14" t="s">
        <v>45</v>
      </c>
      <c r="G41" s="16">
        <f>G35+G39</f>
        <v>348.19318577286867</v>
      </c>
      <c r="H41" t="s">
        <v>28</v>
      </c>
    </row>
    <row r="42" spans="1:10" ht="15" thickBot="1" x14ac:dyDescent="0.25">
      <c r="G42" s="2"/>
    </row>
    <row r="43" spans="1:10" ht="15" x14ac:dyDescent="0.25">
      <c r="A43" t="s">
        <v>43</v>
      </c>
      <c r="F43" s="29" t="s">
        <v>46</v>
      </c>
      <c r="G43" s="35">
        <f>G31</f>
        <v>1</v>
      </c>
      <c r="H43" t="s">
        <v>38</v>
      </c>
    </row>
    <row r="44" spans="1:10" ht="15.75" thickBot="1" x14ac:dyDescent="0.3">
      <c r="A44" t="s">
        <v>16</v>
      </c>
      <c r="F44" s="33" t="s">
        <v>52</v>
      </c>
      <c r="G44" s="34">
        <f>G25</f>
        <v>2.5000000000000001E-2</v>
      </c>
      <c r="H44" s="13" t="s">
        <v>37</v>
      </c>
    </row>
    <row r="45" spans="1:10" ht="15" thickBot="1" x14ac:dyDescent="0.25"/>
    <row r="46" spans="1:10" ht="15.75" thickBot="1" x14ac:dyDescent="0.3">
      <c r="A46" t="s">
        <v>56</v>
      </c>
      <c r="F46" s="14" t="s">
        <v>53</v>
      </c>
      <c r="G46" s="18">
        <f>G41*G43*G44</f>
        <v>8.7048296443217179</v>
      </c>
      <c r="H46" t="s">
        <v>47</v>
      </c>
    </row>
  </sheetData>
  <dataValidations count="1">
    <dataValidation type="list" allowBlank="1" showInputMessage="1" showErrorMessage="1" sqref="E22">
      <formula1>PresetsList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D9" sqref="D9"/>
    </sheetView>
  </sheetViews>
  <sheetFormatPr defaultRowHeight="14.25" x14ac:dyDescent="0.2"/>
  <cols>
    <col min="1" max="1" width="18.5" bestFit="1" customWidth="1"/>
    <col min="2" max="2" width="14.125" customWidth="1"/>
    <col min="3" max="4" width="8.625" customWidth="1"/>
    <col min="5" max="5" width="10.125" customWidth="1"/>
    <col min="6" max="7" width="8.625" customWidth="1"/>
    <col min="8" max="8" width="10.375" customWidth="1"/>
    <col min="9" max="10" width="8.625" customWidth="1"/>
    <col min="11" max="11" width="11.75" customWidth="1"/>
    <col min="12" max="13" width="8.625" customWidth="1"/>
    <col min="14" max="14" width="9.375" customWidth="1"/>
    <col min="15" max="16" width="8.625" customWidth="1"/>
    <col min="17" max="17" width="10.25" customWidth="1"/>
    <col min="18" max="19" width="8.625" customWidth="1"/>
    <col min="20" max="20" width="23.375" customWidth="1"/>
    <col min="21" max="22" width="8.625" customWidth="1"/>
  </cols>
  <sheetData>
    <row r="1" spans="1:22" ht="15" x14ac:dyDescent="0.25">
      <c r="A1" s="3" t="s">
        <v>103</v>
      </c>
    </row>
    <row r="2" spans="1:22" ht="15.75" thickBot="1" x14ac:dyDescent="0.3">
      <c r="A2" s="3"/>
    </row>
    <row r="3" spans="1:22" ht="29.25" thickBot="1" x14ac:dyDescent="0.25">
      <c r="A3" s="52" t="s">
        <v>0</v>
      </c>
      <c r="B3" s="53" t="s">
        <v>64</v>
      </c>
      <c r="C3" s="54" t="s">
        <v>65</v>
      </c>
      <c r="D3" s="55" t="s">
        <v>63</v>
      </c>
      <c r="E3" s="53" t="s">
        <v>66</v>
      </c>
      <c r="F3" s="54" t="s">
        <v>67</v>
      </c>
      <c r="G3" s="55" t="s">
        <v>68</v>
      </c>
      <c r="H3" s="53" t="s">
        <v>69</v>
      </c>
      <c r="I3" s="54" t="s">
        <v>70</v>
      </c>
      <c r="J3" s="55" t="s">
        <v>71</v>
      </c>
      <c r="K3" s="53" t="s">
        <v>72</v>
      </c>
      <c r="L3" s="54" t="s">
        <v>73</v>
      </c>
      <c r="M3" s="55" t="s">
        <v>74</v>
      </c>
      <c r="N3" s="53" t="s">
        <v>75</v>
      </c>
      <c r="O3" s="54" t="s">
        <v>76</v>
      </c>
      <c r="P3" s="55" t="s">
        <v>77</v>
      </c>
      <c r="Q3" s="53" t="s">
        <v>78</v>
      </c>
      <c r="R3" s="54" t="s">
        <v>79</v>
      </c>
      <c r="S3" s="55" t="s">
        <v>80</v>
      </c>
      <c r="T3" s="53" t="s">
        <v>81</v>
      </c>
      <c r="U3" s="54" t="s">
        <v>82</v>
      </c>
      <c r="V3" s="55" t="s">
        <v>83</v>
      </c>
    </row>
    <row r="4" spans="1:22" x14ac:dyDescent="0.2">
      <c r="A4" s="9" t="s">
        <v>1</v>
      </c>
      <c r="B4" s="46" t="s">
        <v>17</v>
      </c>
      <c r="C4" s="6">
        <v>2.5000000000000001E-2</v>
      </c>
      <c r="D4" s="47" t="s">
        <v>57</v>
      </c>
      <c r="E4" s="46" t="s">
        <v>19</v>
      </c>
      <c r="F4" s="6">
        <v>2.5</v>
      </c>
      <c r="G4" s="47" t="s">
        <v>60</v>
      </c>
      <c r="H4" s="46" t="s">
        <v>19</v>
      </c>
      <c r="I4" s="6">
        <v>2.5</v>
      </c>
      <c r="J4" s="47" t="s">
        <v>60</v>
      </c>
      <c r="K4" s="46" t="s">
        <v>29</v>
      </c>
      <c r="L4" s="6">
        <v>3</v>
      </c>
      <c r="M4" s="47" t="s">
        <v>58</v>
      </c>
      <c r="N4" s="46" t="s">
        <v>20</v>
      </c>
      <c r="O4" s="6">
        <v>120</v>
      </c>
      <c r="P4" s="47" t="s">
        <v>59</v>
      </c>
      <c r="Q4" s="46" t="s">
        <v>22</v>
      </c>
      <c r="R4" s="6">
        <v>0.5</v>
      </c>
      <c r="S4" s="47" t="s">
        <v>61</v>
      </c>
      <c r="T4" s="46" t="s">
        <v>24</v>
      </c>
      <c r="U4" s="6">
        <v>1</v>
      </c>
      <c r="V4" s="47" t="s">
        <v>57</v>
      </c>
    </row>
    <row r="5" spans="1:22" x14ac:dyDescent="0.2">
      <c r="A5" s="10" t="s">
        <v>2</v>
      </c>
      <c r="B5" s="48" t="s">
        <v>17</v>
      </c>
      <c r="C5" s="7">
        <v>0.08</v>
      </c>
      <c r="D5" s="49" t="s">
        <v>57</v>
      </c>
      <c r="E5" s="48" t="s">
        <v>19</v>
      </c>
      <c r="F5" s="7">
        <v>0</v>
      </c>
      <c r="G5" s="49" t="s">
        <v>57</v>
      </c>
      <c r="H5" s="48" t="s">
        <v>19</v>
      </c>
      <c r="I5" s="7">
        <v>0</v>
      </c>
      <c r="J5" s="49" t="s">
        <v>57</v>
      </c>
      <c r="K5" s="48" t="s">
        <v>29</v>
      </c>
      <c r="L5" s="7">
        <v>1</v>
      </c>
      <c r="M5" s="49" t="s">
        <v>57</v>
      </c>
      <c r="N5" s="48" t="s">
        <v>20</v>
      </c>
      <c r="O5" s="7">
        <v>48</v>
      </c>
      <c r="P5" s="49" t="s">
        <v>84</v>
      </c>
      <c r="Q5" s="48" t="s">
        <v>22</v>
      </c>
      <c r="R5" s="7">
        <v>0.3</v>
      </c>
      <c r="S5" s="49" t="s">
        <v>62</v>
      </c>
      <c r="T5" s="48" t="s">
        <v>24</v>
      </c>
      <c r="U5" s="7">
        <v>1</v>
      </c>
      <c r="V5" s="49" t="s">
        <v>57</v>
      </c>
    </row>
    <row r="6" spans="1:22" x14ac:dyDescent="0.2">
      <c r="A6" s="10" t="s">
        <v>3</v>
      </c>
      <c r="B6" s="48" t="s">
        <v>17</v>
      </c>
      <c r="C6" s="7">
        <v>1</v>
      </c>
      <c r="D6" s="49" t="s">
        <v>61</v>
      </c>
      <c r="E6" s="48" t="s">
        <v>19</v>
      </c>
      <c r="F6" s="7">
        <v>0.9</v>
      </c>
      <c r="G6" s="49" t="s">
        <v>61</v>
      </c>
      <c r="H6" s="48" t="s">
        <v>19</v>
      </c>
      <c r="I6" s="7">
        <v>0.9</v>
      </c>
      <c r="J6" s="49" t="s">
        <v>61</v>
      </c>
      <c r="K6" s="48" t="s">
        <v>29</v>
      </c>
      <c r="L6" s="7">
        <v>0</v>
      </c>
      <c r="M6" s="49" t="s">
        <v>57</v>
      </c>
      <c r="N6" s="48"/>
      <c r="O6" s="7"/>
      <c r="P6" s="49"/>
      <c r="Q6" s="48"/>
      <c r="R6" s="7"/>
      <c r="S6" s="49"/>
      <c r="T6" s="48" t="s">
        <v>24</v>
      </c>
      <c r="U6" s="7">
        <v>1</v>
      </c>
      <c r="V6" s="49" t="s">
        <v>57</v>
      </c>
    </row>
    <row r="7" spans="1:22" x14ac:dyDescent="0.2">
      <c r="A7" s="10" t="s">
        <v>4</v>
      </c>
      <c r="B7" s="48" t="s">
        <v>17</v>
      </c>
      <c r="C7" s="7">
        <v>6</v>
      </c>
      <c r="D7" s="49" t="s">
        <v>58</v>
      </c>
      <c r="E7" s="48" t="s">
        <v>19</v>
      </c>
      <c r="F7" s="7">
        <v>1.5</v>
      </c>
      <c r="G7" s="49" t="s">
        <v>85</v>
      </c>
      <c r="H7" s="48" t="s">
        <v>19</v>
      </c>
      <c r="I7" s="7">
        <v>1.5</v>
      </c>
      <c r="J7" s="49" t="s">
        <v>85</v>
      </c>
      <c r="K7" s="48" t="s">
        <v>29</v>
      </c>
      <c r="L7" s="7">
        <v>0</v>
      </c>
      <c r="M7" s="49" t="s">
        <v>57</v>
      </c>
      <c r="N7" s="48"/>
      <c r="O7" s="7"/>
      <c r="P7" s="49"/>
      <c r="Q7" s="48"/>
      <c r="R7" s="7"/>
      <c r="S7" s="49"/>
      <c r="T7" s="48" t="s">
        <v>24</v>
      </c>
      <c r="U7" s="7">
        <v>1</v>
      </c>
      <c r="V7" s="49" t="s">
        <v>57</v>
      </c>
    </row>
    <row r="8" spans="1:22" x14ac:dyDescent="0.2">
      <c r="A8" s="10" t="s">
        <v>5</v>
      </c>
      <c r="B8" s="48" t="s">
        <v>17</v>
      </c>
      <c r="C8" s="7">
        <v>2.5000000000000001E-4</v>
      </c>
      <c r="D8" s="49" t="s">
        <v>57</v>
      </c>
      <c r="E8" s="48" t="s">
        <v>19</v>
      </c>
      <c r="F8" s="7">
        <v>10</v>
      </c>
      <c r="G8" s="49" t="s">
        <v>86</v>
      </c>
      <c r="H8" s="48" t="s">
        <v>19</v>
      </c>
      <c r="I8" s="7">
        <v>10</v>
      </c>
      <c r="J8" s="49" t="s">
        <v>86</v>
      </c>
      <c r="K8" s="48" t="s">
        <v>29</v>
      </c>
      <c r="L8" s="7">
        <v>8</v>
      </c>
      <c r="M8" s="49" t="s">
        <v>87</v>
      </c>
      <c r="N8" s="48" t="s">
        <v>20</v>
      </c>
      <c r="O8" s="7">
        <v>500</v>
      </c>
      <c r="P8" s="49" t="s">
        <v>88</v>
      </c>
      <c r="Q8" s="48" t="s">
        <v>22</v>
      </c>
      <c r="R8" s="7">
        <v>2.5000000000000001E-2</v>
      </c>
      <c r="S8" s="49" t="s">
        <v>89</v>
      </c>
      <c r="T8" s="48" t="s">
        <v>24</v>
      </c>
      <c r="U8" s="7">
        <v>1</v>
      </c>
      <c r="V8" s="49" t="s">
        <v>57</v>
      </c>
    </row>
    <row r="9" spans="1:22" x14ac:dyDescent="0.2">
      <c r="A9" s="10" t="s">
        <v>6</v>
      </c>
      <c r="B9" s="48" t="s">
        <v>17</v>
      </c>
      <c r="C9" s="7">
        <v>80</v>
      </c>
      <c r="D9" s="49" t="s">
        <v>90</v>
      </c>
      <c r="E9" s="48" t="s">
        <v>19</v>
      </c>
      <c r="F9" s="7">
        <v>0.6</v>
      </c>
      <c r="G9" s="49" t="s">
        <v>57</v>
      </c>
      <c r="H9" s="48" t="s">
        <v>19</v>
      </c>
      <c r="I9" s="7">
        <v>0.6</v>
      </c>
      <c r="J9" s="49" t="s">
        <v>57</v>
      </c>
      <c r="K9" s="48" t="s">
        <v>29</v>
      </c>
      <c r="L9" s="7">
        <v>0</v>
      </c>
      <c r="M9" s="49" t="s">
        <v>57</v>
      </c>
      <c r="N9" s="48"/>
      <c r="O9" s="7"/>
      <c r="P9" s="49"/>
      <c r="Q9" s="48"/>
      <c r="R9" s="7"/>
      <c r="S9" s="49"/>
      <c r="T9" s="48" t="s">
        <v>24</v>
      </c>
      <c r="U9" s="7">
        <v>1</v>
      </c>
      <c r="V9" s="49" t="s">
        <v>57</v>
      </c>
    </row>
    <row r="10" spans="1:22" x14ac:dyDescent="0.2">
      <c r="A10" s="10" t="s">
        <v>7</v>
      </c>
      <c r="B10" s="48" t="s">
        <v>17</v>
      </c>
      <c r="C10" s="7">
        <v>6.4999999999999997E-3</v>
      </c>
      <c r="D10" s="49" t="s">
        <v>57</v>
      </c>
      <c r="E10" s="48" t="s">
        <v>19</v>
      </c>
      <c r="F10" s="7">
        <v>2.2999999999999998</v>
      </c>
      <c r="G10" s="49" t="s">
        <v>91</v>
      </c>
      <c r="H10" s="48" t="s">
        <v>19</v>
      </c>
      <c r="I10" s="7">
        <v>2.2999999999999998</v>
      </c>
      <c r="J10" s="49" t="s">
        <v>91</v>
      </c>
      <c r="K10" s="48" t="s">
        <v>29</v>
      </c>
      <c r="L10" s="7">
        <v>1</v>
      </c>
      <c r="M10" s="49" t="s">
        <v>57</v>
      </c>
      <c r="N10" s="48" t="s">
        <v>20</v>
      </c>
      <c r="O10" s="7">
        <v>180</v>
      </c>
      <c r="P10" s="49" t="s">
        <v>92</v>
      </c>
      <c r="Q10" s="48" t="s">
        <v>22</v>
      </c>
      <c r="R10" s="7">
        <v>2</v>
      </c>
      <c r="S10" s="49" t="s">
        <v>60</v>
      </c>
      <c r="T10" s="48" t="s">
        <v>24</v>
      </c>
      <c r="U10" s="7">
        <v>0.04</v>
      </c>
      <c r="V10" s="49" t="s">
        <v>57</v>
      </c>
    </row>
    <row r="11" spans="1:22" x14ac:dyDescent="0.2">
      <c r="A11" s="10" t="s">
        <v>8</v>
      </c>
      <c r="B11" s="48" t="s">
        <v>17</v>
      </c>
      <c r="C11" s="7">
        <v>0.06</v>
      </c>
      <c r="D11" s="49" t="s">
        <v>57</v>
      </c>
      <c r="E11" s="48" t="s">
        <v>19</v>
      </c>
      <c r="F11" s="7">
        <v>2.2999999999999998</v>
      </c>
      <c r="G11" s="49" t="s">
        <v>91</v>
      </c>
      <c r="H11" s="48" t="s">
        <v>19</v>
      </c>
      <c r="I11" s="7">
        <v>2.2999999999999998</v>
      </c>
      <c r="J11" s="49" t="s">
        <v>91</v>
      </c>
      <c r="K11" s="48" t="s">
        <v>29</v>
      </c>
      <c r="L11" s="7">
        <v>1</v>
      </c>
      <c r="M11" s="49" t="s">
        <v>57</v>
      </c>
      <c r="N11" s="48" t="s">
        <v>20</v>
      </c>
      <c r="O11" s="7">
        <v>40</v>
      </c>
      <c r="P11" s="49" t="s">
        <v>93</v>
      </c>
      <c r="Q11" s="48" t="s">
        <v>22</v>
      </c>
      <c r="R11" s="7">
        <v>2</v>
      </c>
      <c r="S11" s="49" t="s">
        <v>91</v>
      </c>
      <c r="T11" s="48" t="s">
        <v>24</v>
      </c>
      <c r="U11" s="7">
        <v>0.04</v>
      </c>
      <c r="V11" s="49" t="s">
        <v>57</v>
      </c>
    </row>
    <row r="12" spans="1:22" x14ac:dyDescent="0.2">
      <c r="A12" s="10" t="s">
        <v>9</v>
      </c>
      <c r="B12" s="48" t="s">
        <v>94</v>
      </c>
      <c r="C12" s="7">
        <v>1E-3</v>
      </c>
      <c r="D12" s="49" t="s">
        <v>57</v>
      </c>
      <c r="E12" s="48" t="s">
        <v>97</v>
      </c>
      <c r="F12" s="7">
        <v>25</v>
      </c>
      <c r="G12" s="49" t="s">
        <v>93</v>
      </c>
      <c r="H12" s="48" t="s">
        <v>98</v>
      </c>
      <c r="I12" s="7">
        <v>14</v>
      </c>
      <c r="J12" s="49" t="s">
        <v>86</v>
      </c>
      <c r="K12" s="48"/>
      <c r="L12" s="7"/>
      <c r="M12" s="49"/>
      <c r="N12" s="48"/>
      <c r="O12" s="7"/>
      <c r="P12" s="49"/>
      <c r="Q12" s="48"/>
      <c r="R12" s="7"/>
      <c r="S12" s="49"/>
      <c r="T12" s="48" t="s">
        <v>99</v>
      </c>
      <c r="U12" s="7">
        <v>0.05</v>
      </c>
      <c r="V12" s="49" t="s">
        <v>57</v>
      </c>
    </row>
    <row r="13" spans="1:22" ht="15" thickBot="1" x14ac:dyDescent="0.25">
      <c r="A13" s="11" t="s">
        <v>100</v>
      </c>
      <c r="B13" s="50" t="s">
        <v>94</v>
      </c>
      <c r="C13" s="8">
        <v>0.01</v>
      </c>
      <c r="D13" s="51" t="s">
        <v>57</v>
      </c>
      <c r="E13" s="50" t="s">
        <v>97</v>
      </c>
      <c r="F13" s="8">
        <v>16</v>
      </c>
      <c r="G13" s="51" t="s">
        <v>101</v>
      </c>
      <c r="H13" s="50" t="s">
        <v>98</v>
      </c>
      <c r="I13" s="8">
        <v>1</v>
      </c>
      <c r="J13" s="51" t="s">
        <v>102</v>
      </c>
      <c r="K13" s="50"/>
      <c r="L13" s="8"/>
      <c r="M13" s="51"/>
      <c r="N13" s="50"/>
      <c r="O13" s="8"/>
      <c r="P13" s="51"/>
      <c r="Q13" s="50"/>
      <c r="R13" s="8"/>
      <c r="S13" s="51"/>
      <c r="T13" s="50" t="s">
        <v>99</v>
      </c>
      <c r="U13" s="8">
        <v>1</v>
      </c>
      <c r="V13" s="51" t="s">
        <v>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Distribution Parameters</vt:lpstr>
      <vt:lpstr>Parameter Example</vt:lpstr>
      <vt:lpstr>Preset Parameters</vt:lpstr>
      <vt:lpstr>PresetsList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2018-03-31T08:16:21Z</dcterms:created>
  <dcterms:modified xsi:type="dcterms:W3CDTF">2018-04-15T03:24:53Z</dcterms:modified>
</cp:coreProperties>
</file>