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92"/>
  </bookViews>
  <sheets>
    <sheet name="ORES LIST" sheetId="1" r:id="rId1"/>
    <sheet name="ORE DENSITY CALCULATIONS" sheetId="2" r:id="rId2"/>
  </sheets>
  <definedNames>
    <definedName name="__Anonymous_Sheet_DB__0">'ORES LIST'!$A$8:$AP$254</definedName>
    <definedName name="_xlnm._FilterDatabase" localSheetId="0" hidden="1">'ORES LIST'!$A$8:$AP$254</definedName>
    <definedName name="Huge_Veins_Ores_Per_Chunk">'ORE DENSITY CALCULATIONS'!$B$14</definedName>
    <definedName name="Layered_Veins_Ores_Per_Chunk">'ORE DENSITY CALCULATIONS'!$B$10</definedName>
    <definedName name="Pipe_Veins_Ores_Per_Chunk">'ORE DENSITY CALCULATIONS'!$B$13</definedName>
    <definedName name="_xlnm.Print_Area" localSheetId="0">#REF!</definedName>
    <definedName name="_xlnm.Sheet_Title" localSheetId="0">"Sheet1"</definedName>
    <definedName name="Small_Deposits_Ores_Per_Chunk">'ORE DENSITY CALCULATIONS'!$B$11</definedName>
    <definedName name="Sparse_Veins_Ores_Per_Chunk">'ORE DENSITY CALCULATIONS'!$B$9</definedName>
    <definedName name="Strategic_Clouds_Ores_Per_Chunk">'ORE DENSITY CALCULATIONS'!$B$15</definedName>
    <definedName name="Stratum_Clouds_Ores_Per_Chunk">'ORE DENSITY CALCULATIONS'!$B$16</definedName>
    <definedName name="Vanilla_COG_Divisor">'ORE DENSITY CALCULATIONS'!$F$2</definedName>
    <definedName name="Vertical_Veins_Ores_Per_Chunk">'ORE DENSITY CALCULATIONS'!$B$12</definedName>
  </definedName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S38" i="1" s="1"/>
  <c r="P39" i="1"/>
  <c r="P40" i="1"/>
  <c r="S40" i="1" s="1"/>
  <c r="P41" i="1"/>
  <c r="P42" i="1"/>
  <c r="P43" i="1"/>
  <c r="P44" i="1"/>
  <c r="P45" i="1"/>
  <c r="P46" i="1"/>
  <c r="P47" i="1"/>
  <c r="P48" i="1"/>
  <c r="P49" i="1"/>
  <c r="P50" i="1"/>
  <c r="S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T93" i="1" s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T149" i="1" s="1"/>
  <c r="P150" i="1"/>
  <c r="P151" i="1"/>
  <c r="S151" i="1" s="1"/>
  <c r="P152" i="1"/>
  <c r="P153" i="1"/>
  <c r="P154" i="1"/>
  <c r="P155" i="1"/>
  <c r="P156" i="1"/>
  <c r="S156" i="1" s="1"/>
  <c r="P157" i="1"/>
  <c r="P158" i="1"/>
  <c r="P159" i="1"/>
  <c r="P160" i="1"/>
  <c r="S160" i="1" s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S191" i="1" s="1"/>
  <c r="P192" i="1"/>
  <c r="P193" i="1"/>
  <c r="P194" i="1"/>
  <c r="P195" i="1"/>
  <c r="P196" i="1"/>
  <c r="P197" i="1"/>
  <c r="P198" i="1"/>
  <c r="T198" i="1" s="1"/>
  <c r="P199" i="1"/>
  <c r="T199" i="1" s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T243" i="1" s="1"/>
  <c r="P244" i="1"/>
  <c r="T244" i="1" s="1"/>
  <c r="P245" i="1"/>
  <c r="P246" i="1"/>
  <c r="T246" i="1" s="1"/>
  <c r="P247" i="1"/>
  <c r="P248" i="1"/>
  <c r="P249" i="1"/>
  <c r="P250" i="1"/>
  <c r="P251" i="1"/>
  <c r="P252" i="1"/>
  <c r="S252" i="1" s="1"/>
  <c r="P253" i="1"/>
  <c r="P254" i="1"/>
  <c r="S254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G9" i="1"/>
  <c r="U9" i="1" s="1"/>
  <c r="G10" i="1"/>
  <c r="U10" i="1" s="1"/>
  <c r="G11" i="1"/>
  <c r="U11" i="1" s="1"/>
  <c r="G12" i="1"/>
  <c r="U12" i="1" s="1"/>
  <c r="G13" i="1"/>
  <c r="U13" i="1" s="1"/>
  <c r="G14" i="1"/>
  <c r="U14" i="1" s="1"/>
  <c r="G15" i="1"/>
  <c r="U15" i="1" s="1"/>
  <c r="G16" i="1"/>
  <c r="U16" i="1" s="1"/>
  <c r="G17" i="1"/>
  <c r="U17" i="1" s="1"/>
  <c r="G18" i="1"/>
  <c r="U18" i="1" s="1"/>
  <c r="G19" i="1"/>
  <c r="U19" i="1" s="1"/>
  <c r="G20" i="1"/>
  <c r="U20" i="1" s="1"/>
  <c r="G21" i="1"/>
  <c r="U21" i="1" s="1"/>
  <c r="G22" i="1"/>
  <c r="U22" i="1" s="1"/>
  <c r="G23" i="1"/>
  <c r="U23" i="1" s="1"/>
  <c r="G24" i="1"/>
  <c r="U24" i="1" s="1"/>
  <c r="G25" i="1"/>
  <c r="U25" i="1" s="1"/>
  <c r="G26" i="1"/>
  <c r="U26" i="1" s="1"/>
  <c r="G27" i="1"/>
  <c r="U27" i="1" s="1"/>
  <c r="G28" i="1"/>
  <c r="U28" i="1" s="1"/>
  <c r="G29" i="1"/>
  <c r="U29" i="1" s="1"/>
  <c r="G30" i="1"/>
  <c r="U30" i="1" s="1"/>
  <c r="G31" i="1"/>
  <c r="U31" i="1" s="1"/>
  <c r="G32" i="1"/>
  <c r="U32" i="1" s="1"/>
  <c r="G33" i="1"/>
  <c r="U33" i="1" s="1"/>
  <c r="G34" i="1"/>
  <c r="U34" i="1" s="1"/>
  <c r="G35" i="1"/>
  <c r="U35" i="1" s="1"/>
  <c r="G36" i="1"/>
  <c r="U36" i="1" s="1"/>
  <c r="G37" i="1"/>
  <c r="U37" i="1" s="1"/>
  <c r="G38" i="1"/>
  <c r="U38" i="1" s="1"/>
  <c r="G39" i="1"/>
  <c r="U39" i="1" s="1"/>
  <c r="G40" i="1"/>
  <c r="U40" i="1" s="1"/>
  <c r="G41" i="1"/>
  <c r="U41" i="1" s="1"/>
  <c r="G42" i="1"/>
  <c r="U42" i="1" s="1"/>
  <c r="G43" i="1"/>
  <c r="U43" i="1" s="1"/>
  <c r="G44" i="1"/>
  <c r="U44" i="1" s="1"/>
  <c r="G45" i="1"/>
  <c r="U45" i="1" s="1"/>
  <c r="G46" i="1"/>
  <c r="U46" i="1" s="1"/>
  <c r="G47" i="1"/>
  <c r="U47" i="1" s="1"/>
  <c r="G48" i="1"/>
  <c r="U48" i="1" s="1"/>
  <c r="G49" i="1"/>
  <c r="U49" i="1" s="1"/>
  <c r="G50" i="1"/>
  <c r="U50" i="1" s="1"/>
  <c r="G51" i="1"/>
  <c r="U51" i="1" s="1"/>
  <c r="G52" i="1"/>
  <c r="U52" i="1" s="1"/>
  <c r="G53" i="1"/>
  <c r="U53" i="1" s="1"/>
  <c r="G54" i="1"/>
  <c r="U54" i="1" s="1"/>
  <c r="G55" i="1"/>
  <c r="U55" i="1" s="1"/>
  <c r="G56" i="1"/>
  <c r="U56" i="1" s="1"/>
  <c r="G57" i="1"/>
  <c r="U57" i="1" s="1"/>
  <c r="G58" i="1"/>
  <c r="U58" i="1" s="1"/>
  <c r="G59" i="1"/>
  <c r="U59" i="1" s="1"/>
  <c r="G60" i="1"/>
  <c r="U60" i="1" s="1"/>
  <c r="G61" i="1"/>
  <c r="U61" i="1" s="1"/>
  <c r="G62" i="1"/>
  <c r="U62" i="1" s="1"/>
  <c r="G63" i="1"/>
  <c r="U63" i="1" s="1"/>
  <c r="G64" i="1"/>
  <c r="U64" i="1" s="1"/>
  <c r="G65" i="1"/>
  <c r="U65" i="1" s="1"/>
  <c r="G66" i="1"/>
  <c r="U66" i="1" s="1"/>
  <c r="G67" i="1"/>
  <c r="U67" i="1" s="1"/>
  <c r="G68" i="1"/>
  <c r="U68" i="1" s="1"/>
  <c r="G69" i="1"/>
  <c r="U69" i="1" s="1"/>
  <c r="G70" i="1"/>
  <c r="U70" i="1" s="1"/>
  <c r="G71" i="1"/>
  <c r="U71" i="1" s="1"/>
  <c r="G72" i="1"/>
  <c r="U72" i="1" s="1"/>
  <c r="G73" i="1"/>
  <c r="U73" i="1" s="1"/>
  <c r="G74" i="1"/>
  <c r="U74" i="1" s="1"/>
  <c r="G75" i="1"/>
  <c r="U75" i="1" s="1"/>
  <c r="G76" i="1"/>
  <c r="U76" i="1" s="1"/>
  <c r="G77" i="1"/>
  <c r="U77" i="1" s="1"/>
  <c r="G78" i="1"/>
  <c r="U78" i="1" s="1"/>
  <c r="G79" i="1"/>
  <c r="U79" i="1" s="1"/>
  <c r="G80" i="1"/>
  <c r="U80" i="1" s="1"/>
  <c r="G81" i="1"/>
  <c r="U81" i="1" s="1"/>
  <c r="G82" i="1"/>
  <c r="U82" i="1" s="1"/>
  <c r="G83" i="1"/>
  <c r="U83" i="1" s="1"/>
  <c r="G84" i="1"/>
  <c r="U84" i="1" s="1"/>
  <c r="G85" i="1"/>
  <c r="U85" i="1" s="1"/>
  <c r="G86" i="1"/>
  <c r="U86" i="1" s="1"/>
  <c r="G87" i="1"/>
  <c r="U87" i="1" s="1"/>
  <c r="G88" i="1"/>
  <c r="U88" i="1" s="1"/>
  <c r="G89" i="1"/>
  <c r="U89" i="1" s="1"/>
  <c r="G90" i="1"/>
  <c r="U90" i="1" s="1"/>
  <c r="G91" i="1"/>
  <c r="U91" i="1" s="1"/>
  <c r="G92" i="1"/>
  <c r="U92" i="1" s="1"/>
  <c r="G93" i="1"/>
  <c r="U93" i="1" s="1"/>
  <c r="G94" i="1"/>
  <c r="U94" i="1" s="1"/>
  <c r="G95" i="1"/>
  <c r="U95" i="1" s="1"/>
  <c r="G96" i="1"/>
  <c r="U96" i="1" s="1"/>
  <c r="G97" i="1"/>
  <c r="U97" i="1" s="1"/>
  <c r="G98" i="1"/>
  <c r="U98" i="1" s="1"/>
  <c r="G99" i="1"/>
  <c r="U99" i="1" s="1"/>
  <c r="G100" i="1"/>
  <c r="U100" i="1" s="1"/>
  <c r="G101" i="1"/>
  <c r="U101" i="1" s="1"/>
  <c r="G102" i="1"/>
  <c r="U102" i="1" s="1"/>
  <c r="G103" i="1"/>
  <c r="U103" i="1" s="1"/>
  <c r="G104" i="1"/>
  <c r="U104" i="1" s="1"/>
  <c r="G105" i="1"/>
  <c r="U105" i="1" s="1"/>
  <c r="G106" i="1"/>
  <c r="U106" i="1" s="1"/>
  <c r="G107" i="1"/>
  <c r="U107" i="1" s="1"/>
  <c r="G108" i="1"/>
  <c r="U108" i="1" s="1"/>
  <c r="G109" i="1"/>
  <c r="U109" i="1" s="1"/>
  <c r="G110" i="1"/>
  <c r="U110" i="1" s="1"/>
  <c r="G111" i="1"/>
  <c r="U111" i="1" s="1"/>
  <c r="G112" i="1"/>
  <c r="U112" i="1" s="1"/>
  <c r="G113" i="1"/>
  <c r="U113" i="1" s="1"/>
  <c r="G114" i="1"/>
  <c r="U114" i="1" s="1"/>
  <c r="G115" i="1"/>
  <c r="U115" i="1" s="1"/>
  <c r="G116" i="1"/>
  <c r="U116" i="1" s="1"/>
  <c r="G117" i="1"/>
  <c r="U117" i="1" s="1"/>
  <c r="G118" i="1"/>
  <c r="U118" i="1" s="1"/>
  <c r="G119" i="1"/>
  <c r="U119" i="1" s="1"/>
  <c r="G120" i="1"/>
  <c r="U120" i="1" s="1"/>
  <c r="G121" i="1"/>
  <c r="U121" i="1" s="1"/>
  <c r="G122" i="1"/>
  <c r="U122" i="1" s="1"/>
  <c r="G123" i="1"/>
  <c r="U123" i="1" s="1"/>
  <c r="G124" i="1"/>
  <c r="U124" i="1" s="1"/>
  <c r="G125" i="1"/>
  <c r="U125" i="1" s="1"/>
  <c r="G126" i="1"/>
  <c r="U126" i="1" s="1"/>
  <c r="G127" i="1"/>
  <c r="U127" i="1" s="1"/>
  <c r="G128" i="1"/>
  <c r="U128" i="1" s="1"/>
  <c r="G129" i="1"/>
  <c r="U129" i="1" s="1"/>
  <c r="G130" i="1"/>
  <c r="U130" i="1" s="1"/>
  <c r="G131" i="1"/>
  <c r="U131" i="1" s="1"/>
  <c r="G132" i="1"/>
  <c r="U132" i="1" s="1"/>
  <c r="G133" i="1"/>
  <c r="U133" i="1" s="1"/>
  <c r="G134" i="1"/>
  <c r="U134" i="1" s="1"/>
  <c r="G135" i="1"/>
  <c r="U135" i="1" s="1"/>
  <c r="G136" i="1"/>
  <c r="U136" i="1" s="1"/>
  <c r="G137" i="1"/>
  <c r="U137" i="1" s="1"/>
  <c r="G138" i="1"/>
  <c r="U138" i="1" s="1"/>
  <c r="G139" i="1"/>
  <c r="U139" i="1" s="1"/>
  <c r="G140" i="1"/>
  <c r="U140" i="1" s="1"/>
  <c r="G141" i="1"/>
  <c r="U141" i="1" s="1"/>
  <c r="G142" i="1"/>
  <c r="U142" i="1" s="1"/>
  <c r="G143" i="1"/>
  <c r="U143" i="1" s="1"/>
  <c r="G144" i="1"/>
  <c r="U144" i="1" s="1"/>
  <c r="G145" i="1"/>
  <c r="U145" i="1" s="1"/>
  <c r="G146" i="1"/>
  <c r="U146" i="1" s="1"/>
  <c r="G147" i="1"/>
  <c r="U147" i="1" s="1"/>
  <c r="G148" i="1"/>
  <c r="U148" i="1" s="1"/>
  <c r="G149" i="1"/>
  <c r="U149" i="1" s="1"/>
  <c r="G150" i="1"/>
  <c r="U150" i="1" s="1"/>
  <c r="G151" i="1"/>
  <c r="U151" i="1" s="1"/>
  <c r="G152" i="1"/>
  <c r="U152" i="1" s="1"/>
  <c r="G153" i="1"/>
  <c r="U153" i="1" s="1"/>
  <c r="G154" i="1"/>
  <c r="U154" i="1" s="1"/>
  <c r="G155" i="1"/>
  <c r="U155" i="1" s="1"/>
  <c r="G156" i="1"/>
  <c r="U156" i="1" s="1"/>
  <c r="G157" i="1"/>
  <c r="U157" i="1" s="1"/>
  <c r="G158" i="1"/>
  <c r="U158" i="1" s="1"/>
  <c r="G159" i="1"/>
  <c r="U159" i="1" s="1"/>
  <c r="G160" i="1"/>
  <c r="U160" i="1" s="1"/>
  <c r="G161" i="1"/>
  <c r="U161" i="1" s="1"/>
  <c r="G162" i="1"/>
  <c r="U162" i="1" s="1"/>
  <c r="G163" i="1"/>
  <c r="U163" i="1" s="1"/>
  <c r="G164" i="1"/>
  <c r="U164" i="1" s="1"/>
  <c r="G165" i="1"/>
  <c r="U165" i="1" s="1"/>
  <c r="G166" i="1"/>
  <c r="U166" i="1" s="1"/>
  <c r="G167" i="1"/>
  <c r="U167" i="1" s="1"/>
  <c r="G168" i="1"/>
  <c r="U168" i="1" s="1"/>
  <c r="G169" i="1"/>
  <c r="U169" i="1" s="1"/>
  <c r="G170" i="1"/>
  <c r="U170" i="1" s="1"/>
  <c r="G171" i="1"/>
  <c r="U171" i="1" s="1"/>
  <c r="G172" i="1"/>
  <c r="U172" i="1" s="1"/>
  <c r="G173" i="1"/>
  <c r="U173" i="1" s="1"/>
  <c r="G174" i="1"/>
  <c r="U174" i="1" s="1"/>
  <c r="G175" i="1"/>
  <c r="U175" i="1" s="1"/>
  <c r="G176" i="1"/>
  <c r="U176" i="1" s="1"/>
  <c r="G177" i="1"/>
  <c r="U177" i="1" s="1"/>
  <c r="G178" i="1"/>
  <c r="U178" i="1" s="1"/>
  <c r="G179" i="1"/>
  <c r="U179" i="1" s="1"/>
  <c r="G180" i="1"/>
  <c r="U180" i="1" s="1"/>
  <c r="G181" i="1"/>
  <c r="U181" i="1" s="1"/>
  <c r="G182" i="1"/>
  <c r="U182" i="1" s="1"/>
  <c r="G183" i="1"/>
  <c r="U183" i="1" s="1"/>
  <c r="G184" i="1"/>
  <c r="U184" i="1" s="1"/>
  <c r="G185" i="1"/>
  <c r="U185" i="1" s="1"/>
  <c r="G186" i="1"/>
  <c r="U186" i="1" s="1"/>
  <c r="G187" i="1"/>
  <c r="U187" i="1" s="1"/>
  <c r="G188" i="1"/>
  <c r="U188" i="1" s="1"/>
  <c r="G189" i="1"/>
  <c r="U189" i="1" s="1"/>
  <c r="G190" i="1"/>
  <c r="U190" i="1" s="1"/>
  <c r="G191" i="1"/>
  <c r="U191" i="1" s="1"/>
  <c r="G192" i="1"/>
  <c r="U192" i="1" s="1"/>
  <c r="G193" i="1"/>
  <c r="U193" i="1" s="1"/>
  <c r="G194" i="1"/>
  <c r="U194" i="1" s="1"/>
  <c r="G195" i="1"/>
  <c r="U195" i="1" s="1"/>
  <c r="G196" i="1"/>
  <c r="U196" i="1" s="1"/>
  <c r="G197" i="1"/>
  <c r="U197" i="1" s="1"/>
  <c r="G198" i="1"/>
  <c r="U198" i="1" s="1"/>
  <c r="I199" i="1"/>
  <c r="G199" i="1" s="1"/>
  <c r="U199" i="1" s="1"/>
  <c r="G200" i="1"/>
  <c r="U200" i="1" s="1"/>
  <c r="G201" i="1"/>
  <c r="U201" i="1" s="1"/>
  <c r="G202" i="1"/>
  <c r="U202" i="1" s="1"/>
  <c r="G203" i="1"/>
  <c r="U203" i="1" s="1"/>
  <c r="G204" i="1"/>
  <c r="U204" i="1" s="1"/>
  <c r="G205" i="1"/>
  <c r="U205" i="1" s="1"/>
  <c r="G206" i="1"/>
  <c r="U206" i="1" s="1"/>
  <c r="G207" i="1"/>
  <c r="U207" i="1" s="1"/>
  <c r="I208" i="1"/>
  <c r="G208" i="1" s="1"/>
  <c r="U208" i="1" s="1"/>
  <c r="G209" i="1"/>
  <c r="U209" i="1" s="1"/>
  <c r="G210" i="1"/>
  <c r="U210" i="1" s="1"/>
  <c r="G211" i="1"/>
  <c r="U211" i="1" s="1"/>
  <c r="I212" i="1"/>
  <c r="G212" i="1" s="1"/>
  <c r="U212" i="1" s="1"/>
  <c r="G213" i="1"/>
  <c r="U213" i="1" s="1"/>
  <c r="I214" i="1"/>
  <c r="G214" i="1" s="1"/>
  <c r="U214" i="1" s="1"/>
  <c r="G215" i="1"/>
  <c r="U215" i="1" s="1"/>
  <c r="I216" i="1"/>
  <c r="G216" i="1" s="1"/>
  <c r="U216" i="1" s="1"/>
  <c r="I217" i="1"/>
  <c r="G217" i="1" s="1"/>
  <c r="U217" i="1" s="1"/>
  <c r="G218" i="1"/>
  <c r="U218" i="1" s="1"/>
  <c r="I219" i="1"/>
  <c r="G219" i="1" s="1"/>
  <c r="U219" i="1" s="1"/>
  <c r="G220" i="1"/>
  <c r="U220" i="1" s="1"/>
  <c r="G221" i="1"/>
  <c r="U221" i="1" s="1"/>
  <c r="I222" i="1"/>
  <c r="G222" i="1" s="1"/>
  <c r="U222" i="1" s="1"/>
  <c r="I223" i="1"/>
  <c r="G223" i="1" s="1"/>
  <c r="U223" i="1" s="1"/>
  <c r="G224" i="1"/>
  <c r="U224" i="1" s="1"/>
  <c r="G225" i="1"/>
  <c r="U225" i="1" s="1"/>
  <c r="G226" i="1"/>
  <c r="U226" i="1" s="1"/>
  <c r="G227" i="1"/>
  <c r="U227" i="1" s="1"/>
  <c r="G228" i="1"/>
  <c r="U228" i="1" s="1"/>
  <c r="G229" i="1"/>
  <c r="U229" i="1" s="1"/>
  <c r="G230" i="1"/>
  <c r="U230" i="1" s="1"/>
  <c r="G231" i="1"/>
  <c r="U231" i="1" s="1"/>
  <c r="G232" i="1"/>
  <c r="U232" i="1" s="1"/>
  <c r="G233" i="1"/>
  <c r="U233" i="1" s="1"/>
  <c r="G234" i="1"/>
  <c r="U234" i="1" s="1"/>
  <c r="G235" i="1"/>
  <c r="U235" i="1" s="1"/>
  <c r="G236" i="1"/>
  <c r="U236" i="1" s="1"/>
  <c r="G237" i="1"/>
  <c r="U237" i="1" s="1"/>
  <c r="G238" i="1"/>
  <c r="U238" i="1" s="1"/>
  <c r="G239" i="1"/>
  <c r="U239" i="1" s="1"/>
  <c r="G240" i="1"/>
  <c r="U240" i="1" s="1"/>
  <c r="G241" i="1"/>
  <c r="U241" i="1" s="1"/>
  <c r="G242" i="1"/>
  <c r="U242" i="1" s="1"/>
  <c r="G243" i="1"/>
  <c r="U243" i="1" s="1"/>
  <c r="G244" i="1"/>
  <c r="U244" i="1" s="1"/>
  <c r="G245" i="1"/>
  <c r="U245" i="1" s="1"/>
  <c r="G246" i="1"/>
  <c r="U246" i="1" s="1"/>
  <c r="G247" i="1"/>
  <c r="U247" i="1" s="1"/>
  <c r="G248" i="1"/>
  <c r="U248" i="1" s="1"/>
  <c r="G249" i="1"/>
  <c r="U249" i="1" s="1"/>
  <c r="G250" i="1"/>
  <c r="U250" i="1" s="1"/>
  <c r="G251" i="1"/>
  <c r="U251" i="1" s="1"/>
  <c r="G252" i="1"/>
  <c r="U252" i="1" s="1"/>
  <c r="G253" i="1"/>
  <c r="U253" i="1" s="1"/>
  <c r="G254" i="1"/>
  <c r="U254" i="1" s="1"/>
  <c r="S199" i="1" l="1"/>
  <c r="S246" i="1"/>
  <c r="S198" i="1"/>
  <c r="S149" i="1"/>
  <c r="S93" i="1"/>
  <c r="S244" i="1"/>
  <c r="S243" i="1"/>
  <c r="AF13" i="1"/>
  <c r="AF14" i="1"/>
  <c r="AF15" i="1"/>
  <c r="AF16" i="1"/>
  <c r="AF17" i="1"/>
  <c r="AF18" i="1"/>
  <c r="AF19" i="1"/>
  <c r="AF20" i="1"/>
  <c r="AF34" i="1"/>
  <c r="AF35" i="1"/>
  <c r="AF39" i="1"/>
  <c r="AF50" i="1"/>
  <c r="AF57" i="1"/>
  <c r="AF58" i="1"/>
  <c r="AF92" i="1"/>
  <c r="AF103" i="1"/>
  <c r="AF108" i="1"/>
  <c r="AF111" i="1"/>
  <c r="AF112" i="1"/>
  <c r="AF114" i="1"/>
  <c r="AF115" i="1"/>
  <c r="AF118" i="1"/>
  <c r="AF119" i="1"/>
  <c r="AF129" i="1"/>
  <c r="AF130" i="1"/>
  <c r="AF134" i="1"/>
  <c r="AF135" i="1"/>
  <c r="AF137" i="1"/>
  <c r="AF139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4" i="1"/>
  <c r="AF193" i="1"/>
  <c r="AF194" i="1"/>
  <c r="AF195" i="1"/>
  <c r="AF199" i="1"/>
  <c r="AF206" i="1"/>
  <c r="AF207" i="1"/>
  <c r="AF211" i="1"/>
  <c r="AF218" i="1"/>
  <c r="AF221" i="1"/>
  <c r="AF227" i="1"/>
  <c r="AF229" i="1"/>
  <c r="AF232" i="1"/>
  <c r="AF233" i="1"/>
  <c r="AF234" i="1"/>
  <c r="AF235" i="1"/>
  <c r="AF236" i="1"/>
  <c r="AF243" i="1"/>
  <c r="AF244" i="1"/>
  <c r="AF246" i="1"/>
  <c r="AF248" i="1"/>
  <c r="AF249" i="1"/>
  <c r="AF253" i="1"/>
  <c r="AE13" i="1"/>
  <c r="AE14" i="1"/>
  <c r="AE15" i="1"/>
  <c r="AE16" i="1"/>
  <c r="AE17" i="1"/>
  <c r="AE18" i="1"/>
  <c r="AE19" i="1"/>
  <c r="AE20" i="1"/>
  <c r="AE34" i="1"/>
  <c r="AE35" i="1"/>
  <c r="AE39" i="1"/>
  <c r="AE50" i="1"/>
  <c r="AE57" i="1"/>
  <c r="AE58" i="1"/>
  <c r="AE92" i="1"/>
  <c r="AE103" i="1"/>
  <c r="AE108" i="1"/>
  <c r="AE111" i="1"/>
  <c r="AE112" i="1"/>
  <c r="AE114" i="1"/>
  <c r="AE115" i="1"/>
  <c r="AE118" i="1"/>
  <c r="AE119" i="1"/>
  <c r="AE129" i="1"/>
  <c r="AE130" i="1"/>
  <c r="AE134" i="1"/>
  <c r="AE135" i="1"/>
  <c r="AE137" i="1"/>
  <c r="AE139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4" i="1"/>
  <c r="AE193" i="1"/>
  <c r="AE194" i="1"/>
  <c r="AE195" i="1"/>
  <c r="AE199" i="1"/>
  <c r="AE206" i="1"/>
  <c r="AE207" i="1"/>
  <c r="AE211" i="1"/>
  <c r="AE218" i="1"/>
  <c r="AE221" i="1"/>
  <c r="AE227" i="1"/>
  <c r="AE229" i="1"/>
  <c r="AE232" i="1"/>
  <c r="AE233" i="1"/>
  <c r="AE234" i="1"/>
  <c r="AE235" i="1"/>
  <c r="AE236" i="1"/>
  <c r="AE243" i="1"/>
  <c r="AE244" i="1"/>
  <c r="AE246" i="1"/>
  <c r="AE248" i="1"/>
  <c r="AE249" i="1"/>
  <c r="AE253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R247" i="1"/>
  <c r="R254" i="1"/>
  <c r="R248" i="1"/>
  <c r="R252" i="1"/>
  <c r="R249" i="1"/>
  <c r="R253" i="1"/>
  <c r="R9" i="1"/>
  <c r="R12" i="1"/>
  <c r="R11" i="1"/>
  <c r="R10" i="1"/>
  <c r="R14" i="1"/>
  <c r="R17" i="1"/>
  <c r="R16" i="1"/>
  <c r="R20" i="1"/>
  <c r="R19" i="1"/>
  <c r="R15" i="1"/>
  <c r="R18" i="1"/>
  <c r="R13" i="1"/>
  <c r="R33" i="1"/>
  <c r="R40" i="1"/>
  <c r="R34" i="1"/>
  <c r="R38" i="1"/>
  <c r="R35" i="1"/>
  <c r="R39" i="1"/>
  <c r="R50" i="1"/>
  <c r="R54" i="1"/>
  <c r="R57" i="1"/>
  <c r="R58" i="1"/>
  <c r="R189" i="1"/>
  <c r="R88" i="1"/>
  <c r="R94" i="1"/>
  <c r="R92" i="1"/>
  <c r="R95" i="1"/>
  <c r="R91" i="1"/>
  <c r="R132" i="1"/>
  <c r="R123" i="1"/>
  <c r="R128" i="1"/>
  <c r="R116" i="1"/>
  <c r="R106" i="1"/>
  <c r="R125" i="1"/>
  <c r="R138" i="1"/>
  <c r="R139" i="1"/>
  <c r="R137" i="1"/>
  <c r="R144" i="1"/>
  <c r="R146" i="1"/>
  <c r="R151" i="1"/>
  <c r="R160" i="1"/>
  <c r="R147" i="1"/>
  <c r="R173" i="1"/>
  <c r="R156" i="1"/>
  <c r="R161" i="1"/>
  <c r="R158" i="1"/>
  <c r="R165" i="1"/>
  <c r="R168" i="1"/>
  <c r="R143" i="1"/>
  <c r="R163" i="1"/>
  <c r="R164" i="1"/>
  <c r="R153" i="1"/>
  <c r="R178" i="1"/>
  <c r="R188" i="1"/>
  <c r="R184" i="1"/>
  <c r="R183" i="1"/>
  <c r="R180" i="1"/>
  <c r="R186" i="1"/>
  <c r="R194" i="1"/>
  <c r="R195" i="1"/>
  <c r="R193" i="1"/>
  <c r="R191" i="1"/>
  <c r="R202" i="1"/>
  <c r="R201" i="1"/>
  <c r="R200" i="1"/>
  <c r="R204" i="1"/>
  <c r="R203" i="1"/>
  <c r="R206" i="1"/>
  <c r="R205" i="1"/>
  <c r="R218" i="1"/>
  <c r="R211" i="1"/>
  <c r="R207" i="1"/>
  <c r="R210" i="1"/>
  <c r="R215" i="1"/>
  <c r="R221" i="1"/>
  <c r="R227" i="1"/>
  <c r="R230" i="1"/>
  <c r="R231" i="1"/>
  <c r="R229" i="1"/>
  <c r="R234" i="1"/>
  <c r="R236" i="1"/>
  <c r="R232" i="1"/>
  <c r="R235" i="1"/>
  <c r="R233" i="1"/>
  <c r="Y246" i="1"/>
  <c r="X246" i="1" s="1"/>
  <c r="AK246" i="1" s="1"/>
  <c r="Y247" i="1"/>
  <c r="X247" i="1" s="1"/>
  <c r="AE247" i="1" s="1"/>
  <c r="Y251" i="1"/>
  <c r="X251" i="1" s="1"/>
  <c r="AE251" i="1" s="1"/>
  <c r="Y250" i="1"/>
  <c r="X250" i="1" s="1"/>
  <c r="Y254" i="1"/>
  <c r="X254" i="1" s="1"/>
  <c r="AE254" i="1" s="1"/>
  <c r="Y248" i="1"/>
  <c r="Y252" i="1"/>
  <c r="X252" i="1" s="1"/>
  <c r="AE252" i="1" s="1"/>
  <c r="Y249" i="1"/>
  <c r="X249" i="1" s="1"/>
  <c r="AK249" i="1" s="1"/>
  <c r="Y253" i="1"/>
  <c r="X253" i="1" s="1"/>
  <c r="AK253" i="1" s="1"/>
  <c r="Y9" i="1"/>
  <c r="X9" i="1" s="1"/>
  <c r="AF9" i="1" s="1"/>
  <c r="Y12" i="1"/>
  <c r="X12" i="1" s="1"/>
  <c r="AE12" i="1" s="1"/>
  <c r="Y11" i="1"/>
  <c r="X11" i="1" s="1"/>
  <c r="AE11" i="1" s="1"/>
  <c r="Y10" i="1"/>
  <c r="X10" i="1" s="1"/>
  <c r="AF10" i="1" s="1"/>
  <c r="Y14" i="1"/>
  <c r="X14" i="1" s="1"/>
  <c r="AK14" i="1" s="1"/>
  <c r="Y17" i="1"/>
  <c r="X17" i="1" s="1"/>
  <c r="AK17" i="1" s="1"/>
  <c r="Y16" i="1"/>
  <c r="X16" i="1" s="1"/>
  <c r="AK16" i="1" s="1"/>
  <c r="Y20" i="1"/>
  <c r="X20" i="1" s="1"/>
  <c r="AK20" i="1" s="1"/>
  <c r="Y19" i="1"/>
  <c r="X19" i="1" s="1"/>
  <c r="AK19" i="1" s="1"/>
  <c r="Y15" i="1"/>
  <c r="X15" i="1" s="1"/>
  <c r="AK15" i="1" s="1"/>
  <c r="Y18" i="1"/>
  <c r="X18" i="1" s="1"/>
  <c r="AK18" i="1" s="1"/>
  <c r="Y13" i="1"/>
  <c r="X13" i="1" s="1"/>
  <c r="AK13" i="1" s="1"/>
  <c r="Y21" i="1"/>
  <c r="Y22" i="1"/>
  <c r="X22" i="1" s="1"/>
  <c r="AE22" i="1" s="1"/>
  <c r="Y23" i="1"/>
  <c r="X23" i="1" s="1"/>
  <c r="AE23" i="1" s="1"/>
  <c r="Y24" i="1"/>
  <c r="X24" i="1" s="1"/>
  <c r="AE24" i="1" s="1"/>
  <c r="Y25" i="1"/>
  <c r="X25" i="1" s="1"/>
  <c r="AF25" i="1" s="1"/>
  <c r="Y31" i="1"/>
  <c r="X31" i="1" s="1"/>
  <c r="AE31" i="1" s="1"/>
  <c r="Y27" i="1"/>
  <c r="X27" i="1" s="1"/>
  <c r="AE27" i="1" s="1"/>
  <c r="Y32" i="1"/>
  <c r="X32" i="1" s="1"/>
  <c r="AE32" i="1" s="1"/>
  <c r="Y30" i="1"/>
  <c r="X30" i="1" s="1"/>
  <c r="AE30" i="1" s="1"/>
  <c r="Y26" i="1"/>
  <c r="X26" i="1" s="1"/>
  <c r="AF26" i="1" s="1"/>
  <c r="Y28" i="1"/>
  <c r="X28" i="1" s="1"/>
  <c r="AE28" i="1" s="1"/>
  <c r="Y29" i="1"/>
  <c r="X29" i="1" s="1"/>
  <c r="AE29" i="1" s="1"/>
  <c r="Y33" i="1"/>
  <c r="X33" i="1" s="1"/>
  <c r="AF33" i="1" s="1"/>
  <c r="Y37" i="1"/>
  <c r="X37" i="1" s="1"/>
  <c r="AE37" i="1" s="1"/>
  <c r="Y36" i="1"/>
  <c r="X36" i="1" s="1"/>
  <c r="AE36" i="1" s="1"/>
  <c r="Y40" i="1"/>
  <c r="X40" i="1" s="1"/>
  <c r="AE40" i="1" s="1"/>
  <c r="Y34" i="1"/>
  <c r="Y38" i="1"/>
  <c r="X38" i="1" s="1"/>
  <c r="AE38" i="1" s="1"/>
  <c r="Y35" i="1"/>
  <c r="X35" i="1" s="1"/>
  <c r="AK35" i="1" s="1"/>
  <c r="Y39" i="1"/>
  <c r="X39" i="1" s="1"/>
  <c r="AK39" i="1" s="1"/>
  <c r="Y42" i="1"/>
  <c r="X42" i="1" s="1"/>
  <c r="AF42" i="1" s="1"/>
  <c r="Y46" i="1"/>
  <c r="X46" i="1" s="1"/>
  <c r="AE46" i="1" s="1"/>
  <c r="Y45" i="1"/>
  <c r="X45" i="1" s="1"/>
  <c r="AE45" i="1" s="1"/>
  <c r="Y43" i="1"/>
  <c r="Y41" i="1"/>
  <c r="Y44" i="1"/>
  <c r="X44" i="1" s="1"/>
  <c r="AE44" i="1" s="1"/>
  <c r="Y49" i="1"/>
  <c r="X49" i="1" s="1"/>
  <c r="AF49" i="1" s="1"/>
  <c r="Y48" i="1"/>
  <c r="X48" i="1" s="1"/>
  <c r="AE48" i="1" s="1"/>
  <c r="Y47" i="1"/>
  <c r="X47" i="1" s="1"/>
  <c r="AE47" i="1" s="1"/>
  <c r="Y51" i="1"/>
  <c r="X51" i="1" s="1"/>
  <c r="AE51" i="1" s="1"/>
  <c r="Y50" i="1"/>
  <c r="X50" i="1" s="1"/>
  <c r="AK50" i="1" s="1"/>
  <c r="Y52" i="1"/>
  <c r="X52" i="1" s="1"/>
  <c r="AE52" i="1" s="1"/>
  <c r="Y53" i="1"/>
  <c r="Y54" i="1"/>
  <c r="X54" i="1" s="1"/>
  <c r="AE54" i="1" s="1"/>
  <c r="Y55" i="1"/>
  <c r="X55" i="1" s="1"/>
  <c r="AE55" i="1" s="1"/>
  <c r="Y56" i="1"/>
  <c r="X56" i="1" s="1"/>
  <c r="AE56" i="1" s="1"/>
  <c r="Y57" i="1"/>
  <c r="X57" i="1" s="1"/>
  <c r="AK57" i="1" s="1"/>
  <c r="Y58" i="1"/>
  <c r="X58" i="1" s="1"/>
  <c r="AK58" i="1" s="1"/>
  <c r="Y60" i="1"/>
  <c r="X60" i="1" s="1"/>
  <c r="AE60" i="1" s="1"/>
  <c r="Y62" i="1"/>
  <c r="X62" i="1" s="1"/>
  <c r="AE62" i="1" s="1"/>
  <c r="Y59" i="1"/>
  <c r="Y61" i="1"/>
  <c r="X61" i="1" s="1"/>
  <c r="AE61" i="1" s="1"/>
  <c r="Y78" i="1"/>
  <c r="X78" i="1" s="1"/>
  <c r="AE78" i="1" s="1"/>
  <c r="Y76" i="1"/>
  <c r="X76" i="1" s="1"/>
  <c r="AE76" i="1" s="1"/>
  <c r="Y68" i="1"/>
  <c r="X68" i="1" s="1"/>
  <c r="AE68" i="1" s="1"/>
  <c r="Y74" i="1"/>
  <c r="X74" i="1" s="1"/>
  <c r="AF74" i="1" s="1"/>
  <c r="Y72" i="1"/>
  <c r="X72" i="1" s="1"/>
  <c r="AE72" i="1" s="1"/>
  <c r="Y79" i="1"/>
  <c r="X79" i="1" s="1"/>
  <c r="AE79" i="1" s="1"/>
  <c r="Y64" i="1"/>
  <c r="Y73" i="1"/>
  <c r="X73" i="1" s="1"/>
  <c r="AF73" i="1" s="1"/>
  <c r="Y66" i="1"/>
  <c r="X66" i="1" s="1"/>
  <c r="AF66" i="1" s="1"/>
  <c r="Y70" i="1"/>
  <c r="X70" i="1" s="1"/>
  <c r="AE70" i="1" s="1"/>
  <c r="Y77" i="1"/>
  <c r="X77" i="1" s="1"/>
  <c r="AE77" i="1" s="1"/>
  <c r="Y63" i="1"/>
  <c r="X63" i="1" s="1"/>
  <c r="AE63" i="1" s="1"/>
  <c r="Y71" i="1"/>
  <c r="X71" i="1" s="1"/>
  <c r="AE71" i="1" s="1"/>
  <c r="Y75" i="1"/>
  <c r="X75" i="1" s="1"/>
  <c r="AE75" i="1" s="1"/>
  <c r="Y69" i="1"/>
  <c r="X69" i="1" s="1"/>
  <c r="AE69" i="1" s="1"/>
  <c r="Y65" i="1"/>
  <c r="X65" i="1" s="1"/>
  <c r="AF65" i="1" s="1"/>
  <c r="Y67" i="1"/>
  <c r="X67" i="1" s="1"/>
  <c r="AE67" i="1" s="1"/>
  <c r="Y189" i="1"/>
  <c r="X189" i="1" s="1"/>
  <c r="AE189" i="1" s="1"/>
  <c r="Y81" i="1"/>
  <c r="X81" i="1" s="1"/>
  <c r="AF81" i="1" s="1"/>
  <c r="Y80" i="1"/>
  <c r="X80" i="1" s="1"/>
  <c r="AE80" i="1" s="1"/>
  <c r="Y82" i="1"/>
  <c r="X82" i="1" s="1"/>
  <c r="AF82" i="1" s="1"/>
  <c r="Y84" i="1"/>
  <c r="X84" i="1" s="1"/>
  <c r="AE84" i="1" s="1"/>
  <c r="Y83" i="1"/>
  <c r="Y85" i="1"/>
  <c r="X85" i="1" s="1"/>
  <c r="AE85" i="1" s="1"/>
  <c r="Y87" i="1"/>
  <c r="X87" i="1" s="1"/>
  <c r="AE87" i="1" s="1"/>
  <c r="Y88" i="1"/>
  <c r="X88" i="1" s="1"/>
  <c r="AE88" i="1" s="1"/>
  <c r="Y86" i="1"/>
  <c r="X86" i="1" s="1"/>
  <c r="AE86" i="1" s="1"/>
  <c r="Y89" i="1"/>
  <c r="X89" i="1" s="1"/>
  <c r="AF89" i="1" s="1"/>
  <c r="Y94" i="1"/>
  <c r="X94" i="1" s="1"/>
  <c r="AE94" i="1" s="1"/>
  <c r="Y92" i="1"/>
  <c r="X92" i="1" s="1"/>
  <c r="AK92" i="1" s="1"/>
  <c r="Y95" i="1"/>
  <c r="Y93" i="1"/>
  <c r="X93" i="1" s="1"/>
  <c r="AE93" i="1" s="1"/>
  <c r="Y91" i="1"/>
  <c r="X91" i="1" s="1"/>
  <c r="AE91" i="1" s="1"/>
  <c r="Y96" i="1"/>
  <c r="X96" i="1" s="1"/>
  <c r="AE96" i="1" s="1"/>
  <c r="Y90" i="1"/>
  <c r="X90" i="1" s="1"/>
  <c r="AF90" i="1" s="1"/>
  <c r="Y97" i="1"/>
  <c r="X97" i="1" s="1"/>
  <c r="AF97" i="1" s="1"/>
  <c r="Y98" i="1"/>
  <c r="X98" i="1" s="1"/>
  <c r="AF98" i="1" s="1"/>
  <c r="Y100" i="1"/>
  <c r="X100" i="1" s="1"/>
  <c r="AE100" i="1" s="1"/>
  <c r="Y99" i="1"/>
  <c r="Y101" i="1"/>
  <c r="X101" i="1" s="1"/>
  <c r="AE101" i="1" s="1"/>
  <c r="Y132" i="1"/>
  <c r="X132" i="1" s="1"/>
  <c r="AE132" i="1" s="1"/>
  <c r="Y123" i="1"/>
  <c r="X123" i="1" s="1"/>
  <c r="AE123" i="1" s="1"/>
  <c r="Y128" i="1"/>
  <c r="X128" i="1" s="1"/>
  <c r="AE128" i="1" s="1"/>
  <c r="Y116" i="1"/>
  <c r="X116" i="1" s="1"/>
  <c r="AE116" i="1" s="1"/>
  <c r="Y106" i="1"/>
  <c r="X106" i="1" s="1"/>
  <c r="Y125" i="1"/>
  <c r="X125" i="1" s="1"/>
  <c r="AE125" i="1" s="1"/>
  <c r="Y109" i="1"/>
  <c r="Y133" i="1"/>
  <c r="X133" i="1" s="1"/>
  <c r="AE133" i="1" s="1"/>
  <c r="Y117" i="1"/>
  <c r="X117" i="1" s="1"/>
  <c r="AE117" i="1" s="1"/>
  <c r="Y136" i="1"/>
  <c r="X136" i="1" s="1"/>
  <c r="AE136" i="1" s="1"/>
  <c r="Y131" i="1"/>
  <c r="X131" i="1" s="1"/>
  <c r="AE131" i="1" s="1"/>
  <c r="Y124" i="1"/>
  <c r="X124" i="1" s="1"/>
  <c r="AE124" i="1" s="1"/>
  <c r="Y126" i="1"/>
  <c r="X126" i="1" s="1"/>
  <c r="AE126" i="1" s="1"/>
  <c r="Y110" i="1"/>
  <c r="X110" i="1" s="1"/>
  <c r="AE110" i="1" s="1"/>
  <c r="Y113" i="1"/>
  <c r="Y122" i="1"/>
  <c r="X122" i="1" s="1"/>
  <c r="AF122" i="1" s="1"/>
  <c r="Y104" i="1"/>
  <c r="X104" i="1" s="1"/>
  <c r="AE104" i="1" s="1"/>
  <c r="Y107" i="1"/>
  <c r="X107" i="1" s="1"/>
  <c r="AE107" i="1" s="1"/>
  <c r="Y120" i="1"/>
  <c r="X120" i="1" s="1"/>
  <c r="AE120" i="1" s="1"/>
  <c r="Y127" i="1"/>
  <c r="X127" i="1" s="1"/>
  <c r="AE127" i="1" s="1"/>
  <c r="Y121" i="1"/>
  <c r="X121" i="1" s="1"/>
  <c r="AF121" i="1" s="1"/>
  <c r="Y102" i="1"/>
  <c r="X102" i="1" s="1"/>
  <c r="AE102" i="1" s="1"/>
  <c r="Y105" i="1"/>
  <c r="Y112" i="1"/>
  <c r="X112" i="1" s="1"/>
  <c r="AK112" i="1" s="1"/>
  <c r="Y130" i="1"/>
  <c r="X130" i="1" s="1"/>
  <c r="AK130" i="1" s="1"/>
  <c r="Y115" i="1"/>
  <c r="X115" i="1" s="1"/>
  <c r="AK115" i="1" s="1"/>
  <c r="Y119" i="1"/>
  <c r="X119" i="1" s="1"/>
  <c r="AK119" i="1" s="1"/>
  <c r="Y135" i="1"/>
  <c r="X135" i="1" s="1"/>
  <c r="AK135" i="1" s="1"/>
  <c r="Y108" i="1"/>
  <c r="X108" i="1" s="1"/>
  <c r="AK108" i="1" s="1"/>
  <c r="Y103" i="1"/>
  <c r="X103" i="1" s="1"/>
  <c r="AK103" i="1" s="1"/>
  <c r="Y114" i="1"/>
  <c r="Y134" i="1"/>
  <c r="X134" i="1" s="1"/>
  <c r="AK134" i="1" s="1"/>
  <c r="Y129" i="1"/>
  <c r="X129" i="1" s="1"/>
  <c r="AK129" i="1" s="1"/>
  <c r="Y111" i="1"/>
  <c r="X111" i="1" s="1"/>
  <c r="AK111" i="1" s="1"/>
  <c r="Y118" i="1"/>
  <c r="X118" i="1" s="1"/>
  <c r="AK118" i="1" s="1"/>
  <c r="Y138" i="1"/>
  <c r="X138" i="1" s="1"/>
  <c r="AF138" i="1" s="1"/>
  <c r="Y139" i="1"/>
  <c r="X139" i="1" s="1"/>
  <c r="AK139" i="1" s="1"/>
  <c r="Y137" i="1"/>
  <c r="X137" i="1" s="1"/>
  <c r="AK137" i="1" s="1"/>
  <c r="Y140" i="1"/>
  <c r="Y141" i="1"/>
  <c r="X141" i="1" s="1"/>
  <c r="AE141" i="1" s="1"/>
  <c r="Y144" i="1"/>
  <c r="X144" i="1" s="1"/>
  <c r="AK144" i="1" s="1"/>
  <c r="Y146" i="1"/>
  <c r="X146" i="1" s="1"/>
  <c r="AK146" i="1" s="1"/>
  <c r="Y148" i="1"/>
  <c r="X148" i="1" s="1"/>
  <c r="AK148" i="1" s="1"/>
  <c r="Y150" i="1"/>
  <c r="X150" i="1" s="1"/>
  <c r="AK150" i="1" s="1"/>
  <c r="Y151" i="1"/>
  <c r="X151" i="1" s="1"/>
  <c r="AK151" i="1" s="1"/>
  <c r="Y160" i="1"/>
  <c r="X160" i="1" s="1"/>
  <c r="AK160" i="1" s="1"/>
  <c r="Y145" i="1"/>
  <c r="X145" i="1" s="1"/>
  <c r="AK145" i="1" s="1"/>
  <c r="Y170" i="1"/>
  <c r="X170" i="1" s="1"/>
  <c r="AK170" i="1" s="1"/>
  <c r="Y147" i="1"/>
  <c r="X147" i="1" s="1"/>
  <c r="AK147" i="1" s="1"/>
  <c r="Y166" i="1"/>
  <c r="X166" i="1" s="1"/>
  <c r="AK166" i="1" s="1"/>
  <c r="Y152" i="1"/>
  <c r="X152" i="1" s="1"/>
  <c r="AK152" i="1" s="1"/>
  <c r="Y173" i="1"/>
  <c r="X173" i="1" s="1"/>
  <c r="AK173" i="1" s="1"/>
  <c r="Y156" i="1"/>
  <c r="X156" i="1" s="1"/>
  <c r="AK156" i="1" s="1"/>
  <c r="Y161" i="1"/>
  <c r="X161" i="1" s="1"/>
  <c r="AK161" i="1" s="1"/>
  <c r="Y158" i="1"/>
  <c r="Y165" i="1"/>
  <c r="X165" i="1" s="1"/>
  <c r="AK165" i="1" s="1"/>
  <c r="Y159" i="1"/>
  <c r="X159" i="1" s="1"/>
  <c r="AK159" i="1" s="1"/>
  <c r="Y155" i="1"/>
  <c r="X155" i="1" s="1"/>
  <c r="AK155" i="1" s="1"/>
  <c r="Y167" i="1"/>
  <c r="X167" i="1" s="1"/>
  <c r="AK167" i="1" s="1"/>
  <c r="Y149" i="1"/>
  <c r="Y157" i="1"/>
  <c r="X157" i="1" s="1"/>
  <c r="AK157" i="1" s="1"/>
  <c r="Y168" i="1"/>
  <c r="X168" i="1" s="1"/>
  <c r="AK168" i="1" s="1"/>
  <c r="Y171" i="1"/>
  <c r="Y154" i="1"/>
  <c r="X154" i="1" s="1"/>
  <c r="AK154" i="1" s="1"/>
  <c r="Y142" i="1"/>
  <c r="X142" i="1" s="1"/>
  <c r="AK142" i="1" s="1"/>
  <c r="Y162" i="1"/>
  <c r="X162" i="1" s="1"/>
  <c r="AK162" i="1" s="1"/>
  <c r="Y172" i="1"/>
  <c r="X172" i="1" s="1"/>
  <c r="AK172" i="1" s="1"/>
  <c r="Y143" i="1"/>
  <c r="X143" i="1" s="1"/>
  <c r="AK143" i="1" s="1"/>
  <c r="Y169" i="1"/>
  <c r="X169" i="1" s="1"/>
  <c r="AK169" i="1" s="1"/>
  <c r="Y163" i="1"/>
  <c r="X163" i="1" s="1"/>
  <c r="AK163" i="1" s="1"/>
  <c r="Y164" i="1"/>
  <c r="Y153" i="1"/>
  <c r="X153" i="1" s="1"/>
  <c r="AK153" i="1" s="1"/>
  <c r="Y177" i="1"/>
  <c r="X177" i="1" s="1"/>
  <c r="AK177" i="1" s="1"/>
  <c r="Y179" i="1"/>
  <c r="X179" i="1" s="1"/>
  <c r="AK179" i="1" s="1"/>
  <c r="Y175" i="1"/>
  <c r="X175" i="1" s="1"/>
  <c r="AK175" i="1" s="1"/>
  <c r="Y178" i="1"/>
  <c r="X178" i="1" s="1"/>
  <c r="AK178" i="1" s="1"/>
  <c r="Y176" i="1"/>
  <c r="X176" i="1" s="1"/>
  <c r="AK176" i="1" s="1"/>
  <c r="Y174" i="1"/>
  <c r="X174" i="1" s="1"/>
  <c r="AK174" i="1" s="1"/>
  <c r="Y188" i="1"/>
  <c r="X188" i="1" s="1"/>
  <c r="AE188" i="1" s="1"/>
  <c r="Y181" i="1"/>
  <c r="X181" i="1" s="1"/>
  <c r="AE181" i="1" s="1"/>
  <c r="Y187" i="1"/>
  <c r="X187" i="1" s="1"/>
  <c r="AE187" i="1" s="1"/>
  <c r="Y182" i="1"/>
  <c r="X182" i="1" s="1"/>
  <c r="AE182" i="1" s="1"/>
  <c r="Y185" i="1"/>
  <c r="X185" i="1" s="1"/>
  <c r="AF185" i="1" s="1"/>
  <c r="Y184" i="1"/>
  <c r="X184" i="1" s="1"/>
  <c r="AK184" i="1" s="1"/>
  <c r="Y183" i="1"/>
  <c r="X183" i="1" s="1"/>
  <c r="AE183" i="1" s="1"/>
  <c r="Y180" i="1"/>
  <c r="X180" i="1" s="1"/>
  <c r="AE180" i="1" s="1"/>
  <c r="Y186" i="1"/>
  <c r="X186" i="1" s="1"/>
  <c r="AF186" i="1" s="1"/>
  <c r="Y194" i="1"/>
  <c r="X194" i="1" s="1"/>
  <c r="AK194" i="1" s="1"/>
  <c r="Y195" i="1"/>
  <c r="X195" i="1" s="1"/>
  <c r="AK195" i="1" s="1"/>
  <c r="Y193" i="1"/>
  <c r="X193" i="1" s="1"/>
  <c r="AK193" i="1" s="1"/>
  <c r="Y190" i="1"/>
  <c r="X190" i="1" s="1"/>
  <c r="AE190" i="1" s="1"/>
  <c r="Y197" i="1"/>
  <c r="X197" i="1" s="1"/>
  <c r="AE197" i="1" s="1"/>
  <c r="Y196" i="1"/>
  <c r="X196" i="1" s="1"/>
  <c r="AE196" i="1" s="1"/>
  <c r="Y191" i="1"/>
  <c r="X191" i="1" s="1"/>
  <c r="AE191" i="1" s="1"/>
  <c r="Y192" i="1"/>
  <c r="X192" i="1" s="1"/>
  <c r="AE192" i="1" s="1"/>
  <c r="Y202" i="1"/>
  <c r="X202" i="1" s="1"/>
  <c r="AF202" i="1" s="1"/>
  <c r="Y201" i="1"/>
  <c r="X201" i="1" s="1"/>
  <c r="AF201" i="1" s="1"/>
  <c r="Y200" i="1"/>
  <c r="X200" i="1" s="1"/>
  <c r="AE200" i="1" s="1"/>
  <c r="Y204" i="1"/>
  <c r="X204" i="1" s="1"/>
  <c r="AE204" i="1" s="1"/>
  <c r="Y203" i="1"/>
  <c r="X203" i="1" s="1"/>
  <c r="AE203" i="1" s="1"/>
  <c r="Y206" i="1"/>
  <c r="X206" i="1" s="1"/>
  <c r="AK206" i="1" s="1"/>
  <c r="Y205" i="1"/>
  <c r="X205" i="1" s="1"/>
  <c r="AE205" i="1" s="1"/>
  <c r="Y199" i="1"/>
  <c r="Y198" i="1"/>
  <c r="X198" i="1" s="1"/>
  <c r="AE198" i="1" s="1"/>
  <c r="Y218" i="1"/>
  <c r="X218" i="1" s="1"/>
  <c r="AK218" i="1" s="1"/>
  <c r="Y209" i="1"/>
  <c r="X209" i="1" s="1"/>
  <c r="AF209" i="1" s="1"/>
  <c r="Y213" i="1"/>
  <c r="X213" i="1" s="1"/>
  <c r="AE213" i="1" s="1"/>
  <c r="Y220" i="1"/>
  <c r="X220" i="1" s="1"/>
  <c r="AE220" i="1" s="1"/>
  <c r="Y211" i="1"/>
  <c r="X211" i="1" s="1"/>
  <c r="AK211" i="1" s="1"/>
  <c r="Y207" i="1"/>
  <c r="X207" i="1" s="1"/>
  <c r="AK207" i="1" s="1"/>
  <c r="Y210" i="1"/>
  <c r="X210" i="1" s="1"/>
  <c r="AF210" i="1" s="1"/>
  <c r="Y215" i="1"/>
  <c r="X215" i="1" s="1"/>
  <c r="AE215" i="1" s="1"/>
  <c r="Y221" i="1"/>
  <c r="X221" i="1" s="1"/>
  <c r="AK221" i="1" s="1"/>
  <c r="Y208" i="1"/>
  <c r="X208" i="1" s="1"/>
  <c r="AE208" i="1" s="1"/>
  <c r="Y217" i="1"/>
  <c r="X217" i="1" s="1"/>
  <c r="AF217" i="1" s="1"/>
  <c r="Y216" i="1"/>
  <c r="X216" i="1" s="1"/>
  <c r="AE216" i="1" s="1"/>
  <c r="Y214" i="1"/>
  <c r="X214" i="1" s="1"/>
  <c r="Y212" i="1"/>
  <c r="X212" i="1" s="1"/>
  <c r="AE212" i="1" s="1"/>
  <c r="Y219" i="1"/>
  <c r="X219" i="1" s="1"/>
  <c r="AE219" i="1" s="1"/>
  <c r="Y222" i="1"/>
  <c r="X222" i="1" s="1"/>
  <c r="AE222" i="1" s="1"/>
  <c r="Y223" i="1"/>
  <c r="X223" i="1" s="1"/>
  <c r="AE223" i="1" s="1"/>
  <c r="Y225" i="1"/>
  <c r="X225" i="1" s="1"/>
  <c r="AF225" i="1" s="1"/>
  <c r="Y228" i="1"/>
  <c r="X228" i="1" s="1"/>
  <c r="AE228" i="1" s="1"/>
  <c r="Y226" i="1"/>
  <c r="X226" i="1" s="1"/>
  <c r="AF226" i="1" s="1"/>
  <c r="Y224" i="1"/>
  <c r="X224" i="1" s="1"/>
  <c r="AE224" i="1" s="1"/>
  <c r="Y227" i="1"/>
  <c r="X227" i="1" s="1"/>
  <c r="AK227" i="1" s="1"/>
  <c r="Y230" i="1"/>
  <c r="X230" i="1" s="1"/>
  <c r="AE230" i="1" s="1"/>
  <c r="Y231" i="1"/>
  <c r="X231" i="1" s="1"/>
  <c r="AE231" i="1" s="1"/>
  <c r="Y229" i="1"/>
  <c r="X229" i="1" s="1"/>
  <c r="AK229" i="1" s="1"/>
  <c r="Y234" i="1"/>
  <c r="X234" i="1" s="1"/>
  <c r="AK234" i="1" s="1"/>
  <c r="Y236" i="1"/>
  <c r="X236" i="1" s="1"/>
  <c r="AK236" i="1" s="1"/>
  <c r="Y232" i="1"/>
  <c r="X232" i="1" s="1"/>
  <c r="AK232" i="1" s="1"/>
  <c r="Y235" i="1"/>
  <c r="X235" i="1" s="1"/>
  <c r="AK235" i="1" s="1"/>
  <c r="Y233" i="1"/>
  <c r="X233" i="1" s="1"/>
  <c r="AK233" i="1" s="1"/>
  <c r="Y237" i="1"/>
  <c r="Y242" i="1"/>
  <c r="X242" i="1" s="1"/>
  <c r="AF242" i="1" s="1"/>
  <c r="Y241" i="1"/>
  <c r="X241" i="1" s="1"/>
  <c r="AF241" i="1" s="1"/>
  <c r="Y239" i="1"/>
  <c r="X239" i="1" s="1"/>
  <c r="AE239" i="1" s="1"/>
  <c r="Y238" i="1"/>
  <c r="X238" i="1" s="1"/>
  <c r="AE238" i="1" s="1"/>
  <c r="Y240" i="1"/>
  <c r="X240" i="1" s="1"/>
  <c r="AE240" i="1" s="1"/>
  <c r="Y244" i="1"/>
  <c r="X244" i="1" s="1"/>
  <c r="AK244" i="1" s="1"/>
  <c r="Y243" i="1"/>
  <c r="X243" i="1" s="1"/>
  <c r="AK243" i="1" s="1"/>
  <c r="Y245" i="1"/>
  <c r="X245" i="1" s="1"/>
  <c r="AE245" i="1" s="1"/>
  <c r="X248" i="1"/>
  <c r="AK248" i="1" s="1"/>
  <c r="X21" i="1"/>
  <c r="AE21" i="1" s="1"/>
  <c r="X34" i="1"/>
  <c r="AK34" i="1" s="1"/>
  <c r="X43" i="1"/>
  <c r="AE43" i="1" s="1"/>
  <c r="X41" i="1"/>
  <c r="AF41" i="1" s="1"/>
  <c r="X53" i="1"/>
  <c r="AE53" i="1" s="1"/>
  <c r="X59" i="1"/>
  <c r="AE59" i="1" s="1"/>
  <c r="X64" i="1"/>
  <c r="AE64" i="1" s="1"/>
  <c r="X83" i="1"/>
  <c r="AE83" i="1" s="1"/>
  <c r="X95" i="1"/>
  <c r="AE95" i="1" s="1"/>
  <c r="X99" i="1"/>
  <c r="AE99" i="1" s="1"/>
  <c r="X109" i="1"/>
  <c r="AE109" i="1" s="1"/>
  <c r="X113" i="1"/>
  <c r="AF113" i="1" s="1"/>
  <c r="X105" i="1"/>
  <c r="AF105" i="1" s="1"/>
  <c r="X114" i="1"/>
  <c r="AK114" i="1" s="1"/>
  <c r="X140" i="1"/>
  <c r="AE140" i="1" s="1"/>
  <c r="X158" i="1"/>
  <c r="AK158" i="1" s="1"/>
  <c r="X149" i="1"/>
  <c r="AK149" i="1" s="1"/>
  <c r="X171" i="1"/>
  <c r="AK171" i="1" s="1"/>
  <c r="X164" i="1"/>
  <c r="AK164" i="1" s="1"/>
  <c r="X199" i="1"/>
  <c r="AK199" i="1" s="1"/>
  <c r="X237" i="1"/>
  <c r="AE237" i="1" s="1"/>
  <c r="V29" i="1"/>
  <c r="V28" i="1"/>
  <c r="V26" i="1"/>
  <c r="W30" i="1"/>
  <c r="W32" i="1"/>
  <c r="V27" i="1"/>
  <c r="K246" i="1"/>
  <c r="K247" i="1"/>
  <c r="K251" i="1"/>
  <c r="K250" i="1"/>
  <c r="K254" i="1"/>
  <c r="K248" i="1"/>
  <c r="K252" i="1"/>
  <c r="K249" i="1"/>
  <c r="K253" i="1"/>
  <c r="K9" i="1"/>
  <c r="K12" i="1"/>
  <c r="K11" i="1"/>
  <c r="K10" i="1"/>
  <c r="K14" i="1"/>
  <c r="K17" i="1"/>
  <c r="K16" i="1"/>
  <c r="K20" i="1"/>
  <c r="K19" i="1"/>
  <c r="K15" i="1"/>
  <c r="K18" i="1"/>
  <c r="K13" i="1"/>
  <c r="K21" i="1"/>
  <c r="K22" i="1"/>
  <c r="K23" i="1"/>
  <c r="K24" i="1"/>
  <c r="K25" i="1"/>
  <c r="K31" i="1"/>
  <c r="K27" i="1"/>
  <c r="K32" i="1"/>
  <c r="K30" i="1"/>
  <c r="K26" i="1"/>
  <c r="K28" i="1"/>
  <c r="K29" i="1"/>
  <c r="K33" i="1"/>
  <c r="K37" i="1"/>
  <c r="K36" i="1"/>
  <c r="K40" i="1"/>
  <c r="K34" i="1"/>
  <c r="K38" i="1"/>
  <c r="K35" i="1"/>
  <c r="K39" i="1"/>
  <c r="K42" i="1"/>
  <c r="K46" i="1"/>
  <c r="K45" i="1"/>
  <c r="K43" i="1"/>
  <c r="K41" i="1"/>
  <c r="K44" i="1"/>
  <c r="K49" i="1"/>
  <c r="K48" i="1"/>
  <c r="K47" i="1"/>
  <c r="K51" i="1"/>
  <c r="K50" i="1"/>
  <c r="K52" i="1"/>
  <c r="K53" i="1"/>
  <c r="K54" i="1"/>
  <c r="K55" i="1"/>
  <c r="K56" i="1"/>
  <c r="K57" i="1"/>
  <c r="K58" i="1"/>
  <c r="K60" i="1"/>
  <c r="K62" i="1"/>
  <c r="K59" i="1"/>
  <c r="K61" i="1"/>
  <c r="K78" i="1"/>
  <c r="K76" i="1"/>
  <c r="K68" i="1"/>
  <c r="K74" i="1"/>
  <c r="K72" i="1"/>
  <c r="K79" i="1"/>
  <c r="K64" i="1"/>
  <c r="K73" i="1"/>
  <c r="K66" i="1"/>
  <c r="K70" i="1"/>
  <c r="K77" i="1"/>
  <c r="K63" i="1"/>
  <c r="K71" i="1"/>
  <c r="K75" i="1"/>
  <c r="K69" i="1"/>
  <c r="K65" i="1"/>
  <c r="K67" i="1"/>
  <c r="K189" i="1"/>
  <c r="K81" i="1"/>
  <c r="K80" i="1"/>
  <c r="K82" i="1"/>
  <c r="K84" i="1"/>
  <c r="K83" i="1"/>
  <c r="K85" i="1"/>
  <c r="K87" i="1"/>
  <c r="K88" i="1"/>
  <c r="K86" i="1"/>
  <c r="K89" i="1"/>
  <c r="K94" i="1"/>
  <c r="K92" i="1"/>
  <c r="K95" i="1"/>
  <c r="K93" i="1"/>
  <c r="K91" i="1"/>
  <c r="K96" i="1"/>
  <c r="K90" i="1"/>
  <c r="K97" i="1"/>
  <c r="K98" i="1"/>
  <c r="K100" i="1"/>
  <c r="K99" i="1"/>
  <c r="K101" i="1"/>
  <c r="K132" i="1"/>
  <c r="K123" i="1"/>
  <c r="K128" i="1"/>
  <c r="K116" i="1"/>
  <c r="K106" i="1"/>
  <c r="K125" i="1"/>
  <c r="K109" i="1"/>
  <c r="K133" i="1"/>
  <c r="K117" i="1"/>
  <c r="K136" i="1"/>
  <c r="K131" i="1"/>
  <c r="K124" i="1"/>
  <c r="K126" i="1"/>
  <c r="K110" i="1"/>
  <c r="K113" i="1"/>
  <c r="K122" i="1"/>
  <c r="K104" i="1"/>
  <c r="K107" i="1"/>
  <c r="K120" i="1"/>
  <c r="K127" i="1"/>
  <c r="K121" i="1"/>
  <c r="K102" i="1"/>
  <c r="K105" i="1"/>
  <c r="K112" i="1"/>
  <c r="K130" i="1"/>
  <c r="K115" i="1"/>
  <c r="K119" i="1"/>
  <c r="K135" i="1"/>
  <c r="K108" i="1"/>
  <c r="K103" i="1"/>
  <c r="K114" i="1"/>
  <c r="K134" i="1"/>
  <c r="K129" i="1"/>
  <c r="K111" i="1"/>
  <c r="K118" i="1"/>
  <c r="K138" i="1"/>
  <c r="K139" i="1"/>
  <c r="K137" i="1"/>
  <c r="K140" i="1"/>
  <c r="K141" i="1"/>
  <c r="K144" i="1"/>
  <c r="K146" i="1"/>
  <c r="K148" i="1"/>
  <c r="K150" i="1"/>
  <c r="K151" i="1"/>
  <c r="K160" i="1"/>
  <c r="K145" i="1"/>
  <c r="K170" i="1"/>
  <c r="K147" i="1"/>
  <c r="K166" i="1"/>
  <c r="K152" i="1"/>
  <c r="K173" i="1"/>
  <c r="K156" i="1"/>
  <c r="K161" i="1"/>
  <c r="K158" i="1"/>
  <c r="K165" i="1"/>
  <c r="K159" i="1"/>
  <c r="K155" i="1"/>
  <c r="K167" i="1"/>
  <c r="K149" i="1"/>
  <c r="K157" i="1"/>
  <c r="K168" i="1"/>
  <c r="K171" i="1"/>
  <c r="K154" i="1"/>
  <c r="K142" i="1"/>
  <c r="K162" i="1"/>
  <c r="K172" i="1"/>
  <c r="K143" i="1"/>
  <c r="K169" i="1"/>
  <c r="K163" i="1"/>
  <c r="K164" i="1"/>
  <c r="K153" i="1"/>
  <c r="K177" i="1"/>
  <c r="K179" i="1"/>
  <c r="K175" i="1"/>
  <c r="K178" i="1"/>
  <c r="K176" i="1"/>
  <c r="K174" i="1"/>
  <c r="K188" i="1"/>
  <c r="K181" i="1"/>
  <c r="K187" i="1"/>
  <c r="K182" i="1"/>
  <c r="K185" i="1"/>
  <c r="K184" i="1"/>
  <c r="K183" i="1"/>
  <c r="K180" i="1"/>
  <c r="K186" i="1"/>
  <c r="K194" i="1"/>
  <c r="K195" i="1"/>
  <c r="K193" i="1"/>
  <c r="K190" i="1"/>
  <c r="K197" i="1"/>
  <c r="K196" i="1"/>
  <c r="K191" i="1"/>
  <c r="K192" i="1"/>
  <c r="K202" i="1"/>
  <c r="K201" i="1"/>
  <c r="K200" i="1"/>
  <c r="K204" i="1"/>
  <c r="K203" i="1"/>
  <c r="K206" i="1"/>
  <c r="K205" i="1"/>
  <c r="K198" i="1"/>
  <c r="K218" i="1"/>
  <c r="K209" i="1"/>
  <c r="K213" i="1"/>
  <c r="K220" i="1"/>
  <c r="K211" i="1"/>
  <c r="K207" i="1"/>
  <c r="K210" i="1"/>
  <c r="K215" i="1"/>
  <c r="K221" i="1"/>
  <c r="K225" i="1"/>
  <c r="K228" i="1"/>
  <c r="K226" i="1"/>
  <c r="K224" i="1"/>
  <c r="K227" i="1"/>
  <c r="K230" i="1"/>
  <c r="K231" i="1"/>
  <c r="K229" i="1"/>
  <c r="K234" i="1"/>
  <c r="K236" i="1"/>
  <c r="K232" i="1"/>
  <c r="K235" i="1"/>
  <c r="K233" i="1"/>
  <c r="K237" i="1"/>
  <c r="K242" i="1"/>
  <c r="K241" i="1"/>
  <c r="K239" i="1"/>
  <c r="K238" i="1"/>
  <c r="K240" i="1"/>
  <c r="K244" i="1"/>
  <c r="K243" i="1"/>
  <c r="K245" i="1"/>
  <c r="J246" i="1"/>
  <c r="J247" i="1"/>
  <c r="J251" i="1"/>
  <c r="J250" i="1"/>
  <c r="J254" i="1"/>
  <c r="J248" i="1"/>
  <c r="J252" i="1"/>
  <c r="J249" i="1"/>
  <c r="J253" i="1"/>
  <c r="J9" i="1"/>
  <c r="J12" i="1"/>
  <c r="J11" i="1"/>
  <c r="J10" i="1"/>
  <c r="J14" i="1"/>
  <c r="J17" i="1"/>
  <c r="J16" i="1"/>
  <c r="J20" i="1"/>
  <c r="J19" i="1"/>
  <c r="J15" i="1"/>
  <c r="J18" i="1"/>
  <c r="J13" i="1"/>
  <c r="J21" i="1"/>
  <c r="J22" i="1"/>
  <c r="J23" i="1"/>
  <c r="J24" i="1"/>
  <c r="J25" i="1"/>
  <c r="J31" i="1"/>
  <c r="J27" i="1"/>
  <c r="J32" i="1"/>
  <c r="J30" i="1"/>
  <c r="J26" i="1"/>
  <c r="J28" i="1"/>
  <c r="J29" i="1"/>
  <c r="J33" i="1"/>
  <c r="J37" i="1"/>
  <c r="J36" i="1"/>
  <c r="J40" i="1"/>
  <c r="J34" i="1"/>
  <c r="J38" i="1"/>
  <c r="J35" i="1"/>
  <c r="J39" i="1"/>
  <c r="J42" i="1"/>
  <c r="J46" i="1"/>
  <c r="J45" i="1"/>
  <c r="J43" i="1"/>
  <c r="J41" i="1"/>
  <c r="J44" i="1"/>
  <c r="J49" i="1"/>
  <c r="J48" i="1"/>
  <c r="J47" i="1"/>
  <c r="J51" i="1"/>
  <c r="J50" i="1"/>
  <c r="J52" i="1"/>
  <c r="J53" i="1"/>
  <c r="J54" i="1"/>
  <c r="J55" i="1"/>
  <c r="J56" i="1"/>
  <c r="J57" i="1"/>
  <c r="J58" i="1"/>
  <c r="J60" i="1"/>
  <c r="J62" i="1"/>
  <c r="J59" i="1"/>
  <c r="J61" i="1"/>
  <c r="J78" i="1"/>
  <c r="J76" i="1"/>
  <c r="J68" i="1"/>
  <c r="J74" i="1"/>
  <c r="J72" i="1"/>
  <c r="J79" i="1"/>
  <c r="J64" i="1"/>
  <c r="J73" i="1"/>
  <c r="J66" i="1"/>
  <c r="J70" i="1"/>
  <c r="J77" i="1"/>
  <c r="J63" i="1"/>
  <c r="J71" i="1"/>
  <c r="J75" i="1"/>
  <c r="J69" i="1"/>
  <c r="J65" i="1"/>
  <c r="J67" i="1"/>
  <c r="J189" i="1"/>
  <c r="J81" i="1"/>
  <c r="J80" i="1"/>
  <c r="J82" i="1"/>
  <c r="J84" i="1"/>
  <c r="J83" i="1"/>
  <c r="J85" i="1"/>
  <c r="J87" i="1"/>
  <c r="J88" i="1"/>
  <c r="J86" i="1"/>
  <c r="J89" i="1"/>
  <c r="J94" i="1"/>
  <c r="J92" i="1"/>
  <c r="J95" i="1"/>
  <c r="J93" i="1"/>
  <c r="J91" i="1"/>
  <c r="J96" i="1"/>
  <c r="J90" i="1"/>
  <c r="J97" i="1"/>
  <c r="J98" i="1"/>
  <c r="J100" i="1"/>
  <c r="J99" i="1"/>
  <c r="J101" i="1"/>
  <c r="J132" i="1"/>
  <c r="J123" i="1"/>
  <c r="J128" i="1"/>
  <c r="J116" i="1"/>
  <c r="J106" i="1"/>
  <c r="J125" i="1"/>
  <c r="J109" i="1"/>
  <c r="J133" i="1"/>
  <c r="J117" i="1"/>
  <c r="J136" i="1"/>
  <c r="J131" i="1"/>
  <c r="J124" i="1"/>
  <c r="J126" i="1"/>
  <c r="J110" i="1"/>
  <c r="J113" i="1"/>
  <c r="J122" i="1"/>
  <c r="J104" i="1"/>
  <c r="J107" i="1"/>
  <c r="J120" i="1"/>
  <c r="J127" i="1"/>
  <c r="J121" i="1"/>
  <c r="J102" i="1"/>
  <c r="J105" i="1"/>
  <c r="J112" i="1"/>
  <c r="J130" i="1"/>
  <c r="J115" i="1"/>
  <c r="J119" i="1"/>
  <c r="J135" i="1"/>
  <c r="J108" i="1"/>
  <c r="J103" i="1"/>
  <c r="J114" i="1"/>
  <c r="J134" i="1"/>
  <c r="J129" i="1"/>
  <c r="J111" i="1"/>
  <c r="J118" i="1"/>
  <c r="J138" i="1"/>
  <c r="J139" i="1"/>
  <c r="J137" i="1"/>
  <c r="J140" i="1"/>
  <c r="J141" i="1"/>
  <c r="J144" i="1"/>
  <c r="J146" i="1"/>
  <c r="J148" i="1"/>
  <c r="J150" i="1"/>
  <c r="J151" i="1"/>
  <c r="J160" i="1"/>
  <c r="J145" i="1"/>
  <c r="J170" i="1"/>
  <c r="J147" i="1"/>
  <c r="J166" i="1"/>
  <c r="J152" i="1"/>
  <c r="J173" i="1"/>
  <c r="J156" i="1"/>
  <c r="J161" i="1"/>
  <c r="J158" i="1"/>
  <c r="J165" i="1"/>
  <c r="J159" i="1"/>
  <c r="J155" i="1"/>
  <c r="J167" i="1"/>
  <c r="J149" i="1"/>
  <c r="J157" i="1"/>
  <c r="J168" i="1"/>
  <c r="J171" i="1"/>
  <c r="J154" i="1"/>
  <c r="J142" i="1"/>
  <c r="J162" i="1"/>
  <c r="J172" i="1"/>
  <c r="J143" i="1"/>
  <c r="J169" i="1"/>
  <c r="J163" i="1"/>
  <c r="J164" i="1"/>
  <c r="J153" i="1"/>
  <c r="J177" i="1"/>
  <c r="J179" i="1"/>
  <c r="J175" i="1"/>
  <c r="J178" i="1"/>
  <c r="J176" i="1"/>
  <c r="J174" i="1"/>
  <c r="J188" i="1"/>
  <c r="J181" i="1"/>
  <c r="J187" i="1"/>
  <c r="J182" i="1"/>
  <c r="J185" i="1"/>
  <c r="J184" i="1"/>
  <c r="J183" i="1"/>
  <c r="J180" i="1"/>
  <c r="J186" i="1"/>
  <c r="J194" i="1"/>
  <c r="J195" i="1"/>
  <c r="J193" i="1"/>
  <c r="J190" i="1"/>
  <c r="J197" i="1"/>
  <c r="J196" i="1"/>
  <c r="J191" i="1"/>
  <c r="J192" i="1"/>
  <c r="J202" i="1"/>
  <c r="J201" i="1"/>
  <c r="J200" i="1"/>
  <c r="J204" i="1"/>
  <c r="J203" i="1"/>
  <c r="J206" i="1"/>
  <c r="J205" i="1"/>
  <c r="J199" i="1"/>
  <c r="J198" i="1"/>
  <c r="J218" i="1"/>
  <c r="J209" i="1"/>
  <c r="J213" i="1"/>
  <c r="J220" i="1"/>
  <c r="J211" i="1"/>
  <c r="J207" i="1"/>
  <c r="J210" i="1"/>
  <c r="J215" i="1"/>
  <c r="J221" i="1"/>
  <c r="J208" i="1"/>
  <c r="J217" i="1"/>
  <c r="J216" i="1"/>
  <c r="J214" i="1"/>
  <c r="J212" i="1"/>
  <c r="J219" i="1"/>
  <c r="J222" i="1"/>
  <c r="J223" i="1"/>
  <c r="J225" i="1"/>
  <c r="J228" i="1"/>
  <c r="J226" i="1"/>
  <c r="J224" i="1"/>
  <c r="J227" i="1"/>
  <c r="J230" i="1"/>
  <c r="J231" i="1"/>
  <c r="J229" i="1"/>
  <c r="J234" i="1"/>
  <c r="J236" i="1"/>
  <c r="J232" i="1"/>
  <c r="J235" i="1"/>
  <c r="J233" i="1"/>
  <c r="J237" i="1"/>
  <c r="J242" i="1"/>
  <c r="J241" i="1"/>
  <c r="J239" i="1"/>
  <c r="J238" i="1"/>
  <c r="J240" i="1"/>
  <c r="J244" i="1"/>
  <c r="J243" i="1"/>
  <c r="J245" i="1"/>
  <c r="L246" i="1"/>
  <c r="Q246" i="1" s="1"/>
  <c r="L247" i="1"/>
  <c r="Q247" i="1" s="1"/>
  <c r="L250" i="1"/>
  <c r="Q250" i="1" s="1"/>
  <c r="L248" i="1"/>
  <c r="Q248" i="1" s="1"/>
  <c r="L252" i="1"/>
  <c r="Q252" i="1" s="1"/>
  <c r="L249" i="1"/>
  <c r="T249" i="1" s="1"/>
  <c r="L253" i="1"/>
  <c r="Q253" i="1" s="1"/>
  <c r="L9" i="1"/>
  <c r="Q9" i="1" s="1"/>
  <c r="L11" i="1"/>
  <c r="Q11" i="1" s="1"/>
  <c r="L14" i="1"/>
  <c r="Q14" i="1" s="1"/>
  <c r="L17" i="1"/>
  <c r="Q17" i="1" s="1"/>
  <c r="L16" i="1"/>
  <c r="Q16" i="1" s="1"/>
  <c r="L20" i="1"/>
  <c r="Q20" i="1" s="1"/>
  <c r="L19" i="1"/>
  <c r="Q19" i="1" s="1"/>
  <c r="L18" i="1"/>
  <c r="Q18" i="1" s="1"/>
  <c r="L21" i="1"/>
  <c r="Q21" i="1" s="1"/>
  <c r="L22" i="1"/>
  <c r="Q22" i="1" s="1"/>
  <c r="L23" i="1"/>
  <c r="Q23" i="1" s="1"/>
  <c r="L24" i="1"/>
  <c r="Q24" i="1" s="1"/>
  <c r="L25" i="1"/>
  <c r="Q25" i="1" s="1"/>
  <c r="L27" i="1"/>
  <c r="Q27" i="1" s="1"/>
  <c r="L32" i="1"/>
  <c r="Q32" i="1" s="1"/>
  <c r="L30" i="1"/>
  <c r="Q30" i="1" s="1"/>
  <c r="L26" i="1"/>
  <c r="Q26" i="1" s="1"/>
  <c r="L28" i="1"/>
  <c r="Q28" i="1" s="1"/>
  <c r="L29" i="1"/>
  <c r="Q29" i="1" s="1"/>
  <c r="L33" i="1"/>
  <c r="Q33" i="1" s="1"/>
  <c r="L36" i="1"/>
  <c r="Q36" i="1" s="1"/>
  <c r="L40" i="1"/>
  <c r="Q40" i="1" s="1"/>
  <c r="L34" i="1"/>
  <c r="Q34" i="1" s="1"/>
  <c r="L38" i="1"/>
  <c r="Q38" i="1" s="1"/>
  <c r="L35" i="1"/>
  <c r="Q35" i="1" s="1"/>
  <c r="L39" i="1"/>
  <c r="Q39" i="1" s="1"/>
  <c r="L42" i="1"/>
  <c r="Q42" i="1" s="1"/>
  <c r="L45" i="1"/>
  <c r="Q45" i="1" s="1"/>
  <c r="L43" i="1"/>
  <c r="Q43" i="1" s="1"/>
  <c r="L41" i="1"/>
  <c r="Q41" i="1" s="1"/>
  <c r="L44" i="1"/>
  <c r="Q44" i="1" s="1"/>
  <c r="L49" i="1"/>
  <c r="Q49" i="1" s="1"/>
  <c r="L48" i="1"/>
  <c r="Q48" i="1" s="1"/>
  <c r="L47" i="1"/>
  <c r="Q47" i="1" s="1"/>
  <c r="L50" i="1"/>
  <c r="Q50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60" i="1"/>
  <c r="Q60" i="1" s="1"/>
  <c r="L59" i="1"/>
  <c r="Q59" i="1" s="1"/>
  <c r="L61" i="1"/>
  <c r="Q61" i="1" s="1"/>
  <c r="L78" i="1"/>
  <c r="Q78" i="1" s="1"/>
  <c r="L76" i="1"/>
  <c r="Q76" i="1" s="1"/>
  <c r="L68" i="1"/>
  <c r="Q68" i="1" s="1"/>
  <c r="L72" i="1"/>
  <c r="Q72" i="1" s="1"/>
  <c r="L64" i="1"/>
  <c r="Q64" i="1" s="1"/>
  <c r="L73" i="1"/>
  <c r="Q73" i="1" s="1"/>
  <c r="L66" i="1"/>
  <c r="Q66" i="1" s="1"/>
  <c r="L70" i="1"/>
  <c r="Q70" i="1" s="1"/>
  <c r="L77" i="1"/>
  <c r="Q77" i="1" s="1"/>
  <c r="L71" i="1"/>
  <c r="Q71" i="1" s="1"/>
  <c r="L69" i="1"/>
  <c r="Q69" i="1" s="1"/>
  <c r="L65" i="1"/>
  <c r="Q65" i="1" s="1"/>
  <c r="L67" i="1"/>
  <c r="Q67" i="1" s="1"/>
  <c r="L189" i="1"/>
  <c r="Q189" i="1" s="1"/>
  <c r="L81" i="1"/>
  <c r="Q81" i="1" s="1"/>
  <c r="L82" i="1"/>
  <c r="Q82" i="1" s="1"/>
  <c r="L83" i="1"/>
  <c r="Q83" i="1" s="1"/>
  <c r="L85" i="1"/>
  <c r="Q85" i="1" s="1"/>
  <c r="L87" i="1"/>
  <c r="Q87" i="1" s="1"/>
  <c r="L88" i="1"/>
  <c r="Q88" i="1" s="1"/>
  <c r="L86" i="1"/>
  <c r="Q86" i="1" s="1"/>
  <c r="L94" i="1"/>
  <c r="Q94" i="1" s="1"/>
  <c r="L92" i="1"/>
  <c r="Q92" i="1" s="1"/>
  <c r="L95" i="1"/>
  <c r="Q95" i="1" s="1"/>
  <c r="L93" i="1"/>
  <c r="Q93" i="1" s="1"/>
  <c r="L91" i="1"/>
  <c r="Q91" i="1" s="1"/>
  <c r="L96" i="1"/>
  <c r="Q96" i="1" s="1"/>
  <c r="L90" i="1"/>
  <c r="Q90" i="1" s="1"/>
  <c r="L98" i="1"/>
  <c r="Q98" i="1" s="1"/>
  <c r="L99" i="1"/>
  <c r="Q99" i="1" s="1"/>
  <c r="L101" i="1"/>
  <c r="Q101" i="1" s="1"/>
  <c r="L132" i="1"/>
  <c r="Q132" i="1" s="1"/>
  <c r="L123" i="1"/>
  <c r="Q123" i="1" s="1"/>
  <c r="L128" i="1"/>
  <c r="Q128" i="1" s="1"/>
  <c r="L106" i="1"/>
  <c r="Q106" i="1" s="1"/>
  <c r="L109" i="1"/>
  <c r="Q109" i="1" s="1"/>
  <c r="L133" i="1"/>
  <c r="Q133" i="1" s="1"/>
  <c r="L117" i="1"/>
  <c r="Q117" i="1" s="1"/>
  <c r="L136" i="1"/>
  <c r="Q136" i="1" s="1"/>
  <c r="L131" i="1"/>
  <c r="Q131" i="1" s="1"/>
  <c r="L126" i="1"/>
  <c r="Q126" i="1" s="1"/>
  <c r="L113" i="1"/>
  <c r="Q113" i="1" s="1"/>
  <c r="L122" i="1"/>
  <c r="Q122" i="1" s="1"/>
  <c r="L104" i="1"/>
  <c r="Q104" i="1" s="1"/>
  <c r="L107" i="1"/>
  <c r="Q107" i="1" s="1"/>
  <c r="L120" i="1"/>
  <c r="Q120" i="1" s="1"/>
  <c r="L121" i="1"/>
  <c r="Q121" i="1" s="1"/>
  <c r="L105" i="1"/>
  <c r="Q105" i="1" s="1"/>
  <c r="L112" i="1"/>
  <c r="Q112" i="1" s="1"/>
  <c r="L130" i="1"/>
  <c r="Q130" i="1" s="1"/>
  <c r="L115" i="1"/>
  <c r="Q115" i="1" s="1"/>
  <c r="L119" i="1"/>
  <c r="Q119" i="1" s="1"/>
  <c r="L108" i="1"/>
  <c r="Q108" i="1" s="1"/>
  <c r="L114" i="1"/>
  <c r="Q114" i="1" s="1"/>
  <c r="L134" i="1"/>
  <c r="Q134" i="1" s="1"/>
  <c r="L129" i="1"/>
  <c r="Q129" i="1" s="1"/>
  <c r="L111" i="1"/>
  <c r="Q111" i="1" s="1"/>
  <c r="L118" i="1"/>
  <c r="Q118" i="1" s="1"/>
  <c r="L139" i="1"/>
  <c r="Q139" i="1" s="1"/>
  <c r="L140" i="1"/>
  <c r="Q140" i="1" s="1"/>
  <c r="L141" i="1"/>
  <c r="Q141" i="1" s="1"/>
  <c r="L144" i="1"/>
  <c r="Q144" i="1" s="1"/>
  <c r="L146" i="1"/>
  <c r="Q146" i="1" s="1"/>
  <c r="L148" i="1"/>
  <c r="Q148" i="1" s="1"/>
  <c r="L151" i="1"/>
  <c r="Q151" i="1" s="1"/>
  <c r="L145" i="1"/>
  <c r="Q145" i="1" s="1"/>
  <c r="L170" i="1"/>
  <c r="Q170" i="1" s="1"/>
  <c r="L147" i="1"/>
  <c r="Q147" i="1" s="1"/>
  <c r="L166" i="1"/>
  <c r="Q166" i="1" s="1"/>
  <c r="L152" i="1"/>
  <c r="Q152" i="1" s="1"/>
  <c r="L156" i="1"/>
  <c r="Q156" i="1" s="1"/>
  <c r="L161" i="1"/>
  <c r="Q161" i="1" s="1"/>
  <c r="L158" i="1"/>
  <c r="Q158" i="1" s="1"/>
  <c r="L165" i="1"/>
  <c r="Q165" i="1" s="1"/>
  <c r="L159" i="1"/>
  <c r="Q159" i="1" s="1"/>
  <c r="L155" i="1"/>
  <c r="Q155" i="1" s="1"/>
  <c r="L167" i="1"/>
  <c r="Q167" i="1" s="1"/>
  <c r="L157" i="1"/>
  <c r="Q157" i="1" s="1"/>
  <c r="L168" i="1"/>
  <c r="Q168" i="1" s="1"/>
  <c r="L171" i="1"/>
  <c r="Q171" i="1" s="1"/>
  <c r="L154" i="1"/>
  <c r="Q154" i="1" s="1"/>
  <c r="L142" i="1"/>
  <c r="Q142" i="1" s="1"/>
  <c r="L162" i="1"/>
  <c r="Q162" i="1" s="1"/>
  <c r="L172" i="1"/>
  <c r="Q172" i="1" s="1"/>
  <c r="L143" i="1"/>
  <c r="Q143" i="1" s="1"/>
  <c r="L169" i="1"/>
  <c r="Q169" i="1" s="1"/>
  <c r="L163" i="1"/>
  <c r="Q163" i="1" s="1"/>
  <c r="L164" i="1"/>
  <c r="Q164" i="1" s="1"/>
  <c r="L153" i="1"/>
  <c r="Q153" i="1" s="1"/>
  <c r="L177" i="1"/>
  <c r="Q177" i="1" s="1"/>
  <c r="L179" i="1"/>
  <c r="Q179" i="1" s="1"/>
  <c r="L175" i="1"/>
  <c r="Q175" i="1" s="1"/>
  <c r="L176" i="1"/>
  <c r="Q176" i="1" s="1"/>
  <c r="L174" i="1"/>
  <c r="Q174" i="1" s="1"/>
  <c r="L188" i="1"/>
  <c r="Q188" i="1" s="1"/>
  <c r="L181" i="1"/>
  <c r="Q181" i="1" s="1"/>
  <c r="L187" i="1"/>
  <c r="Q187" i="1" s="1"/>
  <c r="L182" i="1"/>
  <c r="Q182" i="1" s="1"/>
  <c r="L185" i="1"/>
  <c r="Q185" i="1" s="1"/>
  <c r="L183" i="1"/>
  <c r="Q183" i="1" s="1"/>
  <c r="L180" i="1"/>
  <c r="Q180" i="1" s="1"/>
  <c r="L186" i="1"/>
  <c r="Q186" i="1" s="1"/>
  <c r="L194" i="1"/>
  <c r="Q194" i="1" s="1"/>
  <c r="L195" i="1"/>
  <c r="Q195" i="1" s="1"/>
  <c r="L193" i="1"/>
  <c r="Q193" i="1" s="1"/>
  <c r="L190" i="1"/>
  <c r="Q190" i="1" s="1"/>
  <c r="L196" i="1"/>
  <c r="Q196" i="1" s="1"/>
  <c r="L191" i="1"/>
  <c r="Q191" i="1" s="1"/>
  <c r="L192" i="1"/>
  <c r="Q192" i="1" s="1"/>
  <c r="L202" i="1"/>
  <c r="Q202" i="1" s="1"/>
  <c r="L201" i="1"/>
  <c r="Q201" i="1" s="1"/>
  <c r="L200" i="1"/>
  <c r="Q200" i="1" s="1"/>
  <c r="L204" i="1"/>
  <c r="Q204" i="1" s="1"/>
  <c r="L206" i="1"/>
  <c r="Q206" i="1" s="1"/>
  <c r="L205" i="1"/>
  <c r="Q205" i="1" s="1"/>
  <c r="L198" i="1"/>
  <c r="Q198" i="1" s="1"/>
  <c r="L218" i="1"/>
  <c r="Q218" i="1" s="1"/>
  <c r="L209" i="1"/>
  <c r="Q209" i="1" s="1"/>
  <c r="L213" i="1"/>
  <c r="Q213" i="1" s="1"/>
  <c r="L207" i="1"/>
  <c r="Q207" i="1" s="1"/>
  <c r="L210" i="1"/>
  <c r="Q210" i="1" s="1"/>
  <c r="L215" i="1"/>
  <c r="Q215" i="1" s="1"/>
  <c r="L221" i="1"/>
  <c r="Q221" i="1" s="1"/>
  <c r="L225" i="1"/>
  <c r="Q225" i="1" s="1"/>
  <c r="L231" i="1"/>
  <c r="Q231" i="1" s="1"/>
  <c r="L229" i="1"/>
  <c r="Q229" i="1" s="1"/>
  <c r="L233" i="1"/>
  <c r="Q233" i="1" s="1"/>
  <c r="L241" i="1"/>
  <c r="Q241" i="1" s="1"/>
  <c r="B9" i="2"/>
  <c r="M9" i="2"/>
  <c r="B10" i="2"/>
  <c r="M10" i="2" s="1"/>
  <c r="B11" i="2"/>
  <c r="M11" i="2"/>
  <c r="E12" i="2"/>
  <c r="B12" i="2" s="1"/>
  <c r="M12" i="2" s="1"/>
  <c r="B13" i="2"/>
  <c r="M13" i="2" s="1"/>
  <c r="B14" i="2"/>
  <c r="M14" i="2" s="1"/>
  <c r="B15" i="2"/>
  <c r="M15" i="2" s="1"/>
  <c r="B16" i="2"/>
  <c r="S57" i="1" l="1"/>
  <c r="S121" i="1"/>
  <c r="S185" i="1"/>
  <c r="S249" i="1"/>
  <c r="S66" i="1"/>
  <c r="S130" i="1"/>
  <c r="S250" i="1"/>
  <c r="S67" i="1"/>
  <c r="S131" i="1"/>
  <c r="S195" i="1"/>
  <c r="S76" i="1"/>
  <c r="S140" i="1"/>
  <c r="S109" i="1"/>
  <c r="S181" i="1"/>
  <c r="S126" i="1"/>
  <c r="S190" i="1"/>
  <c r="S23" i="1"/>
  <c r="S87" i="1"/>
  <c r="S159" i="1"/>
  <c r="S64" i="1"/>
  <c r="S128" i="1"/>
  <c r="S200" i="1"/>
  <c r="S65" i="1"/>
  <c r="S129" i="1"/>
  <c r="S193" i="1"/>
  <c r="S154" i="1"/>
  <c r="S11" i="1"/>
  <c r="S139" i="1"/>
  <c r="S20" i="1"/>
  <c r="S148" i="1"/>
  <c r="S45" i="1"/>
  <c r="S117" i="1"/>
  <c r="S189" i="1"/>
  <c r="S253" i="1"/>
  <c r="S70" i="1"/>
  <c r="S134" i="1"/>
  <c r="S206" i="1"/>
  <c r="S95" i="1"/>
  <c r="S167" i="1"/>
  <c r="S247" i="1"/>
  <c r="S72" i="1"/>
  <c r="S136" i="1"/>
  <c r="S9" i="1"/>
  <c r="S73" i="1"/>
  <c r="S201" i="1"/>
  <c r="S82" i="1"/>
  <c r="S202" i="1"/>
  <c r="S19" i="1"/>
  <c r="S83" i="1"/>
  <c r="S147" i="1"/>
  <c r="S28" i="1"/>
  <c r="S92" i="1"/>
  <c r="S164" i="1"/>
  <c r="S53" i="1"/>
  <c r="S162" i="1"/>
  <c r="S78" i="1"/>
  <c r="S142" i="1"/>
  <c r="S39" i="1"/>
  <c r="S175" i="1"/>
  <c r="S146" i="1"/>
  <c r="S144" i="1"/>
  <c r="S17" i="1"/>
  <c r="S81" i="1"/>
  <c r="S145" i="1"/>
  <c r="S209" i="1"/>
  <c r="S18" i="1"/>
  <c r="S90" i="1"/>
  <c r="S210" i="1"/>
  <c r="S27" i="1"/>
  <c r="S91" i="1"/>
  <c r="S155" i="1"/>
  <c r="S36" i="1"/>
  <c r="S172" i="1"/>
  <c r="S61" i="1"/>
  <c r="S133" i="1"/>
  <c r="S205" i="1"/>
  <c r="S14" i="1"/>
  <c r="S86" i="1"/>
  <c r="S47" i="1"/>
  <c r="S111" i="1"/>
  <c r="S183" i="1"/>
  <c r="S16" i="1"/>
  <c r="S88" i="1"/>
  <c r="S152" i="1"/>
  <c r="S25" i="1"/>
  <c r="S153" i="1"/>
  <c r="S26" i="1"/>
  <c r="S98" i="1"/>
  <c r="S218" i="1"/>
  <c r="S35" i="1"/>
  <c r="S99" i="1"/>
  <c r="S163" i="1"/>
  <c r="S44" i="1"/>
  <c r="S108" i="1"/>
  <c r="S180" i="1"/>
  <c r="S69" i="1"/>
  <c r="S141" i="1"/>
  <c r="S213" i="1"/>
  <c r="S22" i="1"/>
  <c r="S94" i="1"/>
  <c r="S158" i="1"/>
  <c r="S55" i="1"/>
  <c r="S119" i="1"/>
  <c r="S207" i="1"/>
  <c r="S24" i="1"/>
  <c r="S96" i="1"/>
  <c r="S168" i="1"/>
  <c r="S33" i="1"/>
  <c r="S161" i="1"/>
  <c r="S225" i="1"/>
  <c r="S34" i="1"/>
  <c r="S106" i="1"/>
  <c r="S43" i="1"/>
  <c r="S107" i="1"/>
  <c r="S171" i="1"/>
  <c r="S52" i="1"/>
  <c r="S188" i="1"/>
  <c r="S77" i="1"/>
  <c r="S157" i="1"/>
  <c r="S221" i="1"/>
  <c r="S30" i="1"/>
  <c r="S166" i="1"/>
  <c r="S215" i="1"/>
  <c r="S32" i="1"/>
  <c r="S104" i="1"/>
  <c r="S176" i="1"/>
  <c r="S41" i="1"/>
  <c r="S105" i="1"/>
  <c r="S169" i="1"/>
  <c r="S233" i="1"/>
  <c r="S42" i="1"/>
  <c r="S114" i="1"/>
  <c r="S115" i="1"/>
  <c r="S179" i="1"/>
  <c r="S60" i="1"/>
  <c r="S196" i="1"/>
  <c r="S21" i="1"/>
  <c r="S85" i="1"/>
  <c r="S165" i="1"/>
  <c r="S229" i="1"/>
  <c r="S174" i="1"/>
  <c r="S170" i="1"/>
  <c r="S71" i="1"/>
  <c r="S48" i="1"/>
  <c r="S112" i="1"/>
  <c r="S248" i="1"/>
  <c r="S49" i="1"/>
  <c r="S113" i="1"/>
  <c r="S177" i="1"/>
  <c r="S241" i="1"/>
  <c r="S122" i="1"/>
  <c r="S59" i="1"/>
  <c r="S123" i="1"/>
  <c r="S187" i="1"/>
  <c r="S194" i="1"/>
  <c r="S68" i="1"/>
  <c r="S132" i="1"/>
  <c r="S204" i="1"/>
  <c r="S29" i="1"/>
  <c r="S101" i="1"/>
  <c r="S54" i="1"/>
  <c r="S118" i="1"/>
  <c r="S182" i="1"/>
  <c r="S143" i="1"/>
  <c r="S231" i="1"/>
  <c r="S56" i="1"/>
  <c r="S120" i="1"/>
  <c r="S192" i="1"/>
  <c r="S186" i="1"/>
  <c r="T65" i="1"/>
  <c r="T129" i="1"/>
  <c r="T193" i="1"/>
  <c r="T66" i="1"/>
  <c r="T130" i="1"/>
  <c r="T194" i="1"/>
  <c r="T47" i="1"/>
  <c r="T67" i="1"/>
  <c r="T131" i="1"/>
  <c r="T195" i="1"/>
  <c r="T76" i="1"/>
  <c r="T140" i="1"/>
  <c r="T204" i="1"/>
  <c r="T21" i="1"/>
  <c r="T85" i="1"/>
  <c r="T165" i="1"/>
  <c r="T229" i="1"/>
  <c r="T22" i="1"/>
  <c r="T86" i="1"/>
  <c r="T119" i="1"/>
  <c r="T72" i="1"/>
  <c r="T136" i="1"/>
  <c r="T200" i="1"/>
  <c r="T9" i="1"/>
  <c r="T73" i="1"/>
  <c r="T201" i="1"/>
  <c r="T202" i="1"/>
  <c r="T11" i="1"/>
  <c r="T139" i="1"/>
  <c r="T20" i="1"/>
  <c r="T148" i="1"/>
  <c r="T29" i="1"/>
  <c r="T101" i="1"/>
  <c r="T151" i="1"/>
  <c r="T30" i="1"/>
  <c r="T94" i="1"/>
  <c r="T158" i="1"/>
  <c r="T16" i="1"/>
  <c r="T144" i="1"/>
  <c r="T17" i="1"/>
  <c r="T81" i="1"/>
  <c r="T145" i="1"/>
  <c r="T209" i="1"/>
  <c r="T18" i="1"/>
  <c r="T82" i="1"/>
  <c r="T146" i="1"/>
  <c r="T210" i="1"/>
  <c r="T19" i="1"/>
  <c r="T83" i="1"/>
  <c r="T147" i="1"/>
  <c r="T28" i="1"/>
  <c r="T92" i="1"/>
  <c r="T156" i="1"/>
  <c r="T109" i="1"/>
  <c r="T181" i="1"/>
  <c r="T167" i="1"/>
  <c r="T38" i="1"/>
  <c r="T166" i="1"/>
  <c r="T143" i="1"/>
  <c r="T24" i="1"/>
  <c r="T88" i="1"/>
  <c r="T152" i="1"/>
  <c r="T25" i="1"/>
  <c r="T153" i="1"/>
  <c r="T26" i="1"/>
  <c r="T90" i="1"/>
  <c r="T154" i="1"/>
  <c r="T218" i="1"/>
  <c r="T27" i="1"/>
  <c r="T91" i="1"/>
  <c r="T155" i="1"/>
  <c r="T36" i="1"/>
  <c r="T164" i="1"/>
  <c r="T45" i="1"/>
  <c r="T117" i="1"/>
  <c r="T189" i="1"/>
  <c r="T253" i="1"/>
  <c r="T183" i="1"/>
  <c r="T174" i="1"/>
  <c r="T159" i="1"/>
  <c r="T32" i="1"/>
  <c r="T96" i="1"/>
  <c r="T33" i="1"/>
  <c r="T161" i="1"/>
  <c r="T225" i="1"/>
  <c r="T34" i="1"/>
  <c r="T98" i="1"/>
  <c r="T162" i="1"/>
  <c r="T35" i="1"/>
  <c r="T99" i="1"/>
  <c r="T163" i="1"/>
  <c r="T44" i="1"/>
  <c r="T108" i="1"/>
  <c r="T172" i="1"/>
  <c r="T53" i="1"/>
  <c r="T23" i="1"/>
  <c r="T215" i="1"/>
  <c r="T54" i="1"/>
  <c r="T118" i="1"/>
  <c r="T182" i="1"/>
  <c r="T175" i="1"/>
  <c r="T40" i="1"/>
  <c r="T104" i="1"/>
  <c r="T168" i="1"/>
  <c r="T41" i="1"/>
  <c r="T105" i="1"/>
  <c r="T169" i="1"/>
  <c r="T233" i="1"/>
  <c r="T42" i="1"/>
  <c r="T106" i="1"/>
  <c r="T170" i="1"/>
  <c r="T43" i="1"/>
  <c r="T107" i="1"/>
  <c r="T171" i="1"/>
  <c r="T52" i="1"/>
  <c r="T180" i="1"/>
  <c r="T252" i="1"/>
  <c r="T61" i="1"/>
  <c r="T133" i="1"/>
  <c r="T205" i="1"/>
  <c r="T231" i="1"/>
  <c r="T126" i="1"/>
  <c r="T190" i="1"/>
  <c r="T71" i="1"/>
  <c r="T191" i="1"/>
  <c r="T48" i="1"/>
  <c r="T112" i="1"/>
  <c r="T176" i="1"/>
  <c r="T49" i="1"/>
  <c r="T113" i="1"/>
  <c r="T177" i="1"/>
  <c r="T241" i="1"/>
  <c r="T50" i="1"/>
  <c r="T114" i="1"/>
  <c r="T115" i="1"/>
  <c r="T179" i="1"/>
  <c r="T60" i="1"/>
  <c r="T188" i="1"/>
  <c r="T69" i="1"/>
  <c r="T141" i="1"/>
  <c r="T213" i="1"/>
  <c r="T95" i="1"/>
  <c r="T247" i="1"/>
  <c r="T70" i="1"/>
  <c r="T134" i="1"/>
  <c r="T206" i="1"/>
  <c r="T87" i="1"/>
  <c r="T207" i="1"/>
  <c r="T56" i="1"/>
  <c r="T120" i="1"/>
  <c r="T248" i="1"/>
  <c r="T57" i="1"/>
  <c r="T121" i="1"/>
  <c r="T185" i="1"/>
  <c r="T122" i="1"/>
  <c r="T186" i="1"/>
  <c r="T250" i="1"/>
  <c r="T59" i="1"/>
  <c r="T123" i="1"/>
  <c r="T187" i="1"/>
  <c r="T55" i="1"/>
  <c r="T68" i="1"/>
  <c r="T132" i="1"/>
  <c r="T196" i="1"/>
  <c r="T77" i="1"/>
  <c r="T157" i="1"/>
  <c r="T221" i="1"/>
  <c r="T111" i="1"/>
  <c r="T14" i="1"/>
  <c r="T78" i="1"/>
  <c r="T142" i="1"/>
  <c r="T64" i="1"/>
  <c r="T128" i="1"/>
  <c r="T192" i="1"/>
  <c r="T39" i="1"/>
  <c r="R198" i="1"/>
  <c r="R192" i="1"/>
  <c r="R171" i="1"/>
  <c r="R145" i="1"/>
  <c r="R140" i="1"/>
  <c r="R114" i="1"/>
  <c r="R105" i="1"/>
  <c r="R113" i="1"/>
  <c r="R109" i="1"/>
  <c r="R99" i="1"/>
  <c r="R83" i="1"/>
  <c r="R69" i="1"/>
  <c r="R64" i="1"/>
  <c r="R59" i="1"/>
  <c r="R53" i="1"/>
  <c r="R41" i="1"/>
  <c r="R30" i="1"/>
  <c r="R21" i="1"/>
  <c r="R174" i="1"/>
  <c r="R52" i="1"/>
  <c r="R43" i="1"/>
  <c r="R32" i="1"/>
  <c r="R196" i="1"/>
  <c r="R176" i="1"/>
  <c r="R169" i="1"/>
  <c r="R157" i="1"/>
  <c r="R108" i="1"/>
  <c r="R121" i="1"/>
  <c r="R126" i="1"/>
  <c r="R98" i="1"/>
  <c r="R82" i="1"/>
  <c r="R71" i="1"/>
  <c r="R72" i="1"/>
  <c r="R60" i="1"/>
  <c r="R45" i="1"/>
  <c r="R36" i="1"/>
  <c r="R27" i="1"/>
  <c r="R250" i="1"/>
  <c r="R213" i="1"/>
  <c r="R190" i="1"/>
  <c r="R185" i="1"/>
  <c r="R175" i="1"/>
  <c r="R172" i="1"/>
  <c r="R167" i="1"/>
  <c r="R152" i="1"/>
  <c r="R148" i="1"/>
  <c r="R118" i="1"/>
  <c r="R119" i="1"/>
  <c r="R120" i="1"/>
  <c r="R131" i="1"/>
  <c r="R90" i="1"/>
  <c r="R86" i="1"/>
  <c r="R81" i="1"/>
  <c r="R77" i="1"/>
  <c r="R68" i="1"/>
  <c r="R47" i="1"/>
  <c r="R42" i="1"/>
  <c r="R25" i="1"/>
  <c r="R225" i="1"/>
  <c r="R209" i="1"/>
  <c r="R182" i="1"/>
  <c r="R179" i="1"/>
  <c r="R162" i="1"/>
  <c r="R155" i="1"/>
  <c r="R166" i="1"/>
  <c r="R111" i="1"/>
  <c r="R115" i="1"/>
  <c r="R107" i="1"/>
  <c r="R136" i="1"/>
  <c r="R96" i="1"/>
  <c r="R70" i="1"/>
  <c r="R76" i="1"/>
  <c r="R56" i="1"/>
  <c r="R48" i="1"/>
  <c r="R29" i="1"/>
  <c r="R24" i="1"/>
  <c r="R246" i="1"/>
  <c r="R241" i="1"/>
  <c r="R187" i="1"/>
  <c r="R177" i="1"/>
  <c r="R142" i="1"/>
  <c r="R159" i="1"/>
  <c r="R129" i="1"/>
  <c r="R130" i="1"/>
  <c r="R104" i="1"/>
  <c r="R117" i="1"/>
  <c r="R87" i="1"/>
  <c r="R67" i="1"/>
  <c r="R66" i="1"/>
  <c r="R78" i="1"/>
  <c r="R55" i="1"/>
  <c r="R49" i="1"/>
  <c r="R28" i="1"/>
  <c r="R23" i="1"/>
  <c r="R181" i="1"/>
  <c r="R154" i="1"/>
  <c r="R170" i="1"/>
  <c r="R141" i="1"/>
  <c r="R134" i="1"/>
  <c r="R112" i="1"/>
  <c r="R122" i="1"/>
  <c r="R133" i="1"/>
  <c r="R101" i="1"/>
  <c r="R93" i="1"/>
  <c r="R85" i="1"/>
  <c r="R65" i="1"/>
  <c r="R73" i="1"/>
  <c r="R61" i="1"/>
  <c r="R44" i="1"/>
  <c r="R26" i="1"/>
  <c r="R22" i="1"/>
  <c r="AE214" i="1"/>
  <c r="AK214" i="1"/>
  <c r="AF106" i="1"/>
  <c r="AK106" i="1"/>
  <c r="AF250" i="1"/>
  <c r="AK250" i="1"/>
  <c r="AK240" i="1"/>
  <c r="AK224" i="1"/>
  <c r="AK216" i="1"/>
  <c r="AK208" i="1"/>
  <c r="AK200" i="1"/>
  <c r="AK192" i="1"/>
  <c r="AK136" i="1"/>
  <c r="AK128" i="1"/>
  <c r="AK120" i="1"/>
  <c r="AK104" i="1"/>
  <c r="AK96" i="1"/>
  <c r="AK88" i="1"/>
  <c r="AK80" i="1"/>
  <c r="AK72" i="1"/>
  <c r="AK64" i="1"/>
  <c r="AK56" i="1"/>
  <c r="AK48" i="1"/>
  <c r="AK40" i="1"/>
  <c r="AK32" i="1"/>
  <c r="AK24" i="1"/>
  <c r="AK247" i="1"/>
  <c r="AK239" i="1"/>
  <c r="AK231" i="1"/>
  <c r="AK223" i="1"/>
  <c r="AK215" i="1"/>
  <c r="AK191" i="1"/>
  <c r="AK183" i="1"/>
  <c r="AK127" i="1"/>
  <c r="AK95" i="1"/>
  <c r="AK87" i="1"/>
  <c r="AK79" i="1"/>
  <c r="AK71" i="1"/>
  <c r="AK63" i="1"/>
  <c r="AK55" i="1"/>
  <c r="AK47" i="1"/>
  <c r="AK31" i="1"/>
  <c r="AK23" i="1"/>
  <c r="AK254" i="1"/>
  <c r="AK238" i="1"/>
  <c r="AK230" i="1"/>
  <c r="AK222" i="1"/>
  <c r="AK198" i="1"/>
  <c r="AK190" i="1"/>
  <c r="AK182" i="1"/>
  <c r="AK126" i="1"/>
  <c r="AK110" i="1"/>
  <c r="AK102" i="1"/>
  <c r="AK94" i="1"/>
  <c r="AK86" i="1"/>
  <c r="AK78" i="1"/>
  <c r="AK70" i="1"/>
  <c r="AK62" i="1"/>
  <c r="AK54" i="1"/>
  <c r="AK46" i="1"/>
  <c r="AK38" i="1"/>
  <c r="AK30" i="1"/>
  <c r="AK22" i="1"/>
  <c r="AK245" i="1"/>
  <c r="AK237" i="1"/>
  <c r="AK213" i="1"/>
  <c r="AK205" i="1"/>
  <c r="AK197" i="1"/>
  <c r="AK189" i="1"/>
  <c r="AK181" i="1"/>
  <c r="AK141" i="1"/>
  <c r="AK133" i="1"/>
  <c r="AK125" i="1"/>
  <c r="AK117" i="1"/>
  <c r="AK109" i="1"/>
  <c r="AK101" i="1"/>
  <c r="AK93" i="1"/>
  <c r="AK85" i="1"/>
  <c r="AK77" i="1"/>
  <c r="AK69" i="1"/>
  <c r="AK61" i="1"/>
  <c r="AK53" i="1"/>
  <c r="AK45" i="1"/>
  <c r="AK37" i="1"/>
  <c r="AK29" i="1"/>
  <c r="AK21" i="1"/>
  <c r="AK252" i="1"/>
  <c r="AK228" i="1"/>
  <c r="AK220" i="1"/>
  <c r="AK212" i="1"/>
  <c r="AK204" i="1"/>
  <c r="AK196" i="1"/>
  <c r="AK188" i="1"/>
  <c r="AK180" i="1"/>
  <c r="AK140" i="1"/>
  <c r="AK132" i="1"/>
  <c r="AK124" i="1"/>
  <c r="AK116" i="1"/>
  <c r="AK100" i="1"/>
  <c r="AK84" i="1"/>
  <c r="AK76" i="1"/>
  <c r="AK68" i="1"/>
  <c r="AK60" i="1"/>
  <c r="AK52" i="1"/>
  <c r="AK44" i="1"/>
  <c r="AK36" i="1"/>
  <c r="AK28" i="1"/>
  <c r="AK12" i="1"/>
  <c r="AK251" i="1"/>
  <c r="AK219" i="1"/>
  <c r="AK203" i="1"/>
  <c r="AK187" i="1"/>
  <c r="AK131" i="1"/>
  <c r="AK123" i="1"/>
  <c r="AK107" i="1"/>
  <c r="AK99" i="1"/>
  <c r="AK91" i="1"/>
  <c r="AK83" i="1"/>
  <c r="AK75" i="1"/>
  <c r="AK67" i="1"/>
  <c r="AK59" i="1"/>
  <c r="AK51" i="1"/>
  <c r="AK43" i="1"/>
  <c r="AK27" i="1"/>
  <c r="AK11" i="1"/>
  <c r="AK242" i="1"/>
  <c r="AK226" i="1"/>
  <c r="AK210" i="1"/>
  <c r="AK202" i="1"/>
  <c r="AK186" i="1"/>
  <c r="AK138" i="1"/>
  <c r="AK122" i="1"/>
  <c r="AK98" i="1"/>
  <c r="AK90" i="1"/>
  <c r="AK82" i="1"/>
  <c r="AK74" i="1"/>
  <c r="AK66" i="1"/>
  <c r="AK42" i="1"/>
  <c r="AK26" i="1"/>
  <c r="AK10" i="1"/>
  <c r="AK241" i="1"/>
  <c r="AK225" i="1"/>
  <c r="AK217" i="1"/>
  <c r="AK209" i="1"/>
  <c r="AK201" i="1"/>
  <c r="AK185" i="1"/>
  <c r="AK121" i="1"/>
  <c r="AK113" i="1"/>
  <c r="AK105" i="1"/>
  <c r="AK97" i="1"/>
  <c r="AK89" i="1"/>
  <c r="AK81" i="1"/>
  <c r="AK73" i="1"/>
  <c r="AK65" i="1"/>
  <c r="AK49" i="1"/>
  <c r="AK41" i="1"/>
  <c r="AK33" i="1"/>
  <c r="AK25" i="1"/>
  <c r="AK9" i="1"/>
  <c r="AE250" i="1"/>
  <c r="AE242" i="1"/>
  <c r="AE226" i="1"/>
  <c r="AE210" i="1"/>
  <c r="AE202" i="1"/>
  <c r="AE186" i="1"/>
  <c r="AE138" i="1"/>
  <c r="AE122" i="1"/>
  <c r="AE106" i="1"/>
  <c r="AE98" i="1"/>
  <c r="AE90" i="1"/>
  <c r="AE82" i="1"/>
  <c r="AE74" i="1"/>
  <c r="AE66" i="1"/>
  <c r="AE42" i="1"/>
  <c r="AE26" i="1"/>
  <c r="AE10" i="1"/>
  <c r="AF240" i="1"/>
  <c r="AF224" i="1"/>
  <c r="AF216" i="1"/>
  <c r="AF208" i="1"/>
  <c r="AF200" i="1"/>
  <c r="AF192" i="1"/>
  <c r="AF136" i="1"/>
  <c r="AF128" i="1"/>
  <c r="AF120" i="1"/>
  <c r="AF104" i="1"/>
  <c r="AF96" i="1"/>
  <c r="AF88" i="1"/>
  <c r="AF80" i="1"/>
  <c r="AF72" i="1"/>
  <c r="AF64" i="1"/>
  <c r="AF56" i="1"/>
  <c r="AF48" i="1"/>
  <c r="AF40" i="1"/>
  <c r="AF32" i="1"/>
  <c r="AF24" i="1"/>
  <c r="AE241" i="1"/>
  <c r="AE225" i="1"/>
  <c r="AE217" i="1"/>
  <c r="AE209" i="1"/>
  <c r="AE201" i="1"/>
  <c r="AE185" i="1"/>
  <c r="AE121" i="1"/>
  <c r="AE113" i="1"/>
  <c r="AE105" i="1"/>
  <c r="AE97" i="1"/>
  <c r="AE89" i="1"/>
  <c r="AE81" i="1"/>
  <c r="AE73" i="1"/>
  <c r="AE65" i="1"/>
  <c r="AE49" i="1"/>
  <c r="AE41" i="1"/>
  <c r="AE33" i="1"/>
  <c r="AE25" i="1"/>
  <c r="AE9" i="1"/>
  <c r="AF247" i="1"/>
  <c r="AF239" i="1"/>
  <c r="AF231" i="1"/>
  <c r="AF223" i="1"/>
  <c r="AF215" i="1"/>
  <c r="AF191" i="1"/>
  <c r="AF183" i="1"/>
  <c r="AF127" i="1"/>
  <c r="AF95" i="1"/>
  <c r="AF87" i="1"/>
  <c r="AF79" i="1"/>
  <c r="AF71" i="1"/>
  <c r="AF63" i="1"/>
  <c r="AF55" i="1"/>
  <c r="AF47" i="1"/>
  <c r="AF31" i="1"/>
  <c r="AF23" i="1"/>
  <c r="AF254" i="1"/>
  <c r="AF238" i="1"/>
  <c r="AF230" i="1"/>
  <c r="AF222" i="1"/>
  <c r="AF214" i="1"/>
  <c r="AF198" i="1"/>
  <c r="AF190" i="1"/>
  <c r="AF182" i="1"/>
  <c r="AF126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245" i="1"/>
  <c r="AF237" i="1"/>
  <c r="AF213" i="1"/>
  <c r="AF205" i="1"/>
  <c r="AF197" i="1"/>
  <c r="AF189" i="1"/>
  <c r="AF181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252" i="1"/>
  <c r="AF228" i="1"/>
  <c r="AF220" i="1"/>
  <c r="AF212" i="1"/>
  <c r="AF204" i="1"/>
  <c r="AF196" i="1"/>
  <c r="AF188" i="1"/>
  <c r="AF180" i="1"/>
  <c r="AF140" i="1"/>
  <c r="AF132" i="1"/>
  <c r="AF124" i="1"/>
  <c r="AF116" i="1"/>
  <c r="AF100" i="1"/>
  <c r="AF84" i="1"/>
  <c r="AF76" i="1"/>
  <c r="AF68" i="1"/>
  <c r="AF60" i="1"/>
  <c r="AF52" i="1"/>
  <c r="AF44" i="1"/>
  <c r="AF36" i="1"/>
  <c r="AF28" i="1"/>
  <c r="AF12" i="1"/>
  <c r="AF251" i="1"/>
  <c r="AF219" i="1"/>
  <c r="AF203" i="1"/>
  <c r="AF187" i="1"/>
  <c r="AF131" i="1"/>
  <c r="AF123" i="1"/>
  <c r="AF107" i="1"/>
  <c r="AF99" i="1"/>
  <c r="AF91" i="1"/>
  <c r="AF83" i="1"/>
  <c r="AF75" i="1"/>
  <c r="AF67" i="1"/>
  <c r="AF59" i="1"/>
  <c r="AF51" i="1"/>
  <c r="AF43" i="1"/>
  <c r="AF27" i="1"/>
  <c r="AF11" i="1"/>
  <c r="Q249" i="1"/>
  <c r="W243" i="1"/>
  <c r="V243" i="1"/>
  <c r="V231" i="1"/>
  <c r="W231" i="1"/>
  <c r="V222" i="1"/>
  <c r="W222" i="1"/>
  <c r="V215" i="1"/>
  <c r="W215" i="1"/>
  <c r="V198" i="1"/>
  <c r="W198" i="1"/>
  <c r="V202" i="1"/>
  <c r="W202" i="1"/>
  <c r="V194" i="1"/>
  <c r="W194" i="1"/>
  <c r="V181" i="1"/>
  <c r="W181" i="1"/>
  <c r="V153" i="1"/>
  <c r="W153" i="1"/>
  <c r="V154" i="1"/>
  <c r="W154" i="1"/>
  <c r="V165" i="1"/>
  <c r="W165" i="1"/>
  <c r="V170" i="1"/>
  <c r="W170" i="1"/>
  <c r="V141" i="1"/>
  <c r="W141" i="1"/>
  <c r="V134" i="1"/>
  <c r="W134" i="1"/>
  <c r="V112" i="1"/>
  <c r="W112" i="1"/>
  <c r="V122" i="1"/>
  <c r="W122" i="1"/>
  <c r="V133" i="1"/>
  <c r="W133" i="1"/>
  <c r="V101" i="1"/>
  <c r="W101" i="1"/>
  <c r="V93" i="1"/>
  <c r="W93" i="1"/>
  <c r="V85" i="1"/>
  <c r="W85" i="1"/>
  <c r="V65" i="1"/>
  <c r="W65" i="1"/>
  <c r="V73" i="1"/>
  <c r="W73" i="1"/>
  <c r="V61" i="1"/>
  <c r="W61" i="1"/>
  <c r="V54" i="1"/>
  <c r="W54" i="1"/>
  <c r="V44" i="1"/>
  <c r="W44" i="1"/>
  <c r="V38" i="1"/>
  <c r="W38" i="1"/>
  <c r="V24" i="1"/>
  <c r="W24" i="1"/>
  <c r="V20" i="1"/>
  <c r="W20" i="1"/>
  <c r="V253" i="1"/>
  <c r="W253" i="1"/>
  <c r="V246" i="1"/>
  <c r="W246" i="1"/>
  <c r="L243" i="1"/>
  <c r="Q243" i="1" s="1"/>
  <c r="L227" i="1"/>
  <c r="S227" i="1" s="1"/>
  <c r="L138" i="1"/>
  <c r="S138" i="1" s="1"/>
  <c r="L135" i="1"/>
  <c r="S135" i="1" s="1"/>
  <c r="L127" i="1"/>
  <c r="S127" i="1" s="1"/>
  <c r="L124" i="1"/>
  <c r="S124" i="1" s="1"/>
  <c r="L116" i="1"/>
  <c r="S116" i="1" s="1"/>
  <c r="L97" i="1"/>
  <c r="S97" i="1" s="1"/>
  <c r="L89" i="1"/>
  <c r="S89" i="1" s="1"/>
  <c r="L80" i="1"/>
  <c r="S80" i="1" s="1"/>
  <c r="L63" i="1"/>
  <c r="S63" i="1" s="1"/>
  <c r="L74" i="1"/>
  <c r="S74" i="1" s="1"/>
  <c r="L58" i="1"/>
  <c r="S58" i="1" s="1"/>
  <c r="L51" i="1"/>
  <c r="S51" i="1" s="1"/>
  <c r="L46" i="1"/>
  <c r="S46" i="1" s="1"/>
  <c r="L37" i="1"/>
  <c r="S37" i="1" s="1"/>
  <c r="L31" i="1"/>
  <c r="S31" i="1" s="1"/>
  <c r="L15" i="1"/>
  <c r="S15" i="1" s="1"/>
  <c r="L12" i="1"/>
  <c r="S12" i="1" s="1"/>
  <c r="L251" i="1"/>
  <c r="S251" i="1" s="1"/>
  <c r="V244" i="1"/>
  <c r="W244" i="1"/>
  <c r="W230" i="1"/>
  <c r="V230" i="1"/>
  <c r="W219" i="1"/>
  <c r="V219" i="1"/>
  <c r="W210" i="1"/>
  <c r="V210" i="1"/>
  <c r="W199" i="1"/>
  <c r="V199" i="1"/>
  <c r="W192" i="1"/>
  <c r="V192" i="1"/>
  <c r="W186" i="1"/>
  <c r="V186" i="1"/>
  <c r="W188" i="1"/>
  <c r="V188" i="1"/>
  <c r="W164" i="1"/>
  <c r="V164" i="1"/>
  <c r="W171" i="1"/>
  <c r="V171" i="1"/>
  <c r="W158" i="1"/>
  <c r="V158" i="1"/>
  <c r="W145" i="1"/>
  <c r="V145" i="1"/>
  <c r="W140" i="1"/>
  <c r="V140" i="1"/>
  <c r="W114" i="1"/>
  <c r="V114" i="1"/>
  <c r="W105" i="1"/>
  <c r="V105" i="1"/>
  <c r="W113" i="1"/>
  <c r="V113" i="1"/>
  <c r="W109" i="1"/>
  <c r="V109" i="1"/>
  <c r="W99" i="1"/>
  <c r="V99" i="1"/>
  <c r="W95" i="1"/>
  <c r="V95" i="1"/>
  <c r="W83" i="1"/>
  <c r="V83" i="1"/>
  <c r="W69" i="1"/>
  <c r="V69" i="1"/>
  <c r="W64" i="1"/>
  <c r="V64" i="1"/>
  <c r="W59" i="1"/>
  <c r="V59" i="1"/>
  <c r="W53" i="1"/>
  <c r="V53" i="1"/>
  <c r="W41" i="1"/>
  <c r="V41" i="1"/>
  <c r="W34" i="1"/>
  <c r="V34" i="1"/>
  <c r="V23" i="1"/>
  <c r="W23" i="1"/>
  <c r="V16" i="1"/>
  <c r="W16" i="1"/>
  <c r="V249" i="1"/>
  <c r="W249" i="1"/>
  <c r="V229" i="1"/>
  <c r="W229" i="1"/>
  <c r="L244" i="1"/>
  <c r="Q244" i="1" s="1"/>
  <c r="L235" i="1"/>
  <c r="S235" i="1" s="1"/>
  <c r="L224" i="1"/>
  <c r="S224" i="1" s="1"/>
  <c r="L211" i="1"/>
  <c r="S211" i="1" s="1"/>
  <c r="L150" i="1"/>
  <c r="S150" i="1" s="1"/>
  <c r="V240" i="1"/>
  <c r="W240" i="1"/>
  <c r="W227" i="1"/>
  <c r="V227" i="1"/>
  <c r="W212" i="1"/>
  <c r="V212" i="1"/>
  <c r="W207" i="1"/>
  <c r="V207" i="1"/>
  <c r="W205" i="1"/>
  <c r="V205" i="1"/>
  <c r="W191" i="1"/>
  <c r="V191" i="1"/>
  <c r="W180" i="1"/>
  <c r="V180" i="1"/>
  <c r="W174" i="1"/>
  <c r="V174" i="1"/>
  <c r="W163" i="1"/>
  <c r="V163" i="1"/>
  <c r="W168" i="1"/>
  <c r="V168" i="1"/>
  <c r="W161" i="1"/>
  <c r="V161" i="1"/>
  <c r="W160" i="1"/>
  <c r="V160" i="1"/>
  <c r="W137" i="1"/>
  <c r="V137" i="1"/>
  <c r="W103" i="1"/>
  <c r="V103" i="1"/>
  <c r="W102" i="1"/>
  <c r="V102" i="1"/>
  <c r="W110" i="1"/>
  <c r="V110" i="1"/>
  <c r="W125" i="1"/>
  <c r="V125" i="1"/>
  <c r="W100" i="1"/>
  <c r="V100" i="1"/>
  <c r="W92" i="1"/>
  <c r="V92" i="1"/>
  <c r="W84" i="1"/>
  <c r="V84" i="1"/>
  <c r="W75" i="1"/>
  <c r="V75" i="1"/>
  <c r="W79" i="1"/>
  <c r="V79" i="1"/>
  <c r="W62" i="1"/>
  <c r="V62" i="1"/>
  <c r="W52" i="1"/>
  <c r="V52" i="1"/>
  <c r="W43" i="1"/>
  <c r="V43" i="1"/>
  <c r="W40" i="1"/>
  <c r="V40" i="1"/>
  <c r="V22" i="1"/>
  <c r="W22" i="1"/>
  <c r="V17" i="1"/>
  <c r="W17" i="1"/>
  <c r="V252" i="1"/>
  <c r="W252" i="1"/>
  <c r="V234" i="1"/>
  <c r="W234" i="1"/>
  <c r="L240" i="1"/>
  <c r="S240" i="1" s="1"/>
  <c r="L232" i="1"/>
  <c r="S232" i="1" s="1"/>
  <c r="L226" i="1"/>
  <c r="S226" i="1" s="1"/>
  <c r="L220" i="1"/>
  <c r="S220" i="1" s="1"/>
  <c r="L203" i="1"/>
  <c r="S203" i="1" s="1"/>
  <c r="L197" i="1"/>
  <c r="S197" i="1" s="1"/>
  <c r="L184" i="1"/>
  <c r="S184" i="1" s="1"/>
  <c r="L178" i="1"/>
  <c r="S178" i="1" s="1"/>
  <c r="V238" i="1"/>
  <c r="W238" i="1"/>
  <c r="V224" i="1"/>
  <c r="W224" i="1"/>
  <c r="V214" i="1"/>
  <c r="W214" i="1"/>
  <c r="V211" i="1"/>
  <c r="W211" i="1"/>
  <c r="V206" i="1"/>
  <c r="W206" i="1"/>
  <c r="V196" i="1"/>
  <c r="W196" i="1"/>
  <c r="V183" i="1"/>
  <c r="W183" i="1"/>
  <c r="V176" i="1"/>
  <c r="W176" i="1"/>
  <c r="V169" i="1"/>
  <c r="W169" i="1"/>
  <c r="V157" i="1"/>
  <c r="W157" i="1"/>
  <c r="V156" i="1"/>
  <c r="W156" i="1"/>
  <c r="V151" i="1"/>
  <c r="W151" i="1"/>
  <c r="V139" i="1"/>
  <c r="W139" i="1"/>
  <c r="V108" i="1"/>
  <c r="W108" i="1"/>
  <c r="V121" i="1"/>
  <c r="W121" i="1"/>
  <c r="V126" i="1"/>
  <c r="W126" i="1"/>
  <c r="V106" i="1"/>
  <c r="W106" i="1"/>
  <c r="V98" i="1"/>
  <c r="W98" i="1"/>
  <c r="V94" i="1"/>
  <c r="W94" i="1"/>
  <c r="V82" i="1"/>
  <c r="W82" i="1"/>
  <c r="V71" i="1"/>
  <c r="W71" i="1"/>
  <c r="V72" i="1"/>
  <c r="W72" i="1"/>
  <c r="V60" i="1"/>
  <c r="W60" i="1"/>
  <c r="V50" i="1"/>
  <c r="W50" i="1"/>
  <c r="V45" i="1"/>
  <c r="W45" i="1"/>
  <c r="V36" i="1"/>
  <c r="W36" i="1"/>
  <c r="W21" i="1"/>
  <c r="V21" i="1"/>
  <c r="W14" i="1"/>
  <c r="V14" i="1"/>
  <c r="W248" i="1"/>
  <c r="V248" i="1"/>
  <c r="V236" i="1"/>
  <c r="W236" i="1"/>
  <c r="L238" i="1"/>
  <c r="S238" i="1" s="1"/>
  <c r="L236" i="1"/>
  <c r="S236" i="1" s="1"/>
  <c r="L228" i="1"/>
  <c r="S228" i="1" s="1"/>
  <c r="V239" i="1"/>
  <c r="W239" i="1"/>
  <c r="V226" i="1"/>
  <c r="W226" i="1"/>
  <c r="V216" i="1"/>
  <c r="W216" i="1"/>
  <c r="V220" i="1"/>
  <c r="W220" i="1"/>
  <c r="V203" i="1"/>
  <c r="W203" i="1"/>
  <c r="V197" i="1"/>
  <c r="W197" i="1"/>
  <c r="V184" i="1"/>
  <c r="W184" i="1"/>
  <c r="V178" i="1"/>
  <c r="W178" i="1"/>
  <c r="V143" i="1"/>
  <c r="W143" i="1"/>
  <c r="V149" i="1"/>
  <c r="W149" i="1"/>
  <c r="V173" i="1"/>
  <c r="W173" i="1"/>
  <c r="V150" i="1"/>
  <c r="W150" i="1"/>
  <c r="V138" i="1"/>
  <c r="W138" i="1"/>
  <c r="V135" i="1"/>
  <c r="W135" i="1"/>
  <c r="V127" i="1"/>
  <c r="W127" i="1"/>
  <c r="V124" i="1"/>
  <c r="W124" i="1"/>
  <c r="V116" i="1"/>
  <c r="W116" i="1"/>
  <c r="V97" i="1"/>
  <c r="W97" i="1"/>
  <c r="V89" i="1"/>
  <c r="W89" i="1"/>
  <c r="V80" i="1"/>
  <c r="W80" i="1"/>
  <c r="V63" i="1"/>
  <c r="W63" i="1"/>
  <c r="V74" i="1"/>
  <c r="W74" i="1"/>
  <c r="V58" i="1"/>
  <c r="W58" i="1"/>
  <c r="V51" i="1"/>
  <c r="W51" i="1"/>
  <c r="V46" i="1"/>
  <c r="W46" i="1"/>
  <c r="V37" i="1"/>
  <c r="W37" i="1"/>
  <c r="W13" i="1"/>
  <c r="V13" i="1"/>
  <c r="W10" i="1"/>
  <c r="V10" i="1"/>
  <c r="W254" i="1"/>
  <c r="V254" i="1"/>
  <c r="V232" i="1"/>
  <c r="W232" i="1"/>
  <c r="L239" i="1"/>
  <c r="S239" i="1" s="1"/>
  <c r="L234" i="1"/>
  <c r="S234" i="1" s="1"/>
  <c r="L173" i="1"/>
  <c r="S173" i="1" s="1"/>
  <c r="V241" i="1"/>
  <c r="W241" i="1"/>
  <c r="V228" i="1"/>
  <c r="W228" i="1"/>
  <c r="V217" i="1"/>
  <c r="W217" i="1"/>
  <c r="V213" i="1"/>
  <c r="W213" i="1"/>
  <c r="V204" i="1"/>
  <c r="W204" i="1"/>
  <c r="V190" i="1"/>
  <c r="W190" i="1"/>
  <c r="V185" i="1"/>
  <c r="W185" i="1"/>
  <c r="V175" i="1"/>
  <c r="W175" i="1"/>
  <c r="V172" i="1"/>
  <c r="W172" i="1"/>
  <c r="V167" i="1"/>
  <c r="W167" i="1"/>
  <c r="V152" i="1"/>
  <c r="W152" i="1"/>
  <c r="V148" i="1"/>
  <c r="W148" i="1"/>
  <c r="V118" i="1"/>
  <c r="W118" i="1"/>
  <c r="V119" i="1"/>
  <c r="W119" i="1"/>
  <c r="V120" i="1"/>
  <c r="W120" i="1"/>
  <c r="V131" i="1"/>
  <c r="W131" i="1"/>
  <c r="V128" i="1"/>
  <c r="W128" i="1"/>
  <c r="V90" i="1"/>
  <c r="W90" i="1"/>
  <c r="V86" i="1"/>
  <c r="W86" i="1"/>
  <c r="V81" i="1"/>
  <c r="W81" i="1"/>
  <c r="V77" i="1"/>
  <c r="W77" i="1"/>
  <c r="V68" i="1"/>
  <c r="W68" i="1"/>
  <c r="V57" i="1"/>
  <c r="W57" i="1"/>
  <c r="V47" i="1"/>
  <c r="W47" i="1"/>
  <c r="V42" i="1"/>
  <c r="W42" i="1"/>
  <c r="V33" i="1"/>
  <c r="W33" i="1"/>
  <c r="V18" i="1"/>
  <c r="W18" i="1"/>
  <c r="V11" i="1"/>
  <c r="W11" i="1"/>
  <c r="V250" i="1"/>
  <c r="W250" i="1"/>
  <c r="V235" i="1"/>
  <c r="W235" i="1"/>
  <c r="V242" i="1"/>
  <c r="W242" i="1"/>
  <c r="V225" i="1"/>
  <c r="W225" i="1"/>
  <c r="V208" i="1"/>
  <c r="W208" i="1"/>
  <c r="V209" i="1"/>
  <c r="W209" i="1"/>
  <c r="V200" i="1"/>
  <c r="W200" i="1"/>
  <c r="V193" i="1"/>
  <c r="W193" i="1"/>
  <c r="V182" i="1"/>
  <c r="W182" i="1"/>
  <c r="V179" i="1"/>
  <c r="W179" i="1"/>
  <c r="V162" i="1"/>
  <c r="W162" i="1"/>
  <c r="V155" i="1"/>
  <c r="W155" i="1"/>
  <c r="V166" i="1"/>
  <c r="W166" i="1"/>
  <c r="V146" i="1"/>
  <c r="W146" i="1"/>
  <c r="V111" i="1"/>
  <c r="W111" i="1"/>
  <c r="V115" i="1"/>
  <c r="W115" i="1"/>
  <c r="V107" i="1"/>
  <c r="W107" i="1"/>
  <c r="V136" i="1"/>
  <c r="W136" i="1"/>
  <c r="V123" i="1"/>
  <c r="W123" i="1"/>
  <c r="V96" i="1"/>
  <c r="W96" i="1"/>
  <c r="V88" i="1"/>
  <c r="W88" i="1"/>
  <c r="V189" i="1"/>
  <c r="W189" i="1"/>
  <c r="V70" i="1"/>
  <c r="W70" i="1"/>
  <c r="V76" i="1"/>
  <c r="W76" i="1"/>
  <c r="V56" i="1"/>
  <c r="W56" i="1"/>
  <c r="V48" i="1"/>
  <c r="W48" i="1"/>
  <c r="V39" i="1"/>
  <c r="W39" i="1"/>
  <c r="V31" i="1"/>
  <c r="W31" i="1"/>
  <c r="V15" i="1"/>
  <c r="W15" i="1"/>
  <c r="V12" i="1"/>
  <c r="W12" i="1"/>
  <c r="V251" i="1"/>
  <c r="W251" i="1"/>
  <c r="W233" i="1"/>
  <c r="V233" i="1"/>
  <c r="L242" i="1"/>
  <c r="S242" i="1" s="1"/>
  <c r="L149" i="1"/>
  <c r="Q149" i="1" s="1"/>
  <c r="L137" i="1"/>
  <c r="S137" i="1" s="1"/>
  <c r="L103" i="1"/>
  <c r="S103" i="1" s="1"/>
  <c r="L102" i="1"/>
  <c r="S102" i="1" s="1"/>
  <c r="L110" i="1"/>
  <c r="S110" i="1" s="1"/>
  <c r="L125" i="1"/>
  <c r="S125" i="1" s="1"/>
  <c r="L100" i="1"/>
  <c r="S100" i="1" s="1"/>
  <c r="L84" i="1"/>
  <c r="S84" i="1" s="1"/>
  <c r="L75" i="1"/>
  <c r="S75" i="1" s="1"/>
  <c r="L79" i="1"/>
  <c r="S79" i="1" s="1"/>
  <c r="L62" i="1"/>
  <c r="S62" i="1" s="1"/>
  <c r="L13" i="1"/>
  <c r="S13" i="1" s="1"/>
  <c r="L10" i="1"/>
  <c r="S10" i="1" s="1"/>
  <c r="L254" i="1"/>
  <c r="W245" i="1"/>
  <c r="V245" i="1"/>
  <c r="W237" i="1"/>
  <c r="V237" i="1"/>
  <c r="V223" i="1"/>
  <c r="W223" i="1"/>
  <c r="V221" i="1"/>
  <c r="W221" i="1"/>
  <c r="V218" i="1"/>
  <c r="W218" i="1"/>
  <c r="V201" i="1"/>
  <c r="W201" i="1"/>
  <c r="V195" i="1"/>
  <c r="W195" i="1"/>
  <c r="V187" i="1"/>
  <c r="W187" i="1"/>
  <c r="V177" i="1"/>
  <c r="W177" i="1"/>
  <c r="V142" i="1"/>
  <c r="W142" i="1"/>
  <c r="V159" i="1"/>
  <c r="W159" i="1"/>
  <c r="V147" i="1"/>
  <c r="W147" i="1"/>
  <c r="V144" i="1"/>
  <c r="W144" i="1"/>
  <c r="V129" i="1"/>
  <c r="W129" i="1"/>
  <c r="V130" i="1"/>
  <c r="W130" i="1"/>
  <c r="V104" i="1"/>
  <c r="W104" i="1"/>
  <c r="V117" i="1"/>
  <c r="W117" i="1"/>
  <c r="V132" i="1"/>
  <c r="W132" i="1"/>
  <c r="V91" i="1"/>
  <c r="W91" i="1"/>
  <c r="V87" i="1"/>
  <c r="W87" i="1"/>
  <c r="V67" i="1"/>
  <c r="W67" i="1"/>
  <c r="V66" i="1"/>
  <c r="W66" i="1"/>
  <c r="V78" i="1"/>
  <c r="W78" i="1"/>
  <c r="V55" i="1"/>
  <c r="W55" i="1"/>
  <c r="V49" i="1"/>
  <c r="W49" i="1"/>
  <c r="V35" i="1"/>
  <c r="W35" i="1"/>
  <c r="V25" i="1"/>
  <c r="W25" i="1"/>
  <c r="V19" i="1"/>
  <c r="W19" i="1"/>
  <c r="V9" i="1"/>
  <c r="W9" i="1"/>
  <c r="V247" i="1"/>
  <c r="W247" i="1"/>
  <c r="L245" i="1"/>
  <c r="S245" i="1" s="1"/>
  <c r="L237" i="1"/>
  <c r="S237" i="1" s="1"/>
  <c r="L230" i="1"/>
  <c r="S230" i="1" s="1"/>
  <c r="L160" i="1"/>
  <c r="V32" i="1"/>
  <c r="W26" i="1"/>
  <c r="V30" i="1"/>
  <c r="W28" i="1"/>
  <c r="W29" i="1"/>
  <c r="W27" i="1"/>
  <c r="AA245" i="1"/>
  <c r="Z245" i="1" s="1"/>
  <c r="AA243" i="1"/>
  <c r="Z243" i="1" s="1"/>
  <c r="AA244" i="1"/>
  <c r="Z244" i="1" s="1"/>
  <c r="AA240" i="1"/>
  <c r="Z240" i="1" s="1"/>
  <c r="AA238" i="1"/>
  <c r="Z238" i="1" s="1"/>
  <c r="AA239" i="1"/>
  <c r="Z239" i="1" s="1"/>
  <c r="AA241" i="1"/>
  <c r="Z241" i="1" s="1"/>
  <c r="AA242" i="1"/>
  <c r="Z242" i="1" s="1"/>
  <c r="AA237" i="1"/>
  <c r="Z237" i="1" s="1"/>
  <c r="AA233" i="1"/>
  <c r="Z233" i="1" s="1"/>
  <c r="AA235" i="1"/>
  <c r="Z235" i="1" s="1"/>
  <c r="AA232" i="1"/>
  <c r="Z232" i="1" s="1"/>
  <c r="AA236" i="1"/>
  <c r="Z236" i="1" s="1"/>
  <c r="AA234" i="1"/>
  <c r="Z234" i="1" s="1"/>
  <c r="AA229" i="1"/>
  <c r="Z229" i="1" s="1"/>
  <c r="AA231" i="1"/>
  <c r="Z231" i="1" s="1"/>
  <c r="AA230" i="1"/>
  <c r="Z230" i="1" s="1"/>
  <c r="AA227" i="1"/>
  <c r="Z227" i="1" s="1"/>
  <c r="AA224" i="1"/>
  <c r="Z224" i="1" s="1"/>
  <c r="AA226" i="1"/>
  <c r="Z226" i="1" s="1"/>
  <c r="AA228" i="1"/>
  <c r="Z228" i="1" s="1"/>
  <c r="AA225" i="1"/>
  <c r="Z225" i="1" s="1"/>
  <c r="AA223" i="1"/>
  <c r="Z223" i="1" s="1"/>
  <c r="AA222" i="1"/>
  <c r="Z222" i="1" s="1"/>
  <c r="AA219" i="1"/>
  <c r="Z219" i="1" s="1"/>
  <c r="AA212" i="1"/>
  <c r="Z212" i="1" s="1"/>
  <c r="AA214" i="1"/>
  <c r="Z214" i="1" s="1"/>
  <c r="AA216" i="1"/>
  <c r="Z216" i="1" s="1"/>
  <c r="AA217" i="1"/>
  <c r="Z217" i="1" s="1"/>
  <c r="AA208" i="1"/>
  <c r="Z208" i="1" s="1"/>
  <c r="AA221" i="1"/>
  <c r="Z221" i="1" s="1"/>
  <c r="AA215" i="1"/>
  <c r="Z215" i="1" s="1"/>
  <c r="AA210" i="1"/>
  <c r="Z210" i="1" s="1"/>
  <c r="AA207" i="1"/>
  <c r="Z207" i="1" s="1"/>
  <c r="AA211" i="1"/>
  <c r="Z211" i="1" s="1"/>
  <c r="AA220" i="1"/>
  <c r="Z220" i="1" s="1"/>
  <c r="AA213" i="1"/>
  <c r="Z213" i="1" s="1"/>
  <c r="AA209" i="1"/>
  <c r="Z209" i="1" s="1"/>
  <c r="AA218" i="1"/>
  <c r="Z218" i="1" s="1"/>
  <c r="AA198" i="1"/>
  <c r="Z198" i="1" s="1"/>
  <c r="AA199" i="1"/>
  <c r="Z199" i="1" s="1"/>
  <c r="AA205" i="1"/>
  <c r="Z205" i="1" s="1"/>
  <c r="AA206" i="1"/>
  <c r="Z206" i="1" s="1"/>
  <c r="AA203" i="1"/>
  <c r="Z203" i="1" s="1"/>
  <c r="AA204" i="1"/>
  <c r="Z204" i="1" s="1"/>
  <c r="AA200" i="1"/>
  <c r="Z200" i="1" s="1"/>
  <c r="AA201" i="1"/>
  <c r="Z201" i="1" s="1"/>
  <c r="AA202" i="1"/>
  <c r="Z202" i="1" s="1"/>
  <c r="AA192" i="1"/>
  <c r="Z192" i="1" s="1"/>
  <c r="AA191" i="1"/>
  <c r="Z191" i="1" s="1"/>
  <c r="AA196" i="1"/>
  <c r="Z196" i="1" s="1"/>
  <c r="AA197" i="1"/>
  <c r="Z197" i="1" s="1"/>
  <c r="AA190" i="1"/>
  <c r="Z190" i="1" s="1"/>
  <c r="AA193" i="1"/>
  <c r="Z193" i="1" s="1"/>
  <c r="AA195" i="1"/>
  <c r="Z195" i="1" s="1"/>
  <c r="AA194" i="1"/>
  <c r="Z194" i="1" s="1"/>
  <c r="AA186" i="1"/>
  <c r="Z186" i="1" s="1"/>
  <c r="AA180" i="1"/>
  <c r="Z180" i="1" s="1"/>
  <c r="AA183" i="1"/>
  <c r="Z183" i="1" s="1"/>
  <c r="AA184" i="1"/>
  <c r="Z184" i="1" s="1"/>
  <c r="AA185" i="1"/>
  <c r="Z185" i="1" s="1"/>
  <c r="AA182" i="1"/>
  <c r="Z182" i="1" s="1"/>
  <c r="AA187" i="1"/>
  <c r="Z187" i="1" s="1"/>
  <c r="AA181" i="1"/>
  <c r="Z181" i="1" s="1"/>
  <c r="AA188" i="1"/>
  <c r="Z188" i="1" s="1"/>
  <c r="AA174" i="1"/>
  <c r="Z174" i="1" s="1"/>
  <c r="AA176" i="1"/>
  <c r="Z176" i="1" s="1"/>
  <c r="AA178" i="1"/>
  <c r="Z178" i="1" s="1"/>
  <c r="AA175" i="1"/>
  <c r="Z175" i="1" s="1"/>
  <c r="AA179" i="1"/>
  <c r="Z179" i="1" s="1"/>
  <c r="AA177" i="1"/>
  <c r="Z177" i="1" s="1"/>
  <c r="AA153" i="1"/>
  <c r="Z153" i="1" s="1"/>
  <c r="AA164" i="1"/>
  <c r="Z164" i="1" s="1"/>
  <c r="AA163" i="1"/>
  <c r="Z163" i="1" s="1"/>
  <c r="AA169" i="1"/>
  <c r="Z169" i="1" s="1"/>
  <c r="AA143" i="1"/>
  <c r="Z143" i="1" s="1"/>
  <c r="AA172" i="1"/>
  <c r="Z172" i="1" s="1"/>
  <c r="AA162" i="1"/>
  <c r="Z162" i="1" s="1"/>
  <c r="AA142" i="1"/>
  <c r="Z142" i="1" s="1"/>
  <c r="AA154" i="1"/>
  <c r="Z154" i="1" s="1"/>
  <c r="AA171" i="1"/>
  <c r="Z171" i="1" s="1"/>
  <c r="AA168" i="1"/>
  <c r="Z168" i="1" s="1"/>
  <c r="AA157" i="1"/>
  <c r="Z157" i="1" s="1"/>
  <c r="AA149" i="1"/>
  <c r="Z149" i="1" s="1"/>
  <c r="AA167" i="1"/>
  <c r="Z167" i="1" s="1"/>
  <c r="AA155" i="1"/>
  <c r="Z155" i="1" s="1"/>
  <c r="AA159" i="1"/>
  <c r="Z159" i="1" s="1"/>
  <c r="AA165" i="1"/>
  <c r="Z165" i="1" s="1"/>
  <c r="AA158" i="1"/>
  <c r="Z158" i="1" s="1"/>
  <c r="AA161" i="1"/>
  <c r="Z161" i="1" s="1"/>
  <c r="AA156" i="1"/>
  <c r="Z156" i="1" s="1"/>
  <c r="AA173" i="1"/>
  <c r="Z173" i="1" s="1"/>
  <c r="AA152" i="1"/>
  <c r="Z152" i="1" s="1"/>
  <c r="AA166" i="1"/>
  <c r="Z166" i="1" s="1"/>
  <c r="AA147" i="1"/>
  <c r="Z147" i="1" s="1"/>
  <c r="AA170" i="1"/>
  <c r="Z170" i="1" s="1"/>
  <c r="AA145" i="1"/>
  <c r="Z145" i="1" s="1"/>
  <c r="AA160" i="1"/>
  <c r="Z160" i="1" s="1"/>
  <c r="AA151" i="1"/>
  <c r="Z151" i="1" s="1"/>
  <c r="AA150" i="1"/>
  <c r="Z150" i="1" s="1"/>
  <c r="AA148" i="1"/>
  <c r="Z148" i="1" s="1"/>
  <c r="AA146" i="1"/>
  <c r="Z146" i="1" s="1"/>
  <c r="AA144" i="1"/>
  <c r="Z144" i="1" s="1"/>
  <c r="AA141" i="1"/>
  <c r="Z141" i="1" s="1"/>
  <c r="AA140" i="1"/>
  <c r="Z140" i="1" s="1"/>
  <c r="AA137" i="1"/>
  <c r="Z137" i="1" s="1"/>
  <c r="AA139" i="1"/>
  <c r="Z139" i="1" s="1"/>
  <c r="AA138" i="1"/>
  <c r="Z138" i="1" s="1"/>
  <c r="AA118" i="1"/>
  <c r="Z118" i="1" s="1"/>
  <c r="AA111" i="1"/>
  <c r="Z111" i="1" s="1"/>
  <c r="AA129" i="1"/>
  <c r="Z129" i="1" s="1"/>
  <c r="AA134" i="1"/>
  <c r="Z134" i="1" s="1"/>
  <c r="AA114" i="1"/>
  <c r="Z114" i="1" s="1"/>
  <c r="AA103" i="1"/>
  <c r="Z103" i="1" s="1"/>
  <c r="AA108" i="1"/>
  <c r="Z108" i="1" s="1"/>
  <c r="AA135" i="1"/>
  <c r="Z135" i="1" s="1"/>
  <c r="AA119" i="1"/>
  <c r="Z119" i="1" s="1"/>
  <c r="AA115" i="1"/>
  <c r="Z115" i="1" s="1"/>
  <c r="AA130" i="1"/>
  <c r="Z130" i="1" s="1"/>
  <c r="AA112" i="1"/>
  <c r="Z112" i="1" s="1"/>
  <c r="AA105" i="1"/>
  <c r="Z105" i="1" s="1"/>
  <c r="AA102" i="1"/>
  <c r="Z102" i="1" s="1"/>
  <c r="AA121" i="1"/>
  <c r="Z121" i="1" s="1"/>
  <c r="AA127" i="1"/>
  <c r="Z127" i="1" s="1"/>
  <c r="AA120" i="1"/>
  <c r="Z120" i="1" s="1"/>
  <c r="AA107" i="1"/>
  <c r="Z107" i="1" s="1"/>
  <c r="AA104" i="1"/>
  <c r="Z104" i="1" s="1"/>
  <c r="AA122" i="1"/>
  <c r="Z122" i="1" s="1"/>
  <c r="AA113" i="1"/>
  <c r="Z113" i="1" s="1"/>
  <c r="AA110" i="1"/>
  <c r="Z110" i="1" s="1"/>
  <c r="AA126" i="1"/>
  <c r="Z126" i="1" s="1"/>
  <c r="AA124" i="1"/>
  <c r="Z124" i="1" s="1"/>
  <c r="AA131" i="1"/>
  <c r="Z131" i="1" s="1"/>
  <c r="AA136" i="1"/>
  <c r="Z136" i="1" s="1"/>
  <c r="AA117" i="1"/>
  <c r="Z117" i="1" s="1"/>
  <c r="AA133" i="1"/>
  <c r="Z133" i="1" s="1"/>
  <c r="AA109" i="1"/>
  <c r="Z109" i="1" s="1"/>
  <c r="AA125" i="1"/>
  <c r="Z125" i="1" s="1"/>
  <c r="AA106" i="1"/>
  <c r="Z106" i="1" s="1"/>
  <c r="AA116" i="1"/>
  <c r="Z116" i="1" s="1"/>
  <c r="AA128" i="1"/>
  <c r="Z128" i="1" s="1"/>
  <c r="AA123" i="1"/>
  <c r="Z123" i="1" s="1"/>
  <c r="AA132" i="1"/>
  <c r="Z132" i="1" s="1"/>
  <c r="AA101" i="1"/>
  <c r="Z101" i="1" s="1"/>
  <c r="AA99" i="1"/>
  <c r="Z99" i="1" s="1"/>
  <c r="AA100" i="1"/>
  <c r="Z100" i="1" s="1"/>
  <c r="AA98" i="1"/>
  <c r="Z98" i="1" s="1"/>
  <c r="AA97" i="1"/>
  <c r="Z97" i="1" s="1"/>
  <c r="AA90" i="1"/>
  <c r="Z90" i="1" s="1"/>
  <c r="AA96" i="1"/>
  <c r="Z96" i="1" s="1"/>
  <c r="AA91" i="1"/>
  <c r="Z91" i="1" s="1"/>
  <c r="AA93" i="1"/>
  <c r="Z93" i="1" s="1"/>
  <c r="AA95" i="1"/>
  <c r="Z95" i="1" s="1"/>
  <c r="AA92" i="1"/>
  <c r="Z92" i="1" s="1"/>
  <c r="AA94" i="1"/>
  <c r="Z94" i="1" s="1"/>
  <c r="AA89" i="1"/>
  <c r="Z89" i="1" s="1"/>
  <c r="AA86" i="1"/>
  <c r="Z86" i="1" s="1"/>
  <c r="AA88" i="1"/>
  <c r="Z88" i="1" s="1"/>
  <c r="AA87" i="1"/>
  <c r="Z87" i="1" s="1"/>
  <c r="AA85" i="1"/>
  <c r="Z85" i="1" s="1"/>
  <c r="AA83" i="1"/>
  <c r="Z83" i="1" s="1"/>
  <c r="AA84" i="1"/>
  <c r="Z84" i="1" s="1"/>
  <c r="AA82" i="1"/>
  <c r="Z82" i="1" s="1"/>
  <c r="AA80" i="1"/>
  <c r="Z80" i="1" s="1"/>
  <c r="AA81" i="1"/>
  <c r="Z81" i="1" s="1"/>
  <c r="AA189" i="1"/>
  <c r="Z189" i="1" s="1"/>
  <c r="AA67" i="1"/>
  <c r="Z67" i="1" s="1"/>
  <c r="AA65" i="1"/>
  <c r="Z65" i="1" s="1"/>
  <c r="AA69" i="1"/>
  <c r="Z69" i="1" s="1"/>
  <c r="AA75" i="1"/>
  <c r="Z75" i="1" s="1"/>
  <c r="AA71" i="1"/>
  <c r="Z71" i="1" s="1"/>
  <c r="AA63" i="1"/>
  <c r="Z63" i="1" s="1"/>
  <c r="AA77" i="1"/>
  <c r="Z77" i="1" s="1"/>
  <c r="AA70" i="1"/>
  <c r="Z70" i="1" s="1"/>
  <c r="AA66" i="1"/>
  <c r="Z66" i="1" s="1"/>
  <c r="AA73" i="1"/>
  <c r="Z73" i="1" s="1"/>
  <c r="AA64" i="1"/>
  <c r="Z64" i="1" s="1"/>
  <c r="AA79" i="1"/>
  <c r="Z79" i="1" s="1"/>
  <c r="AA72" i="1"/>
  <c r="Z72" i="1" s="1"/>
  <c r="AA74" i="1"/>
  <c r="Z74" i="1" s="1"/>
  <c r="AA68" i="1"/>
  <c r="Z68" i="1" s="1"/>
  <c r="AA76" i="1"/>
  <c r="Z76" i="1" s="1"/>
  <c r="AA78" i="1"/>
  <c r="Z78" i="1" s="1"/>
  <c r="AA61" i="1"/>
  <c r="Z61" i="1" s="1"/>
  <c r="AA59" i="1"/>
  <c r="Z59" i="1" s="1"/>
  <c r="AA62" i="1"/>
  <c r="Z62" i="1" s="1"/>
  <c r="AA60" i="1"/>
  <c r="Z60" i="1" s="1"/>
  <c r="AA58" i="1"/>
  <c r="Z58" i="1" s="1"/>
  <c r="AA57" i="1"/>
  <c r="Z57" i="1" s="1"/>
  <c r="AA56" i="1"/>
  <c r="Z56" i="1" s="1"/>
  <c r="AA55" i="1"/>
  <c r="Z55" i="1" s="1"/>
  <c r="AA54" i="1"/>
  <c r="Z54" i="1" s="1"/>
  <c r="AA53" i="1"/>
  <c r="Z53" i="1" s="1"/>
  <c r="AA52" i="1"/>
  <c r="Z52" i="1" s="1"/>
  <c r="AA50" i="1"/>
  <c r="Z50" i="1" s="1"/>
  <c r="AA51" i="1"/>
  <c r="Z51" i="1" s="1"/>
  <c r="AA47" i="1"/>
  <c r="Z47" i="1" s="1"/>
  <c r="AA48" i="1"/>
  <c r="Z48" i="1" s="1"/>
  <c r="AA49" i="1"/>
  <c r="Z49" i="1" s="1"/>
  <c r="AA44" i="1"/>
  <c r="Z44" i="1" s="1"/>
  <c r="AA41" i="1"/>
  <c r="Z41" i="1" s="1"/>
  <c r="AA43" i="1"/>
  <c r="Z43" i="1" s="1"/>
  <c r="AA45" i="1"/>
  <c r="Z45" i="1" s="1"/>
  <c r="AA46" i="1"/>
  <c r="Z46" i="1" s="1"/>
  <c r="AA42" i="1"/>
  <c r="Z42" i="1" s="1"/>
  <c r="AA39" i="1"/>
  <c r="Z39" i="1" s="1"/>
  <c r="AA35" i="1"/>
  <c r="Z35" i="1" s="1"/>
  <c r="AA38" i="1"/>
  <c r="Z38" i="1" s="1"/>
  <c r="AA34" i="1"/>
  <c r="Z34" i="1" s="1"/>
  <c r="AA40" i="1"/>
  <c r="Z40" i="1" s="1"/>
  <c r="AA36" i="1"/>
  <c r="Z36" i="1" s="1"/>
  <c r="AA37" i="1"/>
  <c r="Z37" i="1" s="1"/>
  <c r="AA33" i="1"/>
  <c r="Z33" i="1" s="1"/>
  <c r="AA29" i="1"/>
  <c r="Z29" i="1" s="1"/>
  <c r="AA28" i="1"/>
  <c r="Z28" i="1" s="1"/>
  <c r="AA26" i="1"/>
  <c r="Z26" i="1" s="1"/>
  <c r="AA30" i="1"/>
  <c r="Z30" i="1" s="1"/>
  <c r="AA32" i="1"/>
  <c r="Z32" i="1" s="1"/>
  <c r="AA27" i="1"/>
  <c r="Z27" i="1" s="1"/>
  <c r="AA31" i="1"/>
  <c r="Z31" i="1" s="1"/>
  <c r="AA25" i="1"/>
  <c r="Z25" i="1" s="1"/>
  <c r="AA24" i="1"/>
  <c r="Z24" i="1" s="1"/>
  <c r="AA23" i="1"/>
  <c r="Z23" i="1" s="1"/>
  <c r="AA22" i="1"/>
  <c r="Z22" i="1" s="1"/>
  <c r="AA21" i="1"/>
  <c r="Z21" i="1" s="1"/>
  <c r="AA13" i="1"/>
  <c r="Z13" i="1" s="1"/>
  <c r="AA18" i="1"/>
  <c r="Z18" i="1" s="1"/>
  <c r="AA15" i="1"/>
  <c r="Z15" i="1" s="1"/>
  <c r="AA19" i="1"/>
  <c r="Z19" i="1" s="1"/>
  <c r="AA20" i="1"/>
  <c r="Z20" i="1" s="1"/>
  <c r="AA16" i="1"/>
  <c r="Z16" i="1" s="1"/>
  <c r="AA17" i="1"/>
  <c r="Z17" i="1" s="1"/>
  <c r="AA14" i="1"/>
  <c r="Z14" i="1" s="1"/>
  <c r="AA10" i="1"/>
  <c r="Z10" i="1" s="1"/>
  <c r="AA11" i="1"/>
  <c r="Z11" i="1" s="1"/>
  <c r="AA12" i="1"/>
  <c r="Z12" i="1" s="1"/>
  <c r="AA9" i="1"/>
  <c r="Z9" i="1" s="1"/>
  <c r="AA253" i="1"/>
  <c r="Z253" i="1" s="1"/>
  <c r="AA249" i="1"/>
  <c r="Z249" i="1" s="1"/>
  <c r="AA252" i="1"/>
  <c r="Z252" i="1" s="1"/>
  <c r="AA248" i="1"/>
  <c r="Z248" i="1" s="1"/>
  <c r="AA254" i="1"/>
  <c r="Z254" i="1" s="1"/>
  <c r="AA250" i="1"/>
  <c r="Z250" i="1" s="1"/>
  <c r="AA251" i="1"/>
  <c r="Z251" i="1" s="1"/>
  <c r="AA247" i="1"/>
  <c r="Z247" i="1" s="1"/>
  <c r="AA246" i="1"/>
  <c r="Z246" i="1" s="1"/>
  <c r="T239" i="1" l="1"/>
  <c r="T135" i="1"/>
  <c r="T63" i="1"/>
  <c r="T15" i="1"/>
  <c r="Q245" i="1"/>
  <c r="T245" i="1"/>
  <c r="Q62" i="1"/>
  <c r="T62" i="1"/>
  <c r="R103" i="1"/>
  <c r="T103" i="1"/>
  <c r="Q232" i="1"/>
  <c r="T232" i="1"/>
  <c r="Q224" i="1"/>
  <c r="T224" i="1"/>
  <c r="Q12" i="1"/>
  <c r="T12" i="1"/>
  <c r="Q138" i="1"/>
  <c r="T138" i="1"/>
  <c r="Q79" i="1"/>
  <c r="T79" i="1"/>
  <c r="Q137" i="1"/>
  <c r="T137" i="1"/>
  <c r="Q240" i="1"/>
  <c r="T240" i="1"/>
  <c r="Q235" i="1"/>
  <c r="T235" i="1"/>
  <c r="Q80" i="1"/>
  <c r="T80" i="1"/>
  <c r="Q227" i="1"/>
  <c r="T227" i="1"/>
  <c r="Q75" i="1"/>
  <c r="T75" i="1"/>
  <c r="Q178" i="1"/>
  <c r="T178" i="1"/>
  <c r="Q31" i="1"/>
  <c r="T31" i="1"/>
  <c r="Q89" i="1"/>
  <c r="T89" i="1"/>
  <c r="Q84" i="1"/>
  <c r="T84" i="1"/>
  <c r="Q242" i="1"/>
  <c r="T242" i="1"/>
  <c r="Q228" i="1"/>
  <c r="T228" i="1"/>
  <c r="Q184" i="1"/>
  <c r="T184" i="1"/>
  <c r="Q37" i="1"/>
  <c r="T37" i="1"/>
  <c r="Q97" i="1"/>
  <c r="T97" i="1"/>
  <c r="Q100" i="1"/>
  <c r="T100" i="1"/>
  <c r="Q173" i="1"/>
  <c r="T173" i="1"/>
  <c r="Q236" i="1"/>
  <c r="T236" i="1"/>
  <c r="Q197" i="1"/>
  <c r="T197" i="1"/>
  <c r="Q46" i="1"/>
  <c r="T46" i="1"/>
  <c r="Q116" i="1"/>
  <c r="T116" i="1"/>
  <c r="Q160" i="1"/>
  <c r="T160" i="1"/>
  <c r="Q254" i="1"/>
  <c r="T254" i="1"/>
  <c r="Q125" i="1"/>
  <c r="T125" i="1"/>
  <c r="Q234" i="1"/>
  <c r="T234" i="1"/>
  <c r="Q238" i="1"/>
  <c r="T238" i="1"/>
  <c r="Q203" i="1"/>
  <c r="T203" i="1"/>
  <c r="Q51" i="1"/>
  <c r="T51" i="1"/>
  <c r="Q124" i="1"/>
  <c r="T124" i="1"/>
  <c r="Q230" i="1"/>
  <c r="T230" i="1"/>
  <c r="Q10" i="1"/>
  <c r="T10" i="1"/>
  <c r="Q110" i="1"/>
  <c r="T110" i="1"/>
  <c r="Q220" i="1"/>
  <c r="T220" i="1"/>
  <c r="Q150" i="1"/>
  <c r="T150" i="1"/>
  <c r="Q58" i="1"/>
  <c r="T58" i="1"/>
  <c r="R127" i="1"/>
  <c r="T127" i="1"/>
  <c r="Q237" i="1"/>
  <c r="T237" i="1"/>
  <c r="Q13" i="1"/>
  <c r="T13" i="1"/>
  <c r="Q102" i="1"/>
  <c r="T102" i="1"/>
  <c r="Q226" i="1"/>
  <c r="T226" i="1"/>
  <c r="Q211" i="1"/>
  <c r="T211" i="1"/>
  <c r="Q251" i="1"/>
  <c r="T251" i="1"/>
  <c r="Q74" i="1"/>
  <c r="T74" i="1"/>
  <c r="R228" i="1"/>
  <c r="R51" i="1"/>
  <c r="R135" i="1"/>
  <c r="R79" i="1"/>
  <c r="R238" i="1"/>
  <c r="R74" i="1"/>
  <c r="R150" i="1"/>
  <c r="R75" i="1"/>
  <c r="R243" i="1"/>
  <c r="R239" i="1"/>
  <c r="R63" i="1"/>
  <c r="R149" i="1"/>
  <c r="R224" i="1"/>
  <c r="R84" i="1"/>
  <c r="R242" i="1"/>
  <c r="R80" i="1"/>
  <c r="R197" i="1"/>
  <c r="R244" i="1"/>
  <c r="R100" i="1"/>
  <c r="R251" i="1"/>
  <c r="R89" i="1"/>
  <c r="R220" i="1"/>
  <c r="R110" i="1"/>
  <c r="R31" i="1"/>
  <c r="R97" i="1"/>
  <c r="R102" i="1"/>
  <c r="R37" i="1"/>
  <c r="R124" i="1"/>
  <c r="R226" i="1"/>
  <c r="R237" i="1"/>
  <c r="R46" i="1"/>
  <c r="R240" i="1"/>
  <c r="R62" i="1"/>
  <c r="R245" i="1"/>
  <c r="Q239" i="1"/>
  <c r="Q127" i="1"/>
  <c r="Q135" i="1"/>
  <c r="Q103" i="1"/>
  <c r="Q63" i="1"/>
  <c r="Q15" i="1"/>
  <c r="K208" i="1"/>
  <c r="K199" i="1"/>
  <c r="K214" i="1"/>
  <c r="K222" i="1"/>
  <c r="K217" i="1"/>
  <c r="K212" i="1"/>
  <c r="K223" i="1"/>
  <c r="K216" i="1"/>
  <c r="K219" i="1"/>
  <c r="L216" i="1" l="1"/>
  <c r="S216" i="1" s="1"/>
  <c r="L222" i="1"/>
  <c r="S222" i="1" s="1"/>
  <c r="L214" i="1"/>
  <c r="S214" i="1" s="1"/>
  <c r="L223" i="1"/>
  <c r="S223" i="1" s="1"/>
  <c r="L212" i="1"/>
  <c r="S212" i="1" s="1"/>
  <c r="L199" i="1"/>
  <c r="L217" i="1"/>
  <c r="S217" i="1" s="1"/>
  <c r="L208" i="1"/>
  <c r="S208" i="1" s="1"/>
  <c r="L219" i="1"/>
  <c r="S219" i="1" s="1"/>
  <c r="T222" i="1" l="1"/>
  <c r="T208" i="1"/>
  <c r="T219" i="1"/>
  <c r="T217" i="1"/>
  <c r="T214" i="1"/>
  <c r="T216" i="1"/>
  <c r="T212" i="1"/>
  <c r="T223" i="1"/>
  <c r="R222" i="1"/>
  <c r="R219" i="1"/>
  <c r="R208" i="1"/>
  <c r="R217" i="1"/>
  <c r="R212" i="1"/>
  <c r="Q199" i="1"/>
  <c r="R199" i="1"/>
  <c r="R223" i="1"/>
  <c r="R214" i="1"/>
  <c r="R216" i="1"/>
  <c r="Q208" i="1"/>
  <c r="Q212" i="1"/>
  <c r="Q223" i="1"/>
  <c r="Q214" i="1"/>
  <c r="Q222" i="1"/>
  <c r="Q219" i="1"/>
  <c r="Q216" i="1"/>
  <c r="Q217" i="1"/>
</calcChain>
</file>

<file path=xl/comments1.xml><?xml version="1.0" encoding="utf-8"?>
<comments xmlns="http://schemas.openxmlformats.org/spreadsheetml/2006/main">
  <authors>
    <author>lws</author>
  </authors>
  <commentList>
    <comment ref="U26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7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8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30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31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32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This was using the ore density for sparse veins, for some reason.
</t>
        </r>
      </text>
    </comment>
    <comment ref="U229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2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3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4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5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6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</commentList>
</comments>
</file>

<file path=xl/sharedStrings.xml><?xml version="1.0" encoding="utf-8"?>
<sst xmlns="http://schemas.openxmlformats.org/spreadsheetml/2006/main" count="2667" uniqueCount="811">
  <si>
    <t>Vanilla---&gt;COG Divisor</t>
  </si>
  <si>
    <t>These values were collected from the presets in CustomOreGen_Config_Default.xml</t>
  </si>
  <si>
    <t>Distribution Preset:</t>
  </si>
  <si>
    <t>Calc. Ores/Chunk</t>
  </si>
  <si>
    <t>Vein Frequency</t>
  </si>
  <si>
    <t>Motherlode Size</t>
  </si>
  <si>
    <t>Branch Length</t>
  </si>
  <si>
    <t>Segment Radius</t>
  </si>
  <si>
    <t>Cloud Frequency</t>
  </si>
  <si>
    <t>Cloud Radius</t>
  </si>
  <si>
    <t>Cloud Thickness</t>
  </si>
  <si>
    <t>Density</t>
  </si>
  <si>
    <t>Previous Value</t>
  </si>
  <si>
    <t>Change Significance:</t>
  </si>
  <si>
    <t>Height</t>
  </si>
  <si>
    <t>Mod Name:</t>
  </si>
  <si>
    <t>Ore Name:</t>
  </si>
  <si>
    <t>Preferred Preset</t>
  </si>
  <si>
    <t>Vein Preset:</t>
  </si>
  <si>
    <t>Cloud Preset</t>
  </si>
  <si>
    <t>Avg. Ores Per Chunk:</t>
  </si>
  <si>
    <t>Vein Size:</t>
  </si>
  <si>
    <t>Veins Per Chunk:</t>
  </si>
  <si>
    <t>Standard Size:</t>
  </si>
  <si>
    <t>Standard Frequency:</t>
  </si>
  <si>
    <t>Vein Multiplier</t>
  </si>
  <si>
    <t>Frequency</t>
  </si>
  <si>
    <t>Cloud Multiplier:</t>
  </si>
  <si>
    <t>Radius &amp; Thickness</t>
  </si>
  <si>
    <t>Average:</t>
  </si>
  <si>
    <t>Range:</t>
  </si>
  <si>
    <t>Amp. Average</t>
  </si>
  <si>
    <t>Amp Range:</t>
  </si>
  <si>
    <t>Bottom</t>
  </si>
  <si>
    <t>Top</t>
  </si>
  <si>
    <t>Mountain Avg.</t>
  </si>
  <si>
    <t>Mountain Range:</t>
  </si>
  <si>
    <t>Amplified Top</t>
  </si>
  <si>
    <t>Debugging Color</t>
  </si>
  <si>
    <t>Seed</t>
  </si>
  <si>
    <t>Dimension</t>
  </si>
  <si>
    <t>Distribution Type</t>
  </si>
  <si>
    <t>Block ID(s)</t>
  </si>
  <si>
    <t>Replaces</t>
  </si>
  <si>
    <t>Extra Sprocket Settings</t>
  </si>
  <si>
    <t>Extra Sprocket Mountain Settings</t>
  </si>
  <si>
    <t>Notes:</t>
  </si>
  <si>
    <t>Vanilla Minecraft</t>
  </si>
  <si>
    <t>Clay</t>
  </si>
  <si>
    <t>Clouds</t>
  </si>
  <si>
    <t>Small Deposits</t>
  </si>
  <si>
    <t>Stratum Clouds</t>
  </si>
  <si>
    <t>A5A9B9</t>
  </si>
  <si>
    <t>Overworld</t>
  </si>
  <si>
    <t>minecraft:clay</t>
  </si>
  <si>
    <t>minecraft:dirt, minecraft:gravel, minecraft:sand</t>
  </si>
  <si>
    <t>Need Biome Types: Mountain\nNeed Biomes: MISSING</t>
  </si>
  <si>
    <t>Clay is specially handled.  DO NOT USE THIS CONFIG.</t>
  </si>
  <si>
    <t>Coal</t>
  </si>
  <si>
    <t>Veins</t>
  </si>
  <si>
    <t>Sparse Veins</t>
  </si>
  <si>
    <t>Strategic Clouds</t>
  </si>
  <si>
    <t>2A2A2A</t>
  </si>
  <si>
    <t>minecraft:coal_ore</t>
  </si>
  <si>
    <t>minecraft:stone</t>
  </si>
  <si>
    <t>Iron</t>
  </si>
  <si>
    <t>Layered Veins</t>
  </si>
  <si>
    <t>DDC2AF</t>
  </si>
  <si>
    <t>minecraft:iron_ore</t>
  </si>
  <si>
    <t>Gold</t>
  </si>
  <si>
    <t>EAEF57</t>
  </si>
  <si>
    <t>minecraft:gold_ore</t>
  </si>
  <si>
    <t>Redstone</t>
  </si>
  <si>
    <t>Vertical Veins</t>
  </si>
  <si>
    <t>A80002</t>
  </si>
  <si>
    <t>minecraft:redstone_ore</t>
  </si>
  <si>
    <t>Vein Branch Inclination: -_default_, -_default_, normal, base</t>
  </si>
  <si>
    <t>Need Biome Types: Mountain\nNeed Biomes: MISSING\nVein Branch Inclination: -_default_, -_default_, normal, base</t>
  </si>
  <si>
    <t>Diamond</t>
  </si>
  <si>
    <t>Pipe Veins</t>
  </si>
  <si>
    <t>8BF4E3</t>
  </si>
  <si>
    <t>197B</t>
  </si>
  <si>
    <t>minecraft:diamond_ore</t>
  </si>
  <si>
    <t>Alternate Blocks: minecraft:lava</t>
  </si>
  <si>
    <t>Need Biome Types: Mountain\nNeed Biomes: MISSING\nAlternate Blocks: minecraft:lava</t>
  </si>
  <si>
    <t>Lapis Lazuli</t>
  </si>
  <si>
    <t>1442BA</t>
  </si>
  <si>
    <t>minecraft:lapis_ore</t>
  </si>
  <si>
    <t>Emerald</t>
  </si>
  <si>
    <t>6CE391</t>
  </si>
  <si>
    <t>54B3</t>
  </si>
  <si>
    <t>minecraft:emerald_ore</t>
  </si>
  <si>
    <t>Need Biome Types: Mountain\nNeed Biomes: MISSING\nAlternate Blocks: minecraft:monster_egg</t>
  </si>
  <si>
    <t>Hills Biomes Only</t>
  </si>
  <si>
    <t>Nether Quartz</t>
  </si>
  <si>
    <t>DBCCBF</t>
  </si>
  <si>
    <t>Nether</t>
  </si>
  <si>
    <t>minecraft:quartz_ore</t>
  </si>
  <si>
    <t>minecraft:netherrack</t>
  </si>
  <si>
    <t>Applied Energistics</t>
  </si>
  <si>
    <t>Certus Quartz</t>
  </si>
  <si>
    <t>9BBEC2</t>
  </si>
  <si>
    <t>appliedenergistics2:quartz_ore, appliedenergistics2:charged_quartz_ore</t>
  </si>
  <si>
    <t>Block Weights: 0.90, 0.10</t>
  </si>
  <si>
    <t>Need Biome Types: Mountain\nNeed Biomes: MISSING\nBlock Weights: 0.90, 0.10</t>
  </si>
  <si>
    <t>Ars Magica 2</t>
  </si>
  <si>
    <t>Vinteum</t>
  </si>
  <si>
    <t>5364EE</t>
  </si>
  <si>
    <t>arsmagica2:vinteumOre</t>
  </si>
  <si>
    <t>Chimerite</t>
  </si>
  <si>
    <t>B8E6C6</t>
  </si>
  <si>
    <t>arsmagica2:vinteumOre:1</t>
  </si>
  <si>
    <t>Blue Topaz</t>
  </si>
  <si>
    <t>7EE5F4</t>
  </si>
  <si>
    <t>arsmagica2:vinteumOre:2</t>
  </si>
  <si>
    <t>Biomes O'Plenty</t>
  </si>
  <si>
    <t>Amethyst</t>
  </si>
  <si>
    <t>DD4EEA</t>
  </si>
  <si>
    <t>58D8</t>
  </si>
  <si>
    <t>End</t>
  </si>
  <si>
    <t>BiomesOPlenty:gem_ore</t>
  </si>
  <si>
    <t>minecraft:end_stone</t>
  </si>
  <si>
    <t>Ruby</t>
  </si>
  <si>
    <t>C60031</t>
  </si>
  <si>
    <t>706D</t>
  </si>
  <si>
    <t>BiomesOPlenty:gem_ore:1</t>
  </si>
  <si>
    <t>Need Biome Types: Sandy\nNeed Biomes: MISSING</t>
  </si>
  <si>
    <t>Peridot</t>
  </si>
  <si>
    <t>076855</t>
  </si>
  <si>
    <t>A6AC</t>
  </si>
  <si>
    <t>BiomesOPlenty:gem_ore:2</t>
  </si>
  <si>
    <t>Need Biome Types:Plains\nNeed Biomes: MISSING</t>
  </si>
  <si>
    <t>Topaz</t>
  </si>
  <si>
    <t>D95A03</t>
  </si>
  <si>
    <t>B7E1</t>
  </si>
  <si>
    <t>BiomesOPlenty:gem_ore:3</t>
  </si>
  <si>
    <t>Need Biome Types: Jungle\nNeed Biomes: MISSING</t>
  </si>
  <si>
    <t>Tanzanite</t>
  </si>
  <si>
    <t>7701B9</t>
  </si>
  <si>
    <t>A51A</t>
  </si>
  <si>
    <t>BiomesOPlenty:gem_ore:4</t>
  </si>
  <si>
    <t>Need Biome Types: Snowy\nNeed Biomes: MISSING\nAvoid Biomes: Alps, Alps Forest</t>
  </si>
  <si>
    <t>Malachite</t>
  </si>
  <si>
    <t>109D81</t>
  </si>
  <si>
    <t>5A38</t>
  </si>
  <si>
    <t>BiomesOPlenty:gem_ore:5</t>
  </si>
  <si>
    <t>Need Biome Types: Swamp\nNeed Biomes: MISSING</t>
  </si>
  <si>
    <t>Sapphire</t>
  </si>
  <si>
    <t>3494C3</t>
  </si>
  <si>
    <t>BiomesOPlenty:gem_ore:6</t>
  </si>
  <si>
    <t>Need Biomes: Coral Reef, Crag, Hot Springs, Kelp Forest, Mangrove, Sacred Springs, Tropics</t>
  </si>
  <si>
    <t>Amber</t>
  </si>
  <si>
    <t>FE9D1B</t>
  </si>
  <si>
    <t>1FEF</t>
  </si>
  <si>
    <t>BiomesOPlenty:gem_ore:7</t>
  </si>
  <si>
    <t>Need Biomes: River, Grove, Shield, Thicket</t>
  </si>
  <si>
    <t>Chisel 2</t>
  </si>
  <si>
    <t>Andesite</t>
  </si>
  <si>
    <t>CECABE</t>
  </si>
  <si>
    <t>chisel:andesite</t>
  </si>
  <si>
    <t>Diorite</t>
  </si>
  <si>
    <t>E6E5D3</t>
  </si>
  <si>
    <t>chisel:diorite</t>
  </si>
  <si>
    <t>Granite</t>
  </si>
  <si>
    <t>F2D9C3</t>
  </si>
  <si>
    <t>chisel:granite</t>
  </si>
  <si>
    <t>Limestone</t>
  </si>
  <si>
    <t>A5A28F</t>
  </si>
  <si>
    <t>chisel:limestone</t>
  </si>
  <si>
    <t>Marble</t>
  </si>
  <si>
    <t>CECECE</t>
  </si>
  <si>
    <t>chisel:marble</t>
  </si>
  <si>
    <t>Common Ores</t>
  </si>
  <si>
    <t>Silver</t>
  </si>
  <si>
    <t>E3F2F7</t>
  </si>
  <si>
    <t>CommonOres:oreSilver</t>
  </si>
  <si>
    <t>Copper</t>
  </si>
  <si>
    <t>FF8E2B</t>
  </si>
  <si>
    <t>CommonOres:oreCopper</t>
  </si>
  <si>
    <t>Tin</t>
  </si>
  <si>
    <t>E8E8E8</t>
  </si>
  <si>
    <t>CommonOres:oreTin</t>
  </si>
  <si>
    <t>Platinum</t>
  </si>
  <si>
    <t>2D84E7</t>
  </si>
  <si>
    <t>CommonOres:orePlatinum</t>
  </si>
  <si>
    <t>Aluminum</t>
  </si>
  <si>
    <t>EDEDED</t>
  </si>
  <si>
    <t>CommonOres:oreAluminum</t>
  </si>
  <si>
    <t>Lead</t>
  </si>
  <si>
    <t>818EBE</t>
  </si>
  <si>
    <t>CommonOres:oreLead</t>
  </si>
  <si>
    <t>Nickel</t>
  </si>
  <si>
    <t>D2D1B6</t>
  </si>
  <si>
    <t>CommonOres:oreNickel</t>
  </si>
  <si>
    <t>Dense Ores</t>
  </si>
  <si>
    <t>minecraft:coal_ore, denseores:block0:6</t>
  </si>
  <si>
    <t>Block Weights: 0.9, 0.1</t>
  </si>
  <si>
    <t>Need Biome Types: Mountain\nNeed Biomes: MISSING\nBlock Weights: 0.9, 0.1</t>
  </si>
  <si>
    <t>minecraft:iron_ore, denseores:block0</t>
  </si>
  <si>
    <t>minecraft:gold_ore, denseores:block0:1</t>
  </si>
  <si>
    <t>minecraft:redstone_ore, denseores:block0:5</t>
  </si>
  <si>
    <t>Block Weights: 0.9, 0.1\nVein Branch Inclination: -_default_, -_default_, normal, base</t>
  </si>
  <si>
    <t>Need Biome Types: Mountain\nNeed Biomes: MISSING\nBlock Weights: 0.9, 0.1\nVein Branch Inclination: -_default_, -_default_, normal, base</t>
  </si>
  <si>
    <t>minecraft:diamond_ore, denseores:block0:3</t>
  </si>
  <si>
    <t>Block Weights: 0.9, 0.1\nAlternate Blocks: minecraft:lava</t>
  </si>
  <si>
    <t>Need Biome Types: Mountain\nNeed Biomes: MISSING\nBlock Weights: 0.9, 0.1\nAlternate Blocks: minecraft:lava</t>
  </si>
  <si>
    <t>minecraft:lapis_ore, denseores:block0:2</t>
  </si>
  <si>
    <t>minecraft:emerald_ore, denseores:block0:4</t>
  </si>
  <si>
    <t>Block Weights: 0.9, 0.1\nNeed Biome Types: Mountain\nNeed Biomes: MISSING\nAlternate Blocks: minecraft:monster_egg</t>
  </si>
  <si>
    <t>minecraft:quartz_ore, denseores:block0:7</t>
  </si>
  <si>
    <t>ElectriCraft</t>
  </si>
  <si>
    <t>BB6E30</t>
  </si>
  <si>
    <t>ElectriCraft:electricraft_block_ore</t>
  </si>
  <si>
    <t>A9C7CF</t>
  </si>
  <si>
    <t>ElectriCraft:electricraft_block_ore:1</t>
  </si>
  <si>
    <t>B6D2EA</t>
  </si>
  <si>
    <t>ElectriCraft:electricraft_block_ore:2</t>
  </si>
  <si>
    <t>ElectriCraft:electricraft_block_ore:3</t>
  </si>
  <si>
    <t>DAD9DB</t>
  </si>
  <si>
    <t>ElectriCraft:electricraft_block_ore:4</t>
  </si>
  <si>
    <t>ElectriCraft:electricraft_block_ore:5</t>
  </si>
  <si>
    <t>Et Futurum</t>
  </si>
  <si>
    <t>DAAE99</t>
  </si>
  <si>
    <t>etfuturum:stone:1</t>
  </si>
  <si>
    <t>CBCBCF</t>
  </si>
  <si>
    <t>etfuturum:stone:3</t>
  </si>
  <si>
    <t>85858B</t>
  </si>
  <si>
    <t>etfuturum:stone:5</t>
  </si>
  <si>
    <t>Factorization</t>
  </si>
  <si>
    <t>8C9EBE</t>
  </si>
  <si>
    <t>factorization:ResourceBlock</t>
  </si>
  <si>
    <t>Dark Iron</t>
  </si>
  <si>
    <t>781CCB</t>
  </si>
  <si>
    <t>factorization:DarkIronOre</t>
  </si>
  <si>
    <t>minecraft:stone, minecraft:dirt, minecraft:gravel</t>
  </si>
  <si>
    <t>Place Beside: factorization:DarkIronOre, minecraft:bedrock\nPlace Above: factorization:DarkIronOre, minecraft:bedrock</t>
  </si>
  <si>
    <t>Need Biome Types: Mountain\nNeed Biomes: MISSING\nPlace Beside: factorization:DarkIronOre, minecraft:bedrock\nPlace Above: factorization:DarkIronOre, minecraft:bedrock</t>
  </si>
  <si>
    <t>Flaxbeard's SteamCraft</t>
  </si>
  <si>
    <t>D26B2F</t>
  </si>
  <si>
    <t>Steamcraft:steamcraftOre</t>
  </si>
  <si>
    <t>Zinc</t>
  </si>
  <si>
    <t>EAEAEA</t>
  </si>
  <si>
    <t>Steamcraft:steamcraftOre:1</t>
  </si>
  <si>
    <t>Forestry</t>
  </si>
  <si>
    <t>Apatite</t>
  </si>
  <si>
    <t>52BBEF</t>
  </si>
  <si>
    <t>forestry:resources</t>
  </si>
  <si>
    <t>E3B78E</t>
  </si>
  <si>
    <t>forestry:resources:1</t>
  </si>
  <si>
    <t>D1EDF1</t>
  </si>
  <si>
    <t>forestry:resources:2</t>
  </si>
  <si>
    <t>Fossils &amp; Archaeology</t>
  </si>
  <si>
    <t>Fossils</t>
  </si>
  <si>
    <t>FEFDDF</t>
  </si>
  <si>
    <t>fossil:fossil</t>
  </si>
  <si>
    <t>Prefer Biome Types: Swamp, hot, sandy</t>
  </si>
  <si>
    <t>Need Biome Types: Mountain\nNeed Biomes: MISSING\nPrefer Biome Types: Swamp, hot, sandy</t>
  </si>
  <si>
    <t>Permafrost</t>
  </si>
  <si>
    <t>A5C3F5</t>
  </si>
  <si>
    <t>fossil:permafrost</t>
  </si>
  <si>
    <t>Need Biome Types: Snowy</t>
  </si>
  <si>
    <t>GalactiCraft</t>
  </si>
  <si>
    <t>C17B40</t>
  </si>
  <si>
    <t>GalacticraftCore:tile.gcBlockCore:5</t>
  </si>
  <si>
    <t>C9C9C9</t>
  </si>
  <si>
    <t>GalacticraftCore:tile.gcBlockCore:6</t>
  </si>
  <si>
    <t>9CACB8</t>
  </si>
  <si>
    <t>GalacticraftCore:tile.gcBlockCore:7</t>
  </si>
  <si>
    <t>Silicon</t>
  </si>
  <si>
    <t>GalacticraftCore:tile.gcBlockCore:8</t>
  </si>
  <si>
    <t>GeoStrata</t>
  </si>
  <si>
    <t>Shale</t>
  </si>
  <si>
    <t>676970</t>
  </si>
  <si>
    <t>GeoStrata:geostrata_rock_shale_smooth</t>
  </si>
  <si>
    <t>Sandstone</t>
  </si>
  <si>
    <t>BA9D80</t>
  </si>
  <si>
    <t>GeoStrata:geostrata_rock_sandstone_smooth</t>
  </si>
  <si>
    <t>CBBFAD</t>
  </si>
  <si>
    <t>GeoStrata:geostrata_rock_limestone_smooth</t>
  </si>
  <si>
    <t>Pumice</t>
  </si>
  <si>
    <t>C4C1BA</t>
  </si>
  <si>
    <t>GeoStrata:geostrata_rock_pumice_smooth</t>
  </si>
  <si>
    <t>Opal</t>
  </si>
  <si>
    <t>CAFFFF</t>
  </si>
  <si>
    <t>GeoStrata:geostrata_rock_opal_smooth</t>
  </si>
  <si>
    <t>Slate</t>
  </si>
  <si>
    <t>494B53</t>
  </si>
  <si>
    <t>GeoStrata:geostrata_rock_slate_smooth</t>
  </si>
  <si>
    <t>Gneiss</t>
  </si>
  <si>
    <t>BFBDBC</t>
  </si>
  <si>
    <t>GeoStrata:geostrata_rock_gneiss_smooth</t>
  </si>
  <si>
    <t>Peridotite</t>
  </si>
  <si>
    <t>617361</t>
  </si>
  <si>
    <t>GeoStrata:geostrata_rock_peridotite_smooth</t>
  </si>
  <si>
    <t>Granulite</t>
  </si>
  <si>
    <t>AEB3AB</t>
  </si>
  <si>
    <t>GeoStrata:geostrata_rock_granulite_smooth</t>
  </si>
  <si>
    <t>Migmatite</t>
  </si>
  <si>
    <t>92958C</t>
  </si>
  <si>
    <t>GeoStrata:geostrata_rock_migmatite_smooth</t>
  </si>
  <si>
    <t>Schist</t>
  </si>
  <si>
    <t>4B4C52</t>
  </si>
  <si>
    <t>GeoStrata:geostrata_rock_schist_smooth</t>
  </si>
  <si>
    <t>Basalt</t>
  </si>
  <si>
    <t>383844</t>
  </si>
  <si>
    <t>GeoStrata:geostrata_rock_basalt_smooth</t>
  </si>
  <si>
    <t>Onyx</t>
  </si>
  <si>
    <t>303030</t>
  </si>
  <si>
    <t>GeoStrata:geostrata_rock_onyx_smooth</t>
  </si>
  <si>
    <t>Quartz</t>
  </si>
  <si>
    <t>C9D2D9</t>
  </si>
  <si>
    <t>GeoStrata:geostrata_rock_quartz_smooth</t>
  </si>
  <si>
    <t>B4B4BC</t>
  </si>
  <si>
    <t>GeoStrata:geostrata_rock_marble_smooth</t>
  </si>
  <si>
    <t>CA9C7F</t>
  </si>
  <si>
    <t>GeoStrata:geostrata_rock_granite_smooth</t>
  </si>
  <si>
    <t>Hornfel</t>
  </si>
  <si>
    <t>A4A7B0</t>
  </si>
  <si>
    <t>GeoStrata:geostrata_rock_hornfel_smooth</t>
  </si>
  <si>
    <t>Pam's HarvestCraft</t>
  </si>
  <si>
    <t>Salt</t>
  </si>
  <si>
    <t>90927C</t>
  </si>
  <si>
    <t>harvestcraft:salt</t>
  </si>
  <si>
    <t>Immersive Engineering</t>
  </si>
  <si>
    <t>#E78125</t>
  </si>
  <si>
    <t>immersiveengineering:ore:0</t>
  </si>
  <si>
    <t>Bauxite</t>
  </si>
  <si>
    <t>#C0C7CA</t>
  </si>
  <si>
    <t>immersiveengineering:ore:1</t>
  </si>
  <si>
    <t>#636A81</t>
  </si>
  <si>
    <t>immersiveengineering:ore:2</t>
  </si>
  <si>
    <t>#E8F6FF</t>
  </si>
  <si>
    <t>immersiveengineering:ore:3</t>
  </si>
  <si>
    <t>#D3D9C8</t>
  </si>
  <si>
    <t>immersiveengineering:ore:4</t>
  </si>
  <si>
    <t>IndustrialCraft 2</t>
  </si>
  <si>
    <t>#C4733C</t>
  </si>
  <si>
    <t>IC2:resource:1</t>
  </si>
  <si>
    <t>#CDCDCD</t>
  </si>
  <si>
    <t>IC2:resource:3</t>
  </si>
  <si>
    <t>Uranium</t>
  </si>
  <si>
    <t>#6AC312</t>
  </si>
  <si>
    <t>IC2:resource:4</t>
  </si>
  <si>
    <t>#829199</t>
  </si>
  <si>
    <t>IC2:resource:2</t>
  </si>
  <si>
    <t>MagnetiCraft</t>
  </si>
  <si>
    <t>#986359</t>
  </si>
  <si>
    <t>Magneticraft:copper_ore</t>
  </si>
  <si>
    <t>Tungsten</t>
  </si>
  <si>
    <t>#525252</t>
  </si>
  <si>
    <t>Magneticraft:tungsten_ore</t>
  </si>
  <si>
    <t>Sulfur</t>
  </si>
  <si>
    <t>#FEE002</t>
  </si>
  <si>
    <t>31FA</t>
  </si>
  <si>
    <t>Magneticraft:sulfur_ore</t>
  </si>
  <si>
    <t>#6F8F53</t>
  </si>
  <si>
    <t>Magneticraft:uranium_ore</t>
  </si>
  <si>
    <t>Thorium</t>
  </si>
  <si>
    <t>#5A483A</t>
  </si>
  <si>
    <t>Magneticraft:thorium_ore</t>
  </si>
  <si>
    <t>#CDD6CB</t>
  </si>
  <si>
    <t>Magneticraft:salt_ore</t>
  </si>
  <si>
    <t>#706750</t>
  </si>
  <si>
    <t>Magneticraft:zinc_ore</t>
  </si>
  <si>
    <t>#A6B2A6</t>
  </si>
  <si>
    <t>Magneticraft:limestone</t>
  </si>
  <si>
    <t>Mariculture</t>
  </si>
  <si>
    <t>#A3744B</t>
  </si>
  <si>
    <t>Mariculture:rocks:2</t>
  </si>
  <si>
    <t>#C85432</t>
  </si>
  <si>
    <t>Mariculture:rocks:1</t>
  </si>
  <si>
    <t>Mekanism</t>
  </si>
  <si>
    <t>Osmium</t>
  </si>
  <si>
    <t>7CB3EE</t>
  </si>
  <si>
    <t>Mekanism:OreBlock</t>
  </si>
  <si>
    <t>AE4408</t>
  </si>
  <si>
    <t>Mekanism:OreBlock:1</t>
  </si>
  <si>
    <t>C1C8C8</t>
  </si>
  <si>
    <t>Mekanism:OreBlock:2</t>
  </si>
  <si>
    <t>Metallurgy 4</t>
  </si>
  <si>
    <t>FCF570</t>
  </si>
  <si>
    <t>Metallurgy:utility.ore</t>
  </si>
  <si>
    <t>Phosphorite</t>
  </si>
  <si>
    <t>8D6161</t>
  </si>
  <si>
    <t>Metallurgy:utility.ore:1</t>
  </si>
  <si>
    <t>Saltpeter</t>
  </si>
  <si>
    <t>Metallurgy:utility.ore:2</t>
  </si>
  <si>
    <t>Magnesium</t>
  </si>
  <si>
    <t>927C6C</t>
  </si>
  <si>
    <t>Metallurgy:utility.ore:3</t>
  </si>
  <si>
    <t>Bitumen</t>
  </si>
  <si>
    <t>Metallurgy:utility.ore:4</t>
  </si>
  <si>
    <t>Potash</t>
  </si>
  <si>
    <t>FFAA00</t>
  </si>
  <si>
    <t>Metallurgy:utility.ore:5</t>
  </si>
  <si>
    <t>EA6515</t>
  </si>
  <si>
    <t>Metallurgy:base.ore</t>
  </si>
  <si>
    <t>BDBDBD</t>
  </si>
  <si>
    <t>Metallurgy:base.ore:1</t>
  </si>
  <si>
    <t>Manganese</t>
  </si>
  <si>
    <t>FCC7C7</t>
  </si>
  <si>
    <t>Metallurgy:base.ore:2</t>
  </si>
  <si>
    <t>BFC55C</t>
  </si>
  <si>
    <t>Metallurgy:precious.ore</t>
  </si>
  <si>
    <t>E1E1E1</t>
  </si>
  <si>
    <t>Metallurgy:precious.ore:1</t>
  </si>
  <si>
    <t>B8D6DB</t>
  </si>
  <si>
    <t>Metallurgy:precious.ore:2</t>
  </si>
  <si>
    <t>Prometheum</t>
  </si>
  <si>
    <t>5D8258</t>
  </si>
  <si>
    <t>Metallurgy:fantasy.ore</t>
  </si>
  <si>
    <t>Deep Iron</t>
  </si>
  <si>
    <t>4C5E6C</t>
  </si>
  <si>
    <t>Metallurgy:fantasy.ore:1</t>
  </si>
  <si>
    <t>Infuscolium</t>
  </si>
  <si>
    <t>8B2656</t>
  </si>
  <si>
    <t>Metallurgy:fantasy.ore:2</t>
  </si>
  <si>
    <t>Oureclase</t>
  </si>
  <si>
    <t>9A7607</t>
  </si>
  <si>
    <t>Metallurgy:fantasy.ore:4</t>
  </si>
  <si>
    <t>Astral Silver</t>
  </si>
  <si>
    <t>ADC3C3</t>
  </si>
  <si>
    <t>Metallurgy:fantasy.ore:5</t>
  </si>
  <si>
    <t>Carmot</t>
  </si>
  <si>
    <t>D7C986</t>
  </si>
  <si>
    <t>Metallurgy:fantasy.ore:6</t>
  </si>
  <si>
    <t>Mithril</t>
  </si>
  <si>
    <t>9AF3F7</t>
  </si>
  <si>
    <t>Metallurgy:fantasy.ore:7</t>
  </si>
  <si>
    <t>Rubracium</t>
  </si>
  <si>
    <t>A1363C</t>
  </si>
  <si>
    <t>Metallurgy:fantasy.ore:8</t>
  </si>
  <si>
    <t>Orichalcum</t>
  </si>
  <si>
    <t>466432</t>
  </si>
  <si>
    <t>Metallurgy:fantasy.ore:11</t>
  </si>
  <si>
    <t>Adamantine</t>
  </si>
  <si>
    <t>AC0C0D</t>
  </si>
  <si>
    <t>Metallurgy:fantasy.ore:13</t>
  </si>
  <si>
    <t>Atlarus</t>
  </si>
  <si>
    <t>C4B117</t>
  </si>
  <si>
    <t>Metallurgy:fantasy.ore:14</t>
  </si>
  <si>
    <t>Ignatius</t>
  </si>
  <si>
    <t>EE810A</t>
  </si>
  <si>
    <t>Metallurgy:nether.ore</t>
  </si>
  <si>
    <t>Shadow Iron</t>
  </si>
  <si>
    <t>634C3F</t>
  </si>
  <si>
    <t>Metallurgy:nether.ore:1</t>
  </si>
  <si>
    <t>Lemurite</t>
  </si>
  <si>
    <t>B1B1B4</t>
  </si>
  <si>
    <t>Metallurgy:nether.ore:2</t>
  </si>
  <si>
    <t>Midasium</t>
  </si>
  <si>
    <t>F6B237</t>
  </si>
  <si>
    <t>Metallurgy:nether.ore:3</t>
  </si>
  <si>
    <t>Vyroxeres</t>
  </si>
  <si>
    <t>57D411</t>
  </si>
  <si>
    <t>Metallurgy:nether.ore:4</t>
  </si>
  <si>
    <t>Ceruclase</t>
  </si>
  <si>
    <t>3F869C</t>
  </si>
  <si>
    <t>Metallurgy:nether.ore:5</t>
  </si>
  <si>
    <t>Alduorite</t>
  </si>
  <si>
    <t>9FCED2</t>
  </si>
  <si>
    <t>Metallurgy:nether.ore:6</t>
  </si>
  <si>
    <t>Kalendrite</t>
  </si>
  <si>
    <t>AB6AB9</t>
  </si>
  <si>
    <t>Metallurgy:nether.ore:7</t>
  </si>
  <si>
    <t>Vulcanite</t>
  </si>
  <si>
    <t>E66922</t>
  </si>
  <si>
    <t>Metallurgy:nether.ore:8</t>
  </si>
  <si>
    <t>Sanguinite</t>
  </si>
  <si>
    <t>C30506</t>
  </si>
  <si>
    <t>Metallurgy:nether.ore:9</t>
  </si>
  <si>
    <t>Eximite</t>
  </si>
  <si>
    <t>7B5994</t>
  </si>
  <si>
    <t>Metallurgy:ender.ore</t>
  </si>
  <si>
    <t>Height range was larger, but the End's surface level is 64; anything above that would be wasted.</t>
  </si>
  <si>
    <t>Meutoite</t>
  </si>
  <si>
    <t>5E5168</t>
  </si>
  <si>
    <t>Metallurgy:ender.ore:1</t>
  </si>
  <si>
    <t>Mimicry</t>
  </si>
  <si>
    <t>Mimichite</t>
  </si>
  <si>
    <t>8800FF</t>
  </si>
  <si>
    <t>Mimicry:Sparr_Mimichite Ore</t>
  </si>
  <si>
    <t>Nether Mimichite</t>
  </si>
  <si>
    <t>Mimicry:Sparr_Mimichite Ore:1</t>
  </si>
  <si>
    <t>End Mimichite</t>
  </si>
  <si>
    <t>Mimicry:Sparr_Mimichite Ore:2</t>
  </si>
  <si>
    <t>MineChem</t>
  </si>
  <si>
    <t>ACFE91</t>
  </si>
  <si>
    <t>38D0</t>
  </si>
  <si>
    <t>minechem:tile.oreUranium</t>
  </si>
  <si>
    <t>Minecraft Comes Alive!</t>
  </si>
  <si>
    <t>Rose Gold</t>
  </si>
  <si>
    <t>FFDDA2</t>
  </si>
  <si>
    <t>MCA:tile.roseGoldOre</t>
  </si>
  <si>
    <t>Nether Ores</t>
  </si>
  <si>
    <t>2D2D2D</t>
  </si>
  <si>
    <t>NetherOres:tile.netherores.ore.0</t>
  </si>
  <si>
    <t>AA9C</t>
  </si>
  <si>
    <t>NetherOres:tile.netherores.ore.0:1</t>
  </si>
  <si>
    <t>NetherOres:tile.netherores.ore.0:2</t>
  </si>
  <si>
    <t>NetherOres:tile.netherores.ore.0:3</t>
  </si>
  <si>
    <t>NetherOres:tile.netherores.ore.0:4</t>
  </si>
  <si>
    <t>NetherOres:tile.netherores.ore.0:5</t>
  </si>
  <si>
    <t>NetherOres:tile.netherores.ore.0:6</t>
  </si>
  <si>
    <t>NetherOres:tile.netherores.ore.0:7</t>
  </si>
  <si>
    <t>907F</t>
  </si>
  <si>
    <t>NetherOres:tile.netherores.ore.0:8</t>
  </si>
  <si>
    <t>NetherOres:tile.netherores.ore.0:9</t>
  </si>
  <si>
    <t>NetherOres:tile.netherores.ore.0:10</t>
  </si>
  <si>
    <t>NetherOres:tile.netherores.ore.0:11</t>
  </si>
  <si>
    <t>Nikolite</t>
  </si>
  <si>
    <t>01FFFC</t>
  </si>
  <si>
    <t>NetherOres:tile.netherores.ore.0:12</t>
  </si>
  <si>
    <t>D10415</t>
  </si>
  <si>
    <t>D0DC</t>
  </si>
  <si>
    <t>NetherOres:tile.netherores.ore.0:13</t>
  </si>
  <si>
    <t>54A228</t>
  </si>
  <si>
    <t>6CA7</t>
  </si>
  <si>
    <t>NetherOres:tile.netherores.ore.0:14</t>
  </si>
  <si>
    <t>554DB4</t>
  </si>
  <si>
    <t>83DD</t>
  </si>
  <si>
    <t>NetherOres:tile.netherores.ore.0:15</t>
  </si>
  <si>
    <t>72A0D2</t>
  </si>
  <si>
    <t>NetherOres:tile.netherores.ore.1</t>
  </si>
  <si>
    <t>DDD396</t>
  </si>
  <si>
    <t>NetherOres:tile.netherores.ore.1:1</t>
  </si>
  <si>
    <t>Steel</t>
  </si>
  <si>
    <t>E89D97</t>
  </si>
  <si>
    <t>NetherOres:tile.netherores.ore.1:2</t>
  </si>
  <si>
    <t>Iridium</t>
  </si>
  <si>
    <t>NetherOres:tile.netherores.ore.1:3</t>
  </si>
  <si>
    <t>43638A</t>
  </si>
  <si>
    <t>NetherOres:tile.netherores.ore.1:4</t>
  </si>
  <si>
    <t>FDFD11</t>
  </si>
  <si>
    <t>CB5E</t>
  </si>
  <si>
    <t>NetherOres:tile.netherores.ore.1:5</t>
  </si>
  <si>
    <t>Titanium</t>
  </si>
  <si>
    <t>686868</t>
  </si>
  <si>
    <t>NetherOres:tile.netherores.ore.1:6</t>
  </si>
  <si>
    <t>75E0F6</t>
  </si>
  <si>
    <t>NetherOres:tile.netherores.ore.1:7</t>
  </si>
  <si>
    <t>Adamantium</t>
  </si>
  <si>
    <t>9CA6B0</t>
  </si>
  <si>
    <t>NetherOres:tile.netherores.ore.1:8</t>
  </si>
  <si>
    <t>Rutile</t>
  </si>
  <si>
    <t>D2C7A9</t>
  </si>
  <si>
    <t>NetherOres:tile.netherores.ore.1:9</t>
  </si>
  <si>
    <t>212121</t>
  </si>
  <si>
    <t>NetherOres:tile.netherores.ore.1:10</t>
  </si>
  <si>
    <t>FEA219</t>
  </si>
  <si>
    <t>NetherOres:tile.netherores.ore.1:11</t>
  </si>
  <si>
    <t>Tennantite</t>
  </si>
  <si>
    <t>9EE2B1</t>
  </si>
  <si>
    <t>NetherOres:tile.netherores.ore.1:12</t>
  </si>
  <si>
    <t>FFFFFF</t>
  </si>
  <si>
    <t>NetherOres:tile.netherores.ore.1:13</t>
  </si>
  <si>
    <t>F4F6F9</t>
  </si>
  <si>
    <t>NetherOres:tile.netherores.ore.1:14</t>
  </si>
  <si>
    <t>827066</t>
  </si>
  <si>
    <t>NetherOres:tile.netherores.ore.1:15</t>
  </si>
  <si>
    <t>Netherrocks</t>
  </si>
  <si>
    <t>Fyrite</t>
  </si>
  <si>
    <t>BF0000</t>
  </si>
  <si>
    <t>netherrocks:fyrite_ore</t>
  </si>
  <si>
    <t>046652</t>
  </si>
  <si>
    <t>netherrocks:malachite_ore</t>
  </si>
  <si>
    <t>AshStone</t>
  </si>
  <si>
    <t>3F3F60</t>
  </si>
  <si>
    <t>netherrocks:ashstone_ore</t>
  </si>
  <si>
    <t>Illumenite</t>
  </si>
  <si>
    <t>FCFEB0</t>
  </si>
  <si>
    <t>netherrocks:illumenite_ore</t>
  </si>
  <si>
    <t>minecraft:glowstone</t>
  </si>
  <si>
    <t>Illumenite is specially handled.  DO NOT USE THIS CONFIG.</t>
  </si>
  <si>
    <t>Dragonstone</t>
  </si>
  <si>
    <t>0F0035</t>
  </si>
  <si>
    <t>netherrocks:dragonstone_ore</t>
  </si>
  <si>
    <t>Argonite</t>
  </si>
  <si>
    <t>netherrocks:argonite_ore</t>
  </si>
  <si>
    <t>Nuclearcraft</t>
  </si>
  <si>
    <t>#3B402D</t>
  </si>
  <si>
    <t>NuclearCraft:blockOre:4</t>
  </si>
  <si>
    <t>#72655A</t>
  </si>
  <si>
    <t>NuclearCraft:blockOre</t>
  </si>
  <si>
    <t>#C3C3D1</t>
  </si>
  <si>
    <t>NuclearCraft:blockOre:1</t>
  </si>
  <si>
    <t>#636B68</t>
  </si>
  <si>
    <t>NuclearCraft:blockOre:2</t>
  </si>
  <si>
    <t>#E2E2E2</t>
  </si>
  <si>
    <t>NuclearCraft:blockOre:3</t>
  </si>
  <si>
    <t>Plutonium</t>
  </si>
  <si>
    <t>#A68F8F</t>
  </si>
  <si>
    <t>NuclearCraft:blockOre:6</t>
  </si>
  <si>
    <t>Lithium</t>
  </si>
  <si>
    <t>#B6B6B6</t>
  </si>
  <si>
    <t>NuclearCraft:blockOre:7</t>
  </si>
  <si>
    <t>Boron</t>
  </si>
  <si>
    <t>#5C5C5C</t>
  </si>
  <si>
    <t>NuclearCraft:blockOre:8</t>
  </si>
  <si>
    <t>#646464</t>
  </si>
  <si>
    <t>NuclearCraft:blockOre:5</t>
  </si>
  <si>
    <t>Project: Red</t>
  </si>
  <si>
    <t>900113</t>
  </si>
  <si>
    <t>E23A</t>
  </si>
  <si>
    <t>ProjRed|Exploration:projectred.exploration.ore</t>
  </si>
  <si>
    <t>0011C8</t>
  </si>
  <si>
    <t>5196</t>
  </si>
  <si>
    <t>ProjRed|Exploration:projectred.exploration.ore:1</t>
  </si>
  <si>
    <t>057529</t>
  </si>
  <si>
    <t>8759</t>
  </si>
  <si>
    <t>ProjRed|Exploration:projectred.exploration.ore:2</t>
  </si>
  <si>
    <t>ProjRed|Exploration:projectred.exploration.ore:3</t>
  </si>
  <si>
    <t>ProjRed|Exploration:projectred.exploration.ore:4</t>
  </si>
  <si>
    <t>ProjRed|Exploration:projectred.exploration.ore:5</t>
  </si>
  <si>
    <t>Electrotine</t>
  </si>
  <si>
    <t>ProjRed|Exploration:projectred.exploration.ore:6</t>
  </si>
  <si>
    <t>ProjRed|Exploration:projectred.exploration.stone</t>
  </si>
  <si>
    <t>Railcraft</t>
  </si>
  <si>
    <t>Poor Iron</t>
  </si>
  <si>
    <t>railcraft:ore:7</t>
  </si>
  <si>
    <t>Poor Gold</t>
  </si>
  <si>
    <t>railcraft:ore:8</t>
  </si>
  <si>
    <t>Poor Copper</t>
  </si>
  <si>
    <t>railcraft:ore:9</t>
  </si>
  <si>
    <t>Poor Tin</t>
  </si>
  <si>
    <t>railcraft:ore:10</t>
  </si>
  <si>
    <t>Poor Lead</t>
  </si>
  <si>
    <t>railcraft:ore:11</t>
  </si>
  <si>
    <t>FFE25C</t>
  </si>
  <si>
    <t>EE54</t>
  </si>
  <si>
    <t>railcraft:ore</t>
  </si>
  <si>
    <t>CED0BA</t>
  </si>
  <si>
    <t>railcraft:ore:1</t>
  </si>
  <si>
    <t>minecraft:sand, minecraft:sandstone</t>
  </si>
  <si>
    <t>Need Biomes: MISSING\nNeed Biome Types: Sandy\nBiome Rainfall Range: 0, 0.1\nBiome Temperature Range: 1.5, 2.0</t>
  </si>
  <si>
    <t>Need Biomes: MISSING\nNeed Biome Types: Mountain\nBiome Rainfall Range: 0, 0.1\nBiome Temperature Range: 1.5, 2.0</t>
  </si>
  <si>
    <t>Firestone</t>
  </si>
  <si>
    <t>C64E0D</t>
  </si>
  <si>
    <t>railcraft:ore:5</t>
  </si>
  <si>
    <t>Place Below: minecraft:lava</t>
  </si>
  <si>
    <t>Need Biome Types: Mountain\nNeed Biomes: MISSING\nPlace Below: minecraft:lava</t>
  </si>
  <si>
    <t>Must be under a lava block.</t>
  </si>
  <si>
    <t>Abyssal Geode</t>
  </si>
  <si>
    <t>Geode</t>
  </si>
  <si>
    <t>000000</t>
  </si>
  <si>
    <t>9668</t>
  </si>
  <si>
    <t>railcraft:ore:2, railcraft:ore:3, railcraft:ore:4</t>
  </si>
  <si>
    <t>minecraft:stone, minecraft:dirt, minecraft:gravel, minecraft:water, minecraft:air</t>
  </si>
  <si>
    <t>Abyssal Geodes are specially handled.  DO NOT USE THIS CONFIG.</t>
  </si>
  <si>
    <t>ReactorCraft</t>
  </si>
  <si>
    <t>Pitchblende</t>
  </si>
  <si>
    <t>454454</t>
  </si>
  <si>
    <t>ReactorCraft:reactorcraft_block_ore:1</t>
  </si>
  <si>
    <t>Need Biome Types: Mushroom, Ocean, River\nNeed Biomes: MISSING</t>
  </si>
  <si>
    <t>Cadmium</t>
  </si>
  <si>
    <t>7184A4</t>
  </si>
  <si>
    <t>ReactorCraft:reactorcraft_block_ore:2</t>
  </si>
  <si>
    <t>Indium</t>
  </si>
  <si>
    <t>7A7C89</t>
  </si>
  <si>
    <t>ReactorCraft:reactorcraft_block_ore:3</t>
  </si>
  <si>
    <t>ReactorCraft:reactorcraft_block_ore:4</t>
  </si>
  <si>
    <t>End Pitchblende</t>
  </si>
  <si>
    <t>ReactorCraft:reactorcraft_block_ore:5</t>
  </si>
  <si>
    <t>Ammonium Chloride</t>
  </si>
  <si>
    <t>ReactorCraft:reactorcraft_block_ore:6</t>
  </si>
  <si>
    <t>Calcite</t>
  </si>
  <si>
    <t>ReactorCraft:reactorcraft_block_ore:7</t>
  </si>
  <si>
    <t>Magnetite</t>
  </si>
  <si>
    <t>ReactorCraft:reactorcraft_block_ore:8</t>
  </si>
  <si>
    <t>Thorite</t>
  </si>
  <si>
    <t>ReactorCraft:reactorcraft_block_ore:9</t>
  </si>
  <si>
    <t>Blue Fluorite</t>
  </si>
  <si>
    <t>283270</t>
  </si>
  <si>
    <t>ReactorCraft:reactorcraft_block_fluoriteore</t>
  </si>
  <si>
    <t>Pink Fluorite</t>
  </si>
  <si>
    <t>7A5970</t>
  </si>
  <si>
    <t>ReactorCraft:reactorcraft_block_fluoriteore:1</t>
  </si>
  <si>
    <t>Orange Fluorite</t>
  </si>
  <si>
    <t>7A5927</t>
  </si>
  <si>
    <t>ReactorCraft:reactorcraft_block_fluoriteore:2</t>
  </si>
  <si>
    <t>Magenta Fluorite</t>
  </si>
  <si>
    <t>602774</t>
  </si>
  <si>
    <t>ReactorCraft:reactorcraft_block_fluoriteore:3</t>
  </si>
  <si>
    <t>Green Fluorite</t>
  </si>
  <si>
    <t>347D3B</t>
  </si>
  <si>
    <t>ReactorCraft:reactorcraft_block_fluoriteore:4</t>
  </si>
  <si>
    <t>Red Fluorite</t>
  </si>
  <si>
    <t>974747</t>
  </si>
  <si>
    <t>ReactorCraft:reactorcraft_block_fluoriteore:5</t>
  </si>
  <si>
    <t>White Fluorite</t>
  </si>
  <si>
    <t>969696</t>
  </si>
  <si>
    <t>ReactorCraft:reactorcraft_block_fluoriteore:6</t>
  </si>
  <si>
    <t>Yellow Fluorite</t>
  </si>
  <si>
    <t>978834</t>
  </si>
  <si>
    <t>ReactorCraft:reactorcraft_block_fluoriteore:7</t>
  </si>
  <si>
    <t>Simple Ores</t>
  </si>
  <si>
    <t>simpleores:copper_ore</t>
  </si>
  <si>
    <t>simpleores:tin_ore</t>
  </si>
  <si>
    <t>Mythril</t>
  </si>
  <si>
    <t>79AFD2</t>
  </si>
  <si>
    <t>simpleores:mythril_ore</t>
  </si>
  <si>
    <t>159800</t>
  </si>
  <si>
    <t>simpleores:adamantium_ore</t>
  </si>
  <si>
    <t>232323</t>
  </si>
  <si>
    <t>1523</t>
  </si>
  <si>
    <t>simpleores:onyx_ore</t>
  </si>
  <si>
    <t>ThaumCraft 4</t>
  </si>
  <si>
    <t>Amber Bearing Stone</t>
  </si>
  <si>
    <t>Thaumcraft:blockCustomOre:7</t>
  </si>
  <si>
    <t>Cinnabar</t>
  </si>
  <si>
    <t>831C20</t>
  </si>
  <si>
    <t>Thaumcraft:blockCustomOre</t>
  </si>
  <si>
    <t>Air Infused Stone</t>
  </si>
  <si>
    <t>FEFEAB</t>
  </si>
  <si>
    <t>Thaumcraft:blockCustomOre:1</t>
  </si>
  <si>
    <t>Prefer Biome Types: Savanna, Mountain, Hills, Plains</t>
  </si>
  <si>
    <t>Fire Infused Stone</t>
  </si>
  <si>
    <t>FC5100</t>
  </si>
  <si>
    <t>Thaumcraft:blockCustomOre:2</t>
  </si>
  <si>
    <t>Prefer Biome Types: Hot, Sandy, Nether, Mesa</t>
  </si>
  <si>
    <t>Water Infused Stone</t>
  </si>
  <si>
    <t>00C0FA</t>
  </si>
  <si>
    <t>Thaumcraft:blockCustomOre:3</t>
  </si>
  <si>
    <t>Prefer Biome Types: Water, Ocean, River, Wet</t>
  </si>
  <si>
    <t>Earth Infused Stone</t>
  </si>
  <si>
    <t>00D900</t>
  </si>
  <si>
    <t>Thaumcraft:blockCustomOre:4</t>
  </si>
  <si>
    <t>Prefer Biome Types: Coniferous, Forest, Sandy, Beach</t>
  </si>
  <si>
    <t>Order Infused Stone</t>
  </si>
  <si>
    <t>EBEBF9</t>
  </si>
  <si>
    <t>Thaumcraft:blockCustomOre:5</t>
  </si>
  <si>
    <t>Prefer Biome Types: Dense, Snowy, Cold, Mushroom</t>
  </si>
  <si>
    <t>Entropy Infused Stone</t>
  </si>
  <si>
    <t>260920</t>
  </si>
  <si>
    <t>Thaumcraft:blockCustomOre:6</t>
  </si>
  <si>
    <t>Prefer Biome Types: Dry, Sparse, Swamp, Wasteland</t>
  </si>
  <si>
    <t>Thermal Foundation</t>
  </si>
  <si>
    <t>ThermalFoundation:Ore</t>
  </si>
  <si>
    <t>ThermalFoundation:Ore:1</t>
  </si>
  <si>
    <t>ThermalFoundation:Ore:2</t>
  </si>
  <si>
    <t>ThermalFoundation:Ore:3</t>
  </si>
  <si>
    <t>Ferrous</t>
  </si>
  <si>
    <t>BCBDAB</t>
  </si>
  <si>
    <t>ThermalFoundation:Ore:4</t>
  </si>
  <si>
    <t>Shiny</t>
  </si>
  <si>
    <t>6FE5F3</t>
  </si>
  <si>
    <t>ThermalFoundation:Ore:5</t>
  </si>
  <si>
    <t>Tinker's Construct</t>
  </si>
  <si>
    <t>Cobalt</t>
  </si>
  <si>
    <t>1D62B8</t>
  </si>
  <si>
    <t>tconstruct:ore</t>
  </si>
  <si>
    <t>Ardite</t>
  </si>
  <si>
    <t>F48A00</t>
  </si>
  <si>
    <t>tconstruct:ore:1</t>
  </si>
  <si>
    <t>Tinker's Steelworks</t>
  </si>
  <si>
    <t>C5CCA9</t>
  </si>
  <si>
    <t>TSteelworks:Limestone</t>
  </si>
  <si>
    <t>Frequency2</t>
  </si>
  <si>
    <t>mod_name</t>
  </si>
  <si>
    <t>ore_name</t>
  </si>
  <si>
    <t>preferred_preset</t>
  </si>
  <si>
    <t>vein_preset</t>
  </si>
  <si>
    <t>cloud_preset</t>
  </si>
  <si>
    <t>avg_ores_per_chunk</t>
  </si>
  <si>
    <t>original_vein_size</t>
  </si>
  <si>
    <t>original_veins_per_chunk</t>
  </si>
  <si>
    <t>Huge Veins</t>
  </si>
  <si>
    <t>cloud_multiplier</t>
  </si>
  <si>
    <t>cloud_frequency</t>
  </si>
  <si>
    <t>cloud_radius_and_thickness</t>
  </si>
  <si>
    <t>height_average</t>
  </si>
  <si>
    <t>height_range</t>
  </si>
  <si>
    <t>height_amp_average</t>
  </si>
  <si>
    <t>height_amp_range</t>
  </si>
  <si>
    <t>height_desired_bottom</t>
  </si>
  <si>
    <t>height_desired_top</t>
  </si>
  <si>
    <t>height_mountain_average</t>
  </si>
  <si>
    <t>height_mountain_range</t>
  </si>
  <si>
    <t>height_amplified_top</t>
  </si>
  <si>
    <t>vanilla_size</t>
  </si>
  <si>
    <t>vanilla_frequency</t>
  </si>
  <si>
    <t>vein_frequency</t>
  </si>
  <si>
    <t>vein_motherlode_size</t>
  </si>
  <si>
    <t>vein_branch_length</t>
  </si>
  <si>
    <t>vein_segment_radius</t>
  </si>
  <si>
    <t>vein_multiplier</t>
  </si>
  <si>
    <t>vein_frequency_tweak</t>
  </si>
  <si>
    <t>vein_motherlode_size_tweak</t>
  </si>
  <si>
    <t>vein_has_motherlode</t>
  </si>
  <si>
    <t>vein_has_branches</t>
  </si>
  <si>
    <t>NO</t>
  </si>
  <si>
    <t>height_generate_in_mountains</t>
  </si>
  <si>
    <t>dimension</t>
  </si>
  <si>
    <t>debug_colour</t>
  </si>
  <si>
    <t>seed</t>
  </si>
  <si>
    <t>distribution_type</t>
  </si>
  <si>
    <t>ore_block_ids</t>
  </si>
  <si>
    <t>replace_block_ids</t>
  </si>
  <si>
    <t>extra_sprocket_settings</t>
  </si>
  <si>
    <t>extra_sprocket_mountain_settings</t>
  </si>
  <si>
    <t>comments</t>
  </si>
  <si>
    <t>mod_version</t>
  </si>
  <si>
    <t>Use these values for Vanilla (standard) generation.</t>
  </si>
  <si>
    <t>Use these values for vein distributions.</t>
  </si>
  <si>
    <t>Use these values for cloud distr's.</t>
  </si>
  <si>
    <t>HOW TO USE</t>
  </si>
  <si>
    <t>Fill in the data in the yellow columns to tell COG what the ore is called, what distribution to generate it in, etc.</t>
  </si>
  <si>
    <t>The sprocket_csv.py script recognises columns by name. Therefore, it's fine to insert new columns, but it's not OK to change the names of columns.</t>
  </si>
  <si>
    <r>
      <t xml:space="preserve">Fill in the data in the pink columns to tell COG </t>
    </r>
    <r>
      <rPr>
        <u/>
        <sz val="18"/>
        <rFont val="Sans"/>
      </rPr>
      <t>how much</t>
    </r>
    <r>
      <rPr>
        <sz val="18"/>
        <rFont val="Sans"/>
      </rPr>
      <t xml:space="preserve"> ore to generate, </t>
    </r>
    <r>
      <rPr>
        <u/>
        <sz val="18"/>
        <rFont val="Sans"/>
      </rPr>
      <t>what height</t>
    </r>
    <r>
      <rPr>
        <sz val="18"/>
        <rFont val="Sans"/>
      </rPr>
      <t xml:space="preserve"> to generate it at, and </t>
    </r>
    <r>
      <rPr>
        <u/>
        <sz val="18"/>
        <rFont val="Sans"/>
      </rPr>
      <t>which dimensions</t>
    </r>
    <r>
      <rPr>
        <sz val="18"/>
        <rFont val="Sans"/>
      </rPr>
      <t xml:space="preserve"> to generate it in.</t>
    </r>
  </si>
  <si>
    <t>The spreadsheet formulas will then calculate the required parameters for you.</t>
  </si>
  <si>
    <t>Just a duplicate of Sparse Veins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</si>
</sst>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>
    <font>
      <sz val="10"/>
      <name val="Sans"/>
    </font>
    <font>
      <sz val="10"/>
      <color rgb="FF000000"/>
      <name val="Sans"/>
    </font>
    <font>
      <b/>
      <sz val="10"/>
      <color rgb="FF000000"/>
      <name val="Sans"/>
    </font>
    <font>
      <i/>
      <sz val="10"/>
      <name val="Sans"/>
    </font>
    <font>
      <b/>
      <sz val="10"/>
      <name val="Sans"/>
    </font>
    <font>
      <sz val="10"/>
      <color rgb="FF000000"/>
      <name val="Arial"/>
      <family val="2"/>
    </font>
    <font>
      <b/>
      <u/>
      <sz val="10"/>
      <color rgb="FF000000"/>
      <name val="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Sans"/>
    </font>
    <font>
      <sz val="10"/>
      <color theme="0" tint="-0.499984740745262"/>
      <name val="Sans"/>
    </font>
    <font>
      <sz val="10"/>
      <color rgb="FF000000"/>
      <name val="Courier New"/>
      <family val="3"/>
    </font>
    <font>
      <b/>
      <sz val="8"/>
      <name val="Sans"/>
    </font>
    <font>
      <sz val="18"/>
      <name val="Sans"/>
    </font>
    <font>
      <sz val="18"/>
      <color theme="9" tint="-0.499984740745262"/>
      <name val="Sans"/>
    </font>
    <font>
      <sz val="18"/>
      <color theme="0"/>
      <name val="Sans"/>
    </font>
    <font>
      <u/>
      <sz val="18"/>
      <name val="Sans"/>
    </font>
    <font>
      <sz val="18"/>
      <color rgb="FF000000"/>
      <name val="Sans"/>
    </font>
    <font>
      <b/>
      <i/>
      <sz val="10"/>
      <color theme="0" tint="-0.499984740745262"/>
      <name val="Sans"/>
    </font>
    <font>
      <b/>
      <i/>
      <u/>
      <sz val="10"/>
      <color theme="0" tint="-0.499984740745262"/>
      <name val="Sans"/>
    </font>
    <font>
      <i/>
      <sz val="10"/>
      <color theme="0" tint="-0.499984740745262"/>
      <name val="Sans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/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auto="1"/>
      </bottom>
      <diagonal/>
    </border>
    <border>
      <left/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/>
      <top style="thick">
        <color auto="1"/>
      </top>
      <bottom style="thick">
        <color auto="1"/>
      </bottom>
      <diagonal/>
    </border>
    <border>
      <left/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/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2" fillId="0" borderId="0" xfId="0" applyFont="1" applyBorder="1" applyAlignment="1" applyProtection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1" fillId="0" borderId="0" xfId="0" applyFont="1" applyBorder="1" applyAlignment="1" applyProtection="1">
      <alignment vertical="top"/>
    </xf>
    <xf numFmtId="0" fontId="1" fillId="0" borderId="0" xfId="1" applyAlignment="1">
      <alignment vertical="top"/>
    </xf>
    <xf numFmtId="49" fontId="1" fillId="0" borderId="0" xfId="1" applyNumberFormat="1" applyAlignment="1">
      <alignment horizontal="center" vertical="top"/>
    </xf>
    <xf numFmtId="49" fontId="1" fillId="0" borderId="0" xfId="1" applyNumberFormat="1" applyAlignment="1">
      <alignment horizontal="left" vertical="top"/>
    </xf>
    <xf numFmtId="49" fontId="1" fillId="0" borderId="0" xfId="1" applyNumberFormat="1" applyAlignment="1">
      <alignment horizontal="left" vertical="top" wrapText="1"/>
    </xf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Alignment="1">
      <alignment vertical="top"/>
    </xf>
    <xf numFmtId="0" fontId="2" fillId="0" borderId="0" xfId="1" applyFont="1" applyAlignment="1">
      <alignment vertical="top"/>
    </xf>
    <xf numFmtId="10" fontId="0" fillId="0" borderId="0" xfId="0" applyNumberFormat="1" applyAlignment="1">
      <alignment vertical="top"/>
    </xf>
    <xf numFmtId="49" fontId="2" fillId="0" borderId="0" xfId="0" applyNumberFormat="1" applyFont="1" applyBorder="1" applyAlignment="1" applyProtection="1">
      <alignment horizontal="center" vertical="top"/>
    </xf>
    <xf numFmtId="49" fontId="2" fillId="0" borderId="0" xfId="0" applyNumberFormat="1" applyFont="1" applyBorder="1" applyAlignment="1" applyProtection="1">
      <alignment horizontal="left" vertical="top"/>
    </xf>
    <xf numFmtId="49" fontId="2" fillId="0" borderId="0" xfId="0" applyNumberFormat="1" applyFont="1" applyBorder="1" applyAlignment="1" applyProtection="1">
      <alignment horizontal="left" vertical="top" wrapText="1"/>
    </xf>
    <xf numFmtId="0" fontId="2" fillId="0" borderId="6" xfId="0" applyFont="1" applyBorder="1" applyAlignment="1" applyProtection="1">
      <alignment vertical="top"/>
    </xf>
    <xf numFmtId="0" fontId="1" fillId="0" borderId="2" xfId="1" applyBorder="1" applyAlignment="1">
      <alignment vertical="top"/>
    </xf>
    <xf numFmtId="0" fontId="1" fillId="0" borderId="2" xfId="1" applyFont="1" applyBorder="1" applyAlignment="1">
      <alignment horizontal="center" vertical="top"/>
    </xf>
    <xf numFmtId="0" fontId="1" fillId="0" borderId="7" xfId="1" applyBorder="1" applyAlignment="1">
      <alignment vertical="top"/>
    </xf>
    <xf numFmtId="0" fontId="2" fillId="0" borderId="8" xfId="0" applyFont="1" applyBorder="1" applyAlignment="1" applyProtection="1">
      <alignment vertical="top"/>
    </xf>
    <xf numFmtId="0" fontId="1" fillId="0" borderId="9" xfId="1" applyBorder="1" applyAlignment="1">
      <alignment vertical="top"/>
    </xf>
    <xf numFmtId="0" fontId="1" fillId="0" borderId="10" xfId="1" applyBorder="1" applyAlignment="1">
      <alignment vertical="top"/>
    </xf>
    <xf numFmtId="0" fontId="2" fillId="0" borderId="3" xfId="0" applyFont="1" applyBorder="1" applyAlignment="1" applyProtection="1">
      <alignment vertical="top"/>
    </xf>
    <xf numFmtId="0" fontId="1" fillId="0" borderId="4" xfId="1" applyBorder="1" applyAlignment="1">
      <alignment vertical="top"/>
    </xf>
    <xf numFmtId="0" fontId="1" fillId="0" borderId="5" xfId="1" applyBorder="1" applyAlignment="1">
      <alignment vertical="top"/>
    </xf>
    <xf numFmtId="0" fontId="2" fillId="0" borderId="17" xfId="0" applyFont="1" applyBorder="1" applyAlignment="1" applyProtection="1">
      <alignment vertical="top"/>
    </xf>
    <xf numFmtId="0" fontId="1" fillId="0" borderId="18" xfId="1" applyFont="1" applyBorder="1" applyAlignment="1">
      <alignment horizontal="center" vertical="top"/>
    </xf>
    <xf numFmtId="0" fontId="1" fillId="0" borderId="19" xfId="1" applyBorder="1" applyAlignment="1">
      <alignment vertical="top"/>
    </xf>
    <xf numFmtId="0" fontId="2" fillId="0" borderId="20" xfId="0" applyFont="1" applyBorder="1" applyAlignment="1" applyProtection="1">
      <alignment vertical="top"/>
    </xf>
    <xf numFmtId="0" fontId="1" fillId="0" borderId="21" xfId="1" applyBorder="1" applyAlignment="1">
      <alignment vertical="top"/>
    </xf>
    <xf numFmtId="0" fontId="2" fillId="0" borderId="22" xfId="0" applyFont="1" applyBorder="1" applyAlignment="1" applyProtection="1">
      <alignment vertical="top"/>
    </xf>
    <xf numFmtId="0" fontId="1" fillId="0" borderId="23" xfId="1" applyFont="1" applyBorder="1" applyAlignment="1">
      <alignment horizontal="center" vertical="top"/>
    </xf>
    <xf numFmtId="0" fontId="1" fillId="0" borderId="24" xfId="1" applyBorder="1" applyAlignment="1">
      <alignment vertical="top"/>
    </xf>
    <xf numFmtId="0" fontId="1" fillId="0" borderId="17" xfId="1" applyBorder="1" applyAlignment="1">
      <alignment vertical="top"/>
    </xf>
    <xf numFmtId="0" fontId="1" fillId="0" borderId="20" xfId="1" applyBorder="1" applyAlignment="1">
      <alignment vertical="top"/>
    </xf>
    <xf numFmtId="0" fontId="1" fillId="0" borderId="22" xfId="1" applyBorder="1" applyAlignment="1">
      <alignment vertical="top"/>
    </xf>
    <xf numFmtId="49" fontId="1" fillId="0" borderId="17" xfId="1" applyNumberFormat="1" applyBorder="1" applyAlignment="1">
      <alignment horizontal="center" vertical="top"/>
    </xf>
    <xf numFmtId="49" fontId="1" fillId="0" borderId="19" xfId="1" applyNumberFormat="1" applyBorder="1" applyAlignment="1">
      <alignment horizontal="center" vertical="top"/>
    </xf>
    <xf numFmtId="49" fontId="1" fillId="0" borderId="20" xfId="1" applyNumberFormat="1" applyBorder="1" applyAlignment="1">
      <alignment horizontal="center" vertical="top"/>
    </xf>
    <xf numFmtId="49" fontId="1" fillId="0" borderId="21" xfId="1" applyNumberFormat="1" applyBorder="1" applyAlignment="1">
      <alignment horizontal="center" vertical="top"/>
    </xf>
    <xf numFmtId="49" fontId="1" fillId="0" borderId="22" xfId="1" applyNumberFormat="1" applyBorder="1" applyAlignment="1">
      <alignment horizontal="center" vertical="top"/>
    </xf>
    <xf numFmtId="49" fontId="1" fillId="0" borderId="24" xfId="1" applyNumberFormat="1" applyBorder="1" applyAlignment="1">
      <alignment horizontal="center" vertical="top"/>
    </xf>
    <xf numFmtId="0" fontId="1" fillId="0" borderId="32" xfId="1" applyBorder="1" applyAlignment="1">
      <alignment vertical="top"/>
    </xf>
    <xf numFmtId="0" fontId="1" fillId="0" borderId="33" xfId="1" applyBorder="1" applyAlignment="1">
      <alignment vertical="top"/>
    </xf>
    <xf numFmtId="0" fontId="1" fillId="0" borderId="33" xfId="0" applyFont="1" applyBorder="1" applyAlignment="1" applyProtection="1">
      <alignment horizontal="left" vertical="top"/>
    </xf>
    <xf numFmtId="0" fontId="1" fillId="0" borderId="34" xfId="1" applyBorder="1" applyAlignment="1">
      <alignment vertical="top"/>
    </xf>
    <xf numFmtId="0" fontId="0" fillId="0" borderId="37" xfId="0" applyBorder="1" applyAlignment="1">
      <alignment vertical="top"/>
    </xf>
    <xf numFmtId="0" fontId="2" fillId="0" borderId="35" xfId="0" applyFont="1" applyBorder="1" applyAlignment="1" applyProtection="1">
      <alignment horizontal="center" vertical="top"/>
    </xf>
    <xf numFmtId="164" fontId="6" fillId="0" borderId="4" xfId="0" applyNumberFormat="1" applyFont="1" applyBorder="1" applyAlignment="1" applyProtection="1">
      <alignment vertical="top"/>
    </xf>
    <xf numFmtId="164" fontId="6" fillId="0" borderId="2" xfId="0" applyNumberFormat="1" applyFont="1" applyBorder="1" applyAlignment="1" applyProtection="1">
      <alignment vertical="top"/>
    </xf>
    <xf numFmtId="0" fontId="6" fillId="0" borderId="2" xfId="1" applyFont="1" applyBorder="1" applyAlignment="1">
      <alignment vertical="top"/>
    </xf>
    <xf numFmtId="0" fontId="4" fillId="3" borderId="11" xfId="0" applyFont="1" applyFill="1" applyBorder="1" applyAlignment="1">
      <alignment horizontal="center" textRotation="45"/>
    </xf>
    <xf numFmtId="0" fontId="4" fillId="3" borderId="12" xfId="0" applyFont="1" applyFill="1" applyBorder="1" applyAlignment="1">
      <alignment horizontal="center" textRotation="45"/>
    </xf>
    <xf numFmtId="0" fontId="4" fillId="3" borderId="29" xfId="0" applyFont="1" applyFill="1" applyBorder="1" applyAlignment="1">
      <alignment horizontal="center" textRotation="45"/>
    </xf>
    <xf numFmtId="0" fontId="4" fillId="3" borderId="13" xfId="0" applyFont="1" applyFill="1" applyBorder="1" applyAlignment="1">
      <alignment horizontal="center" textRotation="45"/>
    </xf>
    <xf numFmtId="0" fontId="4" fillId="3" borderId="30" xfId="0" applyFont="1" applyFill="1" applyBorder="1" applyAlignment="1">
      <alignment horizontal="center" textRotation="45"/>
    </xf>
    <xf numFmtId="0" fontId="4" fillId="3" borderId="31" xfId="0" applyFont="1" applyFill="1" applyBorder="1" applyAlignment="1">
      <alignment horizontal="center" textRotation="45"/>
    </xf>
    <xf numFmtId="0" fontId="2" fillId="0" borderId="28" xfId="0" applyFont="1" applyBorder="1" applyAlignment="1" applyProtection="1">
      <alignment vertical="top"/>
    </xf>
    <xf numFmtId="0" fontId="2" fillId="3" borderId="39" xfId="0" applyFont="1" applyFill="1" applyBorder="1" applyAlignment="1" applyProtection="1">
      <alignment horizontal="center" vertical="top"/>
    </xf>
    <xf numFmtId="0" fontId="2" fillId="3" borderId="15" xfId="0" applyFont="1" applyFill="1" applyBorder="1" applyAlignment="1" applyProtection="1">
      <alignment vertical="top"/>
    </xf>
    <xf numFmtId="0" fontId="4" fillId="3" borderId="15" xfId="0" applyFont="1" applyFill="1" applyBorder="1" applyAlignment="1">
      <alignment vertical="top"/>
    </xf>
    <xf numFmtId="0" fontId="2" fillId="3" borderId="15" xfId="1" applyFont="1" applyFill="1" applyBorder="1" applyAlignment="1">
      <alignment vertical="top"/>
    </xf>
    <xf numFmtId="0" fontId="2" fillId="3" borderId="40" xfId="1" applyFont="1" applyFill="1" applyBorder="1" applyAlignment="1">
      <alignment vertical="top"/>
    </xf>
    <xf numFmtId="0" fontId="6" fillId="0" borderId="9" xfId="1" applyFont="1" applyBorder="1" applyAlignment="1">
      <alignment vertical="top"/>
    </xf>
    <xf numFmtId="0" fontId="1" fillId="0" borderId="17" xfId="0" applyFont="1" applyFill="1" applyBorder="1" applyAlignment="1" applyProtection="1">
      <alignment vertical="top"/>
    </xf>
    <xf numFmtId="0" fontId="1" fillId="0" borderId="18" xfId="0" applyFont="1" applyFill="1" applyBorder="1" applyAlignment="1" applyProtection="1">
      <alignment vertical="top"/>
    </xf>
    <xf numFmtId="0" fontId="5" fillId="0" borderId="18" xfId="0" applyFont="1" applyFill="1" applyBorder="1" applyAlignment="1" applyProtection="1">
      <alignment vertical="top"/>
    </xf>
    <xf numFmtId="0" fontId="1" fillId="0" borderId="20" xfId="0" applyFont="1" applyFill="1" applyBorder="1" applyAlignment="1" applyProtection="1">
      <alignment vertical="top"/>
    </xf>
    <xf numFmtId="0" fontId="1" fillId="0" borderId="2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vertical="top"/>
    </xf>
    <xf numFmtId="0" fontId="1" fillId="0" borderId="22" xfId="0" applyFont="1" applyFill="1" applyBorder="1" applyAlignment="1" applyProtection="1">
      <alignment vertical="top"/>
    </xf>
    <xf numFmtId="0" fontId="1" fillId="0" borderId="23" xfId="0" applyFont="1" applyFill="1" applyBorder="1" applyAlignment="1" applyProtection="1">
      <alignment vertical="top"/>
    </xf>
    <xf numFmtId="0" fontId="5" fillId="0" borderId="23" xfId="0" applyFont="1" applyFill="1" applyBorder="1" applyAlignment="1" applyProtection="1">
      <alignment vertical="top"/>
    </xf>
    <xf numFmtId="164" fontId="1" fillId="0" borderId="17" xfId="0" applyNumberFormat="1" applyFont="1" applyFill="1" applyBorder="1" applyAlignment="1" applyProtection="1">
      <alignment vertical="top"/>
    </xf>
    <xf numFmtId="164" fontId="1" fillId="0" borderId="20" xfId="0" applyNumberFormat="1" applyFont="1" applyFill="1" applyBorder="1" applyAlignment="1" applyProtection="1">
      <alignment vertical="top"/>
    </xf>
    <xf numFmtId="164" fontId="9" fillId="0" borderId="20" xfId="0" applyNumberFormat="1" applyFont="1" applyFill="1" applyBorder="1" applyAlignment="1" applyProtection="1">
      <alignment vertical="top"/>
    </xf>
    <xf numFmtId="164" fontId="1" fillId="0" borderId="22" xfId="0" applyNumberFormat="1" applyFont="1" applyFill="1" applyBorder="1" applyAlignment="1" applyProtection="1">
      <alignment vertical="top"/>
    </xf>
    <xf numFmtId="0" fontId="0" fillId="0" borderId="2" xfId="0" applyFont="1" applyFill="1" applyBorder="1" applyAlignment="1" applyProtection="1">
      <alignment vertical="top"/>
    </xf>
    <xf numFmtId="164" fontId="10" fillId="0" borderId="27" xfId="0" applyNumberFormat="1" applyFont="1" applyFill="1" applyBorder="1" applyAlignment="1" applyProtection="1">
      <alignment horizontal="center" vertical="top"/>
    </xf>
    <xf numFmtId="164" fontId="10" fillId="0" borderId="6" xfId="0" applyNumberFormat="1" applyFont="1" applyFill="1" applyBorder="1" applyAlignment="1" applyProtection="1">
      <alignment horizontal="center" vertical="top"/>
    </xf>
    <xf numFmtId="164" fontId="9" fillId="0" borderId="6" xfId="0" applyNumberFormat="1" applyFont="1" applyFill="1" applyBorder="1" applyAlignment="1" applyProtection="1">
      <alignment horizontal="center" vertical="top"/>
    </xf>
    <xf numFmtId="164" fontId="10" fillId="0" borderId="28" xfId="0" applyNumberFormat="1" applyFont="1" applyFill="1" applyBorder="1" applyAlignment="1" applyProtection="1">
      <alignment horizontal="center" vertical="top"/>
    </xf>
    <xf numFmtId="0" fontId="10" fillId="0" borderId="27" xfId="0" applyNumberFormat="1" applyFont="1" applyFill="1" applyBorder="1" applyAlignment="1" applyProtection="1">
      <alignment vertical="top"/>
    </xf>
    <xf numFmtId="0" fontId="10" fillId="0" borderId="6" xfId="0" applyNumberFormat="1" applyFont="1" applyFill="1" applyBorder="1" applyAlignment="1" applyProtection="1">
      <alignment vertical="top"/>
    </xf>
    <xf numFmtId="0" fontId="9" fillId="0" borderId="6" xfId="0" applyNumberFormat="1" applyFont="1" applyFill="1" applyBorder="1" applyAlignment="1" applyProtection="1">
      <alignment vertical="top"/>
    </xf>
    <xf numFmtId="0" fontId="10" fillId="0" borderId="28" xfId="0" applyNumberFormat="1" applyFont="1" applyFill="1" applyBorder="1" applyAlignment="1" applyProtection="1">
      <alignment vertical="top"/>
    </xf>
    <xf numFmtId="0" fontId="2" fillId="0" borderId="27" xfId="0" applyFont="1" applyBorder="1" applyAlignment="1" applyProtection="1">
      <alignment vertical="top"/>
    </xf>
    <xf numFmtId="0" fontId="4" fillId="4" borderId="30" xfId="0" applyFont="1" applyFill="1" applyBorder="1" applyAlignment="1">
      <alignment horizontal="center" textRotation="45"/>
    </xf>
    <xf numFmtId="0" fontId="4" fillId="3" borderId="14" xfId="0" applyFont="1" applyFill="1" applyBorder="1" applyAlignment="1">
      <alignment horizontal="center" textRotation="45"/>
    </xf>
    <xf numFmtId="0" fontId="4" fillId="3" borderId="16" xfId="0" applyFont="1" applyFill="1" applyBorder="1" applyAlignment="1">
      <alignment horizontal="center" textRotation="45"/>
    </xf>
    <xf numFmtId="0" fontId="4" fillId="3" borderId="15" xfId="0" applyFont="1" applyFill="1" applyBorder="1" applyAlignment="1">
      <alignment horizontal="center" textRotation="45"/>
    </xf>
    <xf numFmtId="0" fontId="1" fillId="5" borderId="18" xfId="0" applyFont="1" applyFill="1" applyBorder="1" applyAlignment="1" applyProtection="1">
      <alignment horizontal="center" vertical="top"/>
    </xf>
    <xf numFmtId="0" fontId="1" fillId="5" borderId="18" xfId="1" applyFill="1" applyBorder="1" applyAlignment="1">
      <alignment horizontal="center" vertical="top"/>
    </xf>
    <xf numFmtId="0" fontId="1" fillId="5" borderId="25" xfId="1" applyFill="1" applyBorder="1" applyAlignment="1">
      <alignment horizontal="center" vertical="top"/>
    </xf>
    <xf numFmtId="0" fontId="1" fillId="5" borderId="2" xfId="0" applyFont="1" applyFill="1" applyBorder="1" applyAlignment="1" applyProtection="1">
      <alignment horizontal="center" vertical="top"/>
    </xf>
    <xf numFmtId="0" fontId="1" fillId="5" borderId="2" xfId="1" applyFill="1" applyBorder="1" applyAlignment="1">
      <alignment horizontal="center" vertical="top"/>
    </xf>
    <xf numFmtId="0" fontId="1" fillId="5" borderId="7" xfId="1" applyFill="1" applyBorder="1" applyAlignment="1">
      <alignment horizontal="center" vertical="top"/>
    </xf>
    <xf numFmtId="0" fontId="1" fillId="5" borderId="7" xfId="1" applyNumberFormat="1" applyFill="1" applyBorder="1" applyAlignment="1">
      <alignment horizontal="center" vertical="top"/>
    </xf>
    <xf numFmtId="0" fontId="1" fillId="5" borderId="23" xfId="0" applyFont="1" applyFill="1" applyBorder="1" applyAlignment="1" applyProtection="1">
      <alignment horizontal="center" vertical="top"/>
    </xf>
    <xf numFmtId="0" fontId="1" fillId="5" borderId="23" xfId="1" applyFill="1" applyBorder="1" applyAlignment="1">
      <alignment horizontal="center" vertical="top"/>
    </xf>
    <xf numFmtId="0" fontId="1" fillId="5" borderId="26" xfId="1" applyFill="1" applyBorder="1" applyAlignment="1">
      <alignment horizontal="center" vertical="top"/>
    </xf>
    <xf numFmtId="0" fontId="1" fillId="5" borderId="18" xfId="0" applyFont="1" applyFill="1" applyBorder="1" applyAlignment="1" applyProtection="1">
      <alignment vertical="top"/>
    </xf>
    <xf numFmtId="0" fontId="1" fillId="5" borderId="2" xfId="0" applyFont="1" applyFill="1" applyBorder="1" applyAlignment="1" applyProtection="1">
      <alignment vertical="top"/>
    </xf>
    <xf numFmtId="0" fontId="1" fillId="5" borderId="23" xfId="0" applyFont="1" applyFill="1" applyBorder="1" applyAlignment="1" applyProtection="1">
      <alignment vertical="top"/>
    </xf>
    <xf numFmtId="0" fontId="11" fillId="5" borderId="18" xfId="1" applyFont="1" applyFill="1" applyBorder="1" applyAlignment="1">
      <alignment vertical="top"/>
    </xf>
    <xf numFmtId="0" fontId="11" fillId="5" borderId="25" xfId="1" applyFont="1" applyFill="1" applyBorder="1" applyAlignment="1">
      <alignment vertical="top"/>
    </xf>
    <xf numFmtId="0" fontId="11" fillId="5" borderId="2" xfId="1" applyFont="1" applyFill="1" applyBorder="1" applyAlignment="1">
      <alignment vertical="top"/>
    </xf>
    <xf numFmtId="0" fontId="11" fillId="5" borderId="7" xfId="1" applyFont="1" applyFill="1" applyBorder="1" applyAlignment="1">
      <alignment vertical="top"/>
    </xf>
    <xf numFmtId="0" fontId="11" fillId="5" borderId="2" xfId="1" applyFont="1" applyFill="1" applyBorder="1"/>
    <xf numFmtId="0" fontId="11" fillId="5" borderId="7" xfId="1" applyFont="1" applyFill="1" applyBorder="1" applyAlignment="1">
      <alignment horizontal="right" vertical="top"/>
    </xf>
    <xf numFmtId="0" fontId="11" fillId="5" borderId="23" xfId="1" applyFont="1" applyFill="1" applyBorder="1" applyAlignment="1">
      <alignment vertical="top"/>
    </xf>
    <xf numFmtId="0" fontId="11" fillId="5" borderId="26" xfId="1" applyFont="1" applyFill="1" applyBorder="1" applyAlignment="1">
      <alignment vertical="top"/>
    </xf>
    <xf numFmtId="0" fontId="11" fillId="5" borderId="17" xfId="1" applyFont="1" applyFill="1" applyBorder="1" applyAlignment="1">
      <alignment horizontal="left" vertical="top"/>
    </xf>
    <xf numFmtId="0" fontId="11" fillId="5" borderId="19" xfId="1" applyFont="1" applyFill="1" applyBorder="1" applyAlignment="1">
      <alignment horizontal="left" vertical="top"/>
    </xf>
    <xf numFmtId="0" fontId="11" fillId="5" borderId="20" xfId="1" applyFont="1" applyFill="1" applyBorder="1" applyAlignment="1">
      <alignment horizontal="left" vertical="top"/>
    </xf>
    <xf numFmtId="0" fontId="11" fillId="5" borderId="21" xfId="1" applyFont="1" applyFill="1" applyBorder="1" applyAlignment="1">
      <alignment horizontal="left" vertical="top"/>
    </xf>
    <xf numFmtId="0" fontId="11" fillId="5" borderId="22" xfId="1" applyFont="1" applyFill="1" applyBorder="1" applyAlignment="1">
      <alignment horizontal="left" vertical="top"/>
    </xf>
    <xf numFmtId="0" fontId="11" fillId="5" borderId="24" xfId="1" applyFont="1" applyFill="1" applyBorder="1" applyAlignment="1">
      <alignment horizontal="left" vertical="top"/>
    </xf>
    <xf numFmtId="0" fontId="4" fillId="7" borderId="18" xfId="1" applyFont="1" applyFill="1" applyBorder="1" applyAlignment="1">
      <alignment horizontal="center" vertical="top"/>
    </xf>
    <xf numFmtId="0" fontId="4" fillId="7" borderId="19" xfId="1" applyFont="1" applyFill="1" applyBorder="1" applyAlignment="1">
      <alignment horizontal="center" vertical="top"/>
    </xf>
    <xf numFmtId="0" fontId="4" fillId="7" borderId="2" xfId="1" applyFont="1" applyFill="1" applyBorder="1" applyAlignment="1">
      <alignment horizontal="center" vertical="top"/>
    </xf>
    <xf numFmtId="0" fontId="4" fillId="7" borderId="21" xfId="1" applyFont="1" applyFill="1" applyBorder="1" applyAlignment="1">
      <alignment horizontal="center" vertical="top"/>
    </xf>
    <xf numFmtId="0" fontId="4" fillId="7" borderId="23" xfId="1" applyFont="1" applyFill="1" applyBorder="1" applyAlignment="1">
      <alignment horizontal="center" vertical="top"/>
    </xf>
    <xf numFmtId="0" fontId="4" fillId="7" borderId="24" xfId="1" applyFont="1" applyFill="1" applyBorder="1" applyAlignment="1">
      <alignment horizontal="center" vertical="top"/>
    </xf>
    <xf numFmtId="0" fontId="4" fillId="7" borderId="18" xfId="0" applyFont="1" applyFill="1" applyBorder="1" applyAlignment="1" applyProtection="1">
      <alignment horizontal="center" vertical="top"/>
    </xf>
    <xf numFmtId="0" fontId="4" fillId="7" borderId="2" xfId="0" applyFont="1" applyFill="1" applyBorder="1" applyAlignment="1" applyProtection="1">
      <alignment horizontal="center" vertical="top"/>
    </xf>
    <xf numFmtId="0" fontId="4" fillId="7" borderId="23" xfId="0" applyFont="1" applyFill="1" applyBorder="1" applyAlignment="1" applyProtection="1">
      <alignment horizontal="center" vertical="top"/>
    </xf>
    <xf numFmtId="0" fontId="2" fillId="7" borderId="27" xfId="1" applyFont="1" applyFill="1" applyBorder="1" applyAlignment="1">
      <alignment horizontal="center" vertical="top"/>
    </xf>
    <xf numFmtId="0" fontId="2" fillId="7" borderId="6" xfId="1" applyFont="1" applyFill="1" applyBorder="1" applyAlignment="1">
      <alignment horizontal="center" vertical="top"/>
    </xf>
    <xf numFmtId="0" fontId="2" fillId="7" borderId="28" xfId="1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horizontal="left" vertical="top"/>
    </xf>
    <xf numFmtId="0" fontId="10" fillId="0" borderId="0" xfId="0" applyFont="1"/>
    <xf numFmtId="0" fontId="10" fillId="0" borderId="0" xfId="0" applyFont="1" applyBorder="1" applyAlignment="1" applyProtection="1">
      <alignment vertical="top"/>
    </xf>
    <xf numFmtId="0" fontId="4" fillId="4" borderId="12" xfId="0" applyFont="1" applyFill="1" applyBorder="1" applyAlignment="1">
      <alignment horizontal="center" textRotation="45"/>
    </xf>
    <xf numFmtId="0" fontId="18" fillId="8" borderId="8" xfId="0" applyFont="1" applyFill="1" applyBorder="1" applyAlignment="1" applyProtection="1">
      <alignment vertical="top"/>
    </xf>
    <xf numFmtId="164" fontId="19" fillId="8" borderId="9" xfId="0" applyNumberFormat="1" applyFont="1" applyFill="1" applyBorder="1" applyAlignment="1" applyProtection="1">
      <alignment vertical="top"/>
    </xf>
    <xf numFmtId="0" fontId="20" fillId="8" borderId="9" xfId="1" applyFont="1" applyFill="1" applyBorder="1" applyAlignment="1">
      <alignment vertical="top"/>
    </xf>
    <xf numFmtId="0" fontId="20" fillId="8" borderId="10" xfId="1" applyFont="1" applyFill="1" applyBorder="1" applyAlignment="1">
      <alignment vertical="top"/>
    </xf>
    <xf numFmtId="0" fontId="20" fillId="0" borderId="0" xfId="0" applyFont="1"/>
    <xf numFmtId="164" fontId="1" fillId="9" borderId="17" xfId="0" applyNumberFormat="1" applyFont="1" applyFill="1" applyBorder="1" applyAlignment="1" applyProtection="1">
      <alignment vertical="top"/>
    </xf>
    <xf numFmtId="164" fontId="1" fillId="9" borderId="19" xfId="0" applyNumberFormat="1" applyFont="1" applyFill="1" applyBorder="1" applyAlignment="1" applyProtection="1">
      <alignment vertical="top"/>
    </xf>
    <xf numFmtId="164" fontId="1" fillId="9" borderId="20" xfId="0" applyNumberFormat="1" applyFont="1" applyFill="1" applyBorder="1" applyAlignment="1" applyProtection="1">
      <alignment vertical="top"/>
    </xf>
    <xf numFmtId="164" fontId="1" fillId="9" borderId="21" xfId="0" applyNumberFormat="1" applyFont="1" applyFill="1" applyBorder="1" applyAlignment="1" applyProtection="1">
      <alignment vertical="top"/>
    </xf>
    <xf numFmtId="164" fontId="1" fillId="9" borderId="22" xfId="0" applyNumberFormat="1" applyFont="1" applyFill="1" applyBorder="1" applyAlignment="1" applyProtection="1">
      <alignment vertical="top"/>
    </xf>
    <xf numFmtId="164" fontId="1" fillId="9" borderId="24" xfId="0" applyNumberFormat="1" applyFont="1" applyFill="1" applyBorder="1" applyAlignment="1" applyProtection="1">
      <alignment vertical="top"/>
    </xf>
    <xf numFmtId="164" fontId="1" fillId="9" borderId="18" xfId="0" applyNumberFormat="1" applyFont="1" applyFill="1" applyBorder="1" applyAlignment="1" applyProtection="1">
      <alignment horizontal="right" vertical="top"/>
    </xf>
    <xf numFmtId="164" fontId="1" fillId="9" borderId="19" xfId="0" applyNumberFormat="1" applyFont="1" applyFill="1" applyBorder="1" applyAlignment="1" applyProtection="1">
      <alignment horizontal="right" vertical="top"/>
    </xf>
    <xf numFmtId="164" fontId="1" fillId="9" borderId="2" xfId="0" applyNumberFormat="1" applyFont="1" applyFill="1" applyBorder="1" applyAlignment="1" applyProtection="1">
      <alignment horizontal="right" vertical="top"/>
    </xf>
    <xf numFmtId="164" fontId="1" fillId="9" borderId="21" xfId="0" applyNumberFormat="1" applyFont="1" applyFill="1" applyBorder="1" applyAlignment="1" applyProtection="1">
      <alignment horizontal="right" vertical="top"/>
    </xf>
    <xf numFmtId="164" fontId="0" fillId="9" borderId="2" xfId="0" applyNumberFormat="1" applyFont="1" applyFill="1" applyBorder="1" applyAlignment="1" applyProtection="1">
      <alignment horizontal="right" vertical="top"/>
    </xf>
    <xf numFmtId="164" fontId="1" fillId="9" borderId="23" xfId="0" applyNumberFormat="1" applyFont="1" applyFill="1" applyBorder="1" applyAlignment="1" applyProtection="1">
      <alignment horizontal="right" vertical="top"/>
    </xf>
    <xf numFmtId="164" fontId="1" fillId="9" borderId="24" xfId="0" applyNumberFormat="1" applyFont="1" applyFill="1" applyBorder="1" applyAlignment="1" applyProtection="1">
      <alignment horizontal="right" vertical="top"/>
    </xf>
    <xf numFmtId="164" fontId="1" fillId="9" borderId="18" xfId="0" applyNumberFormat="1" applyFont="1" applyFill="1" applyBorder="1" applyAlignment="1" applyProtection="1">
      <alignment vertical="top"/>
    </xf>
    <xf numFmtId="164" fontId="1" fillId="9" borderId="2" xfId="0" applyNumberFormat="1" applyFont="1" applyFill="1" applyBorder="1" applyAlignment="1" applyProtection="1">
      <alignment vertical="top"/>
    </xf>
    <xf numFmtId="164" fontId="1" fillId="9" borderId="23" xfId="0" applyNumberFormat="1" applyFont="1" applyFill="1" applyBorder="1" applyAlignment="1" applyProtection="1">
      <alignment vertical="top"/>
    </xf>
    <xf numFmtId="0" fontId="17" fillId="0" borderId="1" xfId="0" applyFont="1" applyBorder="1" applyAlignment="1" applyProtection="1">
      <alignment horizontal="left" vertical="top" wrapText="1"/>
    </xf>
    <xf numFmtId="0" fontId="13" fillId="7" borderId="1" xfId="0" applyFont="1" applyFill="1" applyBorder="1" applyAlignment="1" applyProtection="1">
      <alignment horizontal="left" vertical="top" wrapText="1"/>
    </xf>
    <xf numFmtId="0" fontId="14" fillId="5" borderId="1" xfId="0" applyFont="1" applyFill="1" applyBorder="1" applyAlignment="1" applyProtection="1">
      <alignment horizontal="left" vertical="top" wrapText="1"/>
    </xf>
    <xf numFmtId="0" fontId="15" fillId="2" borderId="1" xfId="0" applyFont="1" applyFill="1" applyBorder="1" applyAlignment="1" applyProtection="1">
      <alignment horizontal="center" vertical="top"/>
    </xf>
    <xf numFmtId="0" fontId="12" fillId="9" borderId="36" xfId="0" applyFont="1" applyFill="1" applyBorder="1" applyAlignment="1" applyProtection="1">
      <alignment horizontal="center" wrapText="1"/>
    </xf>
    <xf numFmtId="0" fontId="12" fillId="9" borderId="37" xfId="0" applyFont="1" applyFill="1" applyBorder="1" applyAlignment="1" applyProtection="1">
      <alignment horizontal="center" wrapText="1"/>
    </xf>
    <xf numFmtId="0" fontId="12" fillId="9" borderId="38" xfId="0" applyFont="1" applyFill="1" applyBorder="1" applyAlignment="1" applyProtection="1">
      <alignment horizontal="center" wrapText="1"/>
    </xf>
    <xf numFmtId="0" fontId="2" fillId="6" borderId="36" xfId="0" applyFont="1" applyFill="1" applyBorder="1" applyAlignment="1" applyProtection="1">
      <alignment horizontal="center"/>
    </xf>
    <xf numFmtId="0" fontId="2" fillId="6" borderId="37" xfId="0" applyFont="1" applyFill="1" applyBorder="1" applyAlignment="1" applyProtection="1">
      <alignment horizontal="center"/>
    </xf>
    <xf numFmtId="0" fontId="2" fillId="6" borderId="38" xfId="0" applyFont="1" applyFill="1" applyBorder="1" applyAlignment="1" applyProtection="1">
      <alignment horizontal="center"/>
    </xf>
    <xf numFmtId="0" fontId="2" fillId="0" borderId="36" xfId="0" applyFont="1" applyBorder="1" applyAlignment="1" applyProtection="1">
      <alignment vertical="top"/>
    </xf>
    <xf numFmtId="0" fontId="2" fillId="0" borderId="37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59"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rgb="FF000000"/>
        <name val="Sans"/>
        <scheme val="none"/>
      </font>
      <numFmt numFmtId="164" formatCode="0.000"/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1" hidden="0"/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ck">
          <color auto="1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0"/>
        <color rgb="FF000000"/>
        <name val="Courier New"/>
        <scheme val="none"/>
      </font>
      <fill>
        <patternFill patternType="solid">
          <fgColor indexed="64"/>
          <bgColor rgb="FFFFFF9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ck">
          <color auto="1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ourier New"/>
        <scheme val="none"/>
      </font>
      <fill>
        <patternFill patternType="solid">
          <fgColor indexed="64"/>
          <bgColor rgb="FFFFFF99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ourier New"/>
        <scheme val="none"/>
      </font>
      <fill>
        <patternFill patternType="solid">
          <fgColor indexed="64"/>
          <bgColor rgb="FFFFFF9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ourier New"/>
        <scheme val="none"/>
      </font>
      <fill>
        <patternFill patternType="solid">
          <fgColor indexed="64"/>
          <bgColor rgb="FFFFFF9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fill>
        <patternFill patternType="solid">
          <fgColor indexed="64"/>
          <bgColor rgb="FFFF99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</dxf>
    <dxf>
      <numFmt numFmtId="30" formatCode="@"/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ck">
          <color auto="1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ans"/>
        <scheme val="none"/>
      </font>
      <fill>
        <patternFill patternType="solid">
          <fgColor indexed="64"/>
          <bgColor rgb="FFFF99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ans"/>
        <scheme val="none"/>
      </font>
      <fill>
        <patternFill patternType="solid">
          <fgColor indexed="64"/>
          <bgColor rgb="FFFF99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ans"/>
        <scheme val="none"/>
      </font>
      <fill>
        <patternFill patternType="solid">
          <fgColor indexed="64"/>
          <bgColor rgb="FFFF99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Sans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Sans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/>
        <strike val="0"/>
        <outline val="0"/>
        <shadow val="0"/>
        <u val="none"/>
        <vertAlign val="baseline"/>
        <sz val="10"/>
        <color auto="1"/>
        <name val="Sans"/>
        <scheme val="none"/>
      </font>
      <fill>
        <patternFill patternType="solid">
          <fgColor indexed="64"/>
          <bgColor rgb="FFFF99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Sans"/>
        <scheme val="none"/>
      </font>
      <fill>
        <patternFill patternType="solid">
          <fgColor indexed="64"/>
          <bgColor rgb="FFFF99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ck">
          <color auto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indexed="64"/>
          <bgColor rgb="FFFFFF9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indexed="64"/>
          <bgColor rgb="FFFFFF9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fill>
        <patternFill patternType="solid">
          <fgColor indexed="64"/>
          <bgColor rgb="FFFFFF9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fill>
        <patternFill patternType="solid">
          <fgColor indexed="64"/>
          <bgColor rgb="FFFFFF9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1" hidden="0"/>
    </dxf>
    <dxf>
      <alignment horizontal="general" vertical="top" textRotation="0" wrapText="0" indent="0" justifyLastLine="0" shrinkToFit="0" readingOrder="0"/>
    </dxf>
    <dxf>
      <border>
        <bottom style="thick">
          <color auto="1"/>
        </bottom>
      </border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CC"/>
      <rgbColor rgb="FFFFFF00"/>
      <rgbColor rgb="FFFF00FF"/>
      <rgbColor rgb="FF00FFFF"/>
      <rgbColor rgb="FF66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Ores_Table" displayName="Ores_Table" ref="A8:AP254" totalsRowShown="0" headerRowDxfId="58" dataDxfId="56" headerRowBorderDxfId="57" headerRowCellStyle="Normal" dataCellStyle="Explanatory Text">
  <sortState ref="A7:AN252">
    <sortCondition ref="A6:A252"/>
  </sortState>
  <tableColumns count="42">
    <tableColumn id="1" name="mod_name" dataDxfId="55"/>
    <tableColumn id="47" name="mod_version" dataDxfId="54"/>
    <tableColumn id="2" name="ore_name" dataDxfId="53"/>
    <tableColumn id="3" name="preferred_preset" dataDxfId="52"/>
    <tableColumn id="4" name="vein_preset" dataDxfId="51" dataCellStyle="Explanatory Text"/>
    <tableColumn id="5" name="cloud_preset" dataDxfId="50" dataCellStyle="Explanatory Text"/>
    <tableColumn id="6" name="avg_ores_per_chunk" dataDxfId="49" dataCellStyle="Explanatory Text">
      <calculatedColumnFormula>Ores_Table[[#This Row],[original_vein_size]]*Ores_Table[[#This Row],[original_veins_per_chunk]]/2</calculatedColumnFormula>
    </tableColumn>
    <tableColumn id="7" name="original_vein_size" dataDxfId="48" dataCellStyle="Explanatory Text"/>
    <tableColumn id="8" name="original_veins_per_chunk" dataDxfId="47" dataCellStyle="Explanatory Text"/>
    <tableColumn id="9" name="vanilla_size" dataDxfId="46">
      <calculatedColumnFormula>Ores_Table[[#This Row],[original_vein_size]]/2</calculatedColumnFormula>
    </tableColumn>
    <tableColumn id="10" name="vanilla_frequency" dataDxfId="45">
      <calculatedColumnFormula>Ores_Table[[#This Row],[original_veins_per_chunk]]/2</calculatedColumnFormula>
    </tableColumn>
    <tableColumn id="11" name="vein_multiplier" dataDxfId="44">
      <calculatedColumnFormula>Ores_Table[[#This Row],[avg_ores_per_chunk]]/VLOOKUP(Ores_Table[[#This Row],[vein_preset]],Ore_Density[],2,FALSE)/Vanilla_COG_Divisor</calculatedColumnFormula>
    </tableColumn>
    <tableColumn id="41" name="vein_has_motherlode" dataDxfId="43">
      <calculatedColumnFormula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calculatedColumnFormula>
    </tableColumn>
    <tableColumn id="43" name="vein_frequency_tweak" dataDxfId="42"/>
    <tableColumn id="42" name="vein_motherlode_size_tweak" dataDxfId="41"/>
    <tableColumn id="45" name="vein_has_branches" dataDxfId="40">
      <calculatedColumnFormula>IF(OR(Ores_Table[[#This Row],[vein_preset]]="Layered Veins",Ores_Table[[#This Row],[vein_preset]]="Pipe Veins",Ores_Table[[#This Row],[vein_preset]]="Sparse Veins"),"Branches",IF(Ores_Table[[#This Row],[vein_preset]]="Vertical Veins","Vertical","none"))</calculatedColumnFormula>
    </tableColumn>
    <tableColumn id="12" name="vein_frequency" dataDxfId="39">
      <calculatedColumnFormula>SQRT(Ores_Table[[#This Row],[vein_multiplier]])*Ores_Table[[#This Row],[vein_frequency_tweak]]</calculatedColumnFormula>
    </tableColumn>
    <tableColumn id="13" name="vein_motherlode_size" dataDxfId="38">
      <calculatedColumnFormula>IF(Ores_Table[[#This Row],[vein_has_motherlode]]="Motherlode",((Ores_Table[[#This Row],[vein_motherlode_size_tweak]]*SQRT(Ores_Table[[#This Row],[vein_multiplier]]))^(1/2))^(1/3),"none")</calculatedColumnFormula>
    </tableColumn>
    <tableColumn id="14" name="vein_branch_length" dataDxfId="37">
      <calculatedColumnFormula>IF(Ores_Table[[#This Row],[vein_has_branches]]="Branches",SQRT(Ores_Table[[#This Row],[vein_multiplier]])^(1/2),IF(Ores_Table[[#This Row],[vein_has_branches]]="Vertical","default",Ores_Table[[#This Row],[vein_has_branches]]))</calculatedColumnFormula>
    </tableColumn>
    <tableColumn id="15" name="vein_segment_radius" dataDxfId="36">
      <calculatedColumnFormula>IF(Ores_Table[[#This Row],[vein_has_branches]]="Branches",SQRT(SQRT(Ores_Table[[#This Row],[vein_multiplier]]))^(1/2),IF(Ores_Table[[#This Row],[vein_has_branches]]="Vertical",SQRT(Ores_Table[[#This Row],[vein_multiplier]])^(1/2),"none"))</calculatedColumnFormula>
    </tableColumn>
    <tableColumn id="16" name="cloud_multiplier" dataDxfId="35">
      <calculatedColumnFormula>Ores_Table[[#This Row],[avg_ores_per_chunk]]/VLOOKUP(Ores_Table[[#This Row],[cloud_preset]],Ore_Density[],2,FALSE)/Vanilla_COG_Divisor</calculatedColumnFormula>
    </tableColumn>
    <tableColumn id="17" name="cloud_frequency" dataDxfId="34">
      <calculatedColumnFormula>SQRT(Ores_Table[[#This Row],[cloud_multiplier]])</calculatedColumnFormula>
    </tableColumn>
    <tableColumn id="18" name="cloud_radius_and_thickness" dataDxfId="33">
      <calculatedColumnFormula>SQRT(SQRT(Ores_Table[[#This Row],[cloud_multiplier]]))</calculatedColumnFormula>
    </tableColumn>
    <tableColumn id="19" name="height_average" dataDxfId="32">
      <calculatedColumnFormula>Ores_Table[[#This Row],[height_range]]+Ores_Table[[#This Row],[height_desired_bottom]]</calculatedColumnFormula>
    </tableColumn>
    <tableColumn id="20" name="height_range" dataDxfId="31">
      <calculatedColumnFormula>(Ores_Table[[#This Row],[height_desired_top]]-Ores_Table[[#This Row],[height_desired_bottom]])/2</calculatedColumnFormula>
    </tableColumn>
    <tableColumn id="21" name="height_amp_average" dataDxfId="30">
      <calculatedColumnFormula>Ores_Table[[#This Row],[height_amp_range]]+Ores_Table[[#This Row],[height_desired_bottom]]</calculatedColumnFormula>
    </tableColumn>
    <tableColumn id="22" name="height_amp_range" dataDxfId="29">
      <calculatedColumnFormula>(Ores_Table[[#This Row],[height_amplified_top]]-Ores_Table[[#This Row],[height_desired_bottom]])/2</calculatedColumnFormula>
    </tableColumn>
    <tableColumn id="23" name="height_desired_bottom" dataDxfId="28"/>
    <tableColumn id="24" name="height_desired_top" dataDxfId="27"/>
    <tableColumn id="46" name="height_generate_in_mountains" dataDxfId="26"/>
    <tableColumn id="25" name="height_mountain_average" dataDxfId="25">
      <calculatedColumnFormula>IF(Ores_Table[[#This Row],[height_generate_in_mountains]]="No",0,IF(Ores_Table[[#This Row],[dimension]]="overworld",IF(Ores_Table[[#This Row],[height_average]]&lt;64,64+(Ores_Table[[#This Row],[height_average]]*3),0),0))</calculatedColumnFormula>
    </tableColumn>
    <tableColumn id="26" name="height_mountain_range" dataDxfId="24">
      <calculatedColumnFormula>IF(Ores_Table[[#This Row],[height_generate_in_mountains]]="No",0,IF(Ores_Table[[#This Row],[dimension]]="Overworld",IF(Ores_Table[[#This Row],[height_average]]&lt;64,(Ores_Table[[#This Row],[height_range]]*3),0),0))</calculatedColumnFormula>
    </tableColumn>
    <tableColumn id="27" name="height_amplified_top" dataDxfId="23" dataCellStyle="Explanatory Text">
      <calculatedColumnFormula>IF(Ores_Table[[#This Row],[height_desired_top]]&gt;64,64+((Ores_Table[[#This Row],[height_desired_top]]-64)*2.9),Ores_Table[[#This Row],[height_desired_top]])</calculatedColumnFormula>
    </tableColumn>
    <tableColumn id="28" name="debug_colour" dataDxfId="22" dataCellStyle="Explanatory Text"/>
    <tableColumn id="29" name="seed" dataDxfId="21" dataCellStyle="Explanatory Text"/>
    <tableColumn id="30" name="dimension" dataDxfId="20" dataCellStyle="Explanatory Text"/>
    <tableColumn id="31" name="distribution_type" dataDxfId="19" dataCellStyle="Explanatory Text">
      <calculatedColumnFormula>IF(Ores_Table[[#This Row],[height_average]]&gt;64,"uniform",IF(Ores_Table[[#This Row],[dimension]]="Overworld","normal","uniform"))</calculatedColumnFormula>
    </tableColumn>
    <tableColumn id="32" name="ore_block_ids" dataDxfId="18" dataCellStyle="Explanatory Text"/>
    <tableColumn id="33" name="replace_block_ids" dataDxfId="17" dataCellStyle="Explanatory Text"/>
    <tableColumn id="34" name="extra_sprocket_settings" dataDxfId="16" dataCellStyle="Explanatory Text"/>
    <tableColumn id="35" name="extra_sprocket_mountain_settings" dataDxfId="15" dataCellStyle="Explanatory Text"/>
    <tableColumn id="36" name="comments" dataDxfId="14" dataCellStyle="Explanatory Tex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Ore_Density" displayName="Ore_Density" ref="A8:J17" totalsRowShown="0" headerRowDxfId="13" dataDxfId="11" headerRowBorderDxfId="12" tableBorderDxfId="10" headerRowCellStyle="Explanatory Text" dataCellStyle="Explanatory Text">
  <autoFilter ref="A8:J17"/>
  <tableColumns count="10">
    <tableColumn id="1" name="Distribution Preset:" dataDxfId="9"/>
    <tableColumn id="2" name="Calc. Ores/Chunk" dataDxfId="8"/>
    <tableColumn id="3" name="Vein Frequency" dataDxfId="7" dataCellStyle="Explanatory Text"/>
    <tableColumn id="4" name="Motherlode Size" dataDxfId="6" dataCellStyle="Explanatory Text"/>
    <tableColumn id="5" name="Branch Length" dataDxfId="5" dataCellStyle="Explanatory Text"/>
    <tableColumn id="6" name="Segment Radius" dataDxfId="4" dataCellStyle="Explanatory Text"/>
    <tableColumn id="7" name="Cloud Frequency" dataDxfId="3" dataCellStyle="Explanatory Text"/>
    <tableColumn id="8" name="Cloud Radius" dataDxfId="2" dataCellStyle="Explanatory Text"/>
    <tableColumn id="9" name="Cloud Thickness" dataDxfId="1" dataCellStyle="Explanatory Text"/>
    <tableColumn id="10" name="Density" dataDxfId="0" dataCellStyle="Explanatory Tex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55"/>
  <sheetViews>
    <sheetView tabSelected="1" zoomScale="85" zoomScaleNormal="85" workbookViewId="0">
      <selection sqref="A1:M1"/>
    </sheetView>
  </sheetViews>
  <sheetFormatPr defaultRowHeight="12.75"/>
  <cols>
    <col min="1" max="2" width="22.7109375" style="1" customWidth="1"/>
    <col min="3" max="3" width="19.5703125" style="2" customWidth="1"/>
    <col min="4" max="4" width="6.7109375" style="2" customWidth="1"/>
    <col min="5" max="5" width="13.7109375" style="2" customWidth="1"/>
    <col min="6" max="6" width="14.85546875" style="2" customWidth="1"/>
    <col min="7" max="12" width="8.7109375" style="2" customWidth="1"/>
    <col min="13" max="13" width="10.7109375" style="2" customWidth="1"/>
    <col min="14" max="15" width="8.7109375" style="2" customWidth="1"/>
    <col min="16" max="16" width="10.7109375" style="2" customWidth="1"/>
    <col min="17" max="33" width="8.7109375" style="2" customWidth="1"/>
    <col min="34" max="35" width="8.7109375" style="3" customWidth="1"/>
    <col min="36" max="36" width="10.42578125" style="3" bestFit="1" customWidth="1"/>
    <col min="37" max="37" width="15" style="3" bestFit="1" customWidth="1"/>
    <col min="38" max="38" width="83.5703125" style="4" bestFit="1" customWidth="1"/>
    <col min="39" max="39" width="96.5703125" style="4" customWidth="1"/>
    <col min="40" max="40" width="139.140625" style="4" customWidth="1"/>
    <col min="41" max="41" width="198.28515625" style="4" customWidth="1"/>
    <col min="42" max="42" width="82.140625" style="2" customWidth="1"/>
    <col min="43" max="43" width="22.28515625" style="2" customWidth="1"/>
  </cols>
  <sheetData>
    <row r="1" spans="1:43" ht="23.25">
      <c r="A1" s="163" t="s">
        <v>805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43" ht="50.1" customHeight="1">
      <c r="A2" s="161" t="s">
        <v>808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</row>
    <row r="3" spans="1:43" ht="50.1" customHeight="1">
      <c r="A3" s="162" t="s">
        <v>806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43" ht="50.1" customHeight="1">
      <c r="A4" s="160" t="s">
        <v>809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</row>
    <row r="5" spans="1:43" ht="50.1" customHeight="1">
      <c r="A5" s="160" t="s">
        <v>807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43" s="136" customFormat="1" ht="13.5" thickBot="1">
      <c r="A6" s="137" t="s">
        <v>15</v>
      </c>
      <c r="B6" s="137"/>
      <c r="C6" s="133" t="s">
        <v>16</v>
      </c>
      <c r="D6" s="133" t="s">
        <v>17</v>
      </c>
      <c r="E6" s="133" t="s">
        <v>18</v>
      </c>
      <c r="F6" s="133" t="s">
        <v>19</v>
      </c>
      <c r="G6" s="133" t="s">
        <v>20</v>
      </c>
      <c r="H6" s="133" t="s">
        <v>21</v>
      </c>
      <c r="I6" s="133" t="s">
        <v>22</v>
      </c>
      <c r="J6" s="133" t="s">
        <v>23</v>
      </c>
      <c r="K6" s="133" t="s">
        <v>24</v>
      </c>
      <c r="L6" s="133" t="s">
        <v>25</v>
      </c>
      <c r="M6" s="133"/>
      <c r="N6" s="133"/>
      <c r="O6" s="133"/>
      <c r="P6" s="133"/>
      <c r="Q6" s="133" t="s">
        <v>26</v>
      </c>
      <c r="R6" s="133" t="s">
        <v>5</v>
      </c>
      <c r="S6" s="133" t="s">
        <v>6</v>
      </c>
      <c r="T6" s="133" t="s">
        <v>7</v>
      </c>
      <c r="U6" s="133" t="s">
        <v>27</v>
      </c>
      <c r="V6" s="133" t="s">
        <v>757</v>
      </c>
      <c r="W6" s="133" t="s">
        <v>28</v>
      </c>
      <c r="X6" s="133" t="s">
        <v>29</v>
      </c>
      <c r="Y6" s="133" t="s">
        <v>30</v>
      </c>
      <c r="Z6" s="133" t="s">
        <v>31</v>
      </c>
      <c r="AA6" s="133" t="s">
        <v>32</v>
      </c>
      <c r="AB6" s="133" t="s">
        <v>33</v>
      </c>
      <c r="AC6" s="133" t="s">
        <v>34</v>
      </c>
      <c r="AD6" s="133"/>
      <c r="AE6" s="133" t="s">
        <v>35</v>
      </c>
      <c r="AF6" s="133" t="s">
        <v>36</v>
      </c>
      <c r="AG6" s="133" t="s">
        <v>37</v>
      </c>
      <c r="AH6" s="134" t="s">
        <v>38</v>
      </c>
      <c r="AI6" s="134" t="s">
        <v>39</v>
      </c>
      <c r="AJ6" s="134" t="s">
        <v>40</v>
      </c>
      <c r="AK6" s="134" t="s">
        <v>41</v>
      </c>
      <c r="AL6" s="135" t="s">
        <v>42</v>
      </c>
      <c r="AM6" s="135" t="s">
        <v>43</v>
      </c>
      <c r="AN6" s="135" t="s">
        <v>44</v>
      </c>
      <c r="AO6" s="135" t="s">
        <v>45</v>
      </c>
      <c r="AP6" s="133" t="s">
        <v>46</v>
      </c>
      <c r="AQ6" s="133"/>
    </row>
    <row r="7" spans="1:43" s="11" customFormat="1" ht="59.25" customHeight="1" thickBot="1">
      <c r="J7" s="164" t="s">
        <v>802</v>
      </c>
      <c r="K7" s="166"/>
      <c r="Q7" s="164" t="s">
        <v>803</v>
      </c>
      <c r="R7" s="165"/>
      <c r="S7" s="165"/>
      <c r="T7" s="166"/>
      <c r="V7" s="164" t="s">
        <v>804</v>
      </c>
      <c r="W7" s="166"/>
      <c r="X7" s="167" t="s">
        <v>14</v>
      </c>
      <c r="Y7" s="168"/>
      <c r="Z7" s="168"/>
      <c r="AA7" s="168"/>
      <c r="AB7" s="168"/>
      <c r="AC7" s="169"/>
      <c r="AE7" s="2"/>
      <c r="AF7" s="2"/>
      <c r="AH7" s="15"/>
      <c r="AI7" s="15"/>
      <c r="AJ7" s="15"/>
      <c r="AK7" s="15"/>
      <c r="AL7" s="16"/>
      <c r="AM7" s="16"/>
      <c r="AN7" s="17"/>
      <c r="AO7" s="17"/>
      <c r="AP7" s="7"/>
    </row>
    <row r="8" spans="1:43" s="11" customFormat="1" ht="126.75" thickTop="1" thickBot="1">
      <c r="A8" s="54" t="s">
        <v>758</v>
      </c>
      <c r="B8" s="90" t="s">
        <v>801</v>
      </c>
      <c r="C8" s="55" t="s">
        <v>759</v>
      </c>
      <c r="D8" s="55" t="s">
        <v>760</v>
      </c>
      <c r="E8" s="55" t="s">
        <v>761</v>
      </c>
      <c r="F8" s="55" t="s">
        <v>762</v>
      </c>
      <c r="G8" s="55" t="s">
        <v>763</v>
      </c>
      <c r="H8" s="55" t="s">
        <v>764</v>
      </c>
      <c r="I8" s="56" t="s">
        <v>765</v>
      </c>
      <c r="J8" s="91" t="s">
        <v>779</v>
      </c>
      <c r="K8" s="92" t="s">
        <v>780</v>
      </c>
      <c r="L8" s="54" t="s">
        <v>785</v>
      </c>
      <c r="M8" s="90" t="s">
        <v>788</v>
      </c>
      <c r="N8" s="90" t="s">
        <v>786</v>
      </c>
      <c r="O8" s="90" t="s">
        <v>787</v>
      </c>
      <c r="P8" s="90" t="s">
        <v>789</v>
      </c>
      <c r="Q8" s="93" t="s">
        <v>781</v>
      </c>
      <c r="R8" s="93" t="s">
        <v>782</v>
      </c>
      <c r="S8" s="93" t="s">
        <v>783</v>
      </c>
      <c r="T8" s="92" t="s">
        <v>784</v>
      </c>
      <c r="U8" s="54" t="s">
        <v>767</v>
      </c>
      <c r="V8" s="93" t="s">
        <v>768</v>
      </c>
      <c r="W8" s="92" t="s">
        <v>769</v>
      </c>
      <c r="X8" s="91" t="s">
        <v>770</v>
      </c>
      <c r="Y8" s="93" t="s">
        <v>771</v>
      </c>
      <c r="Z8" s="93" t="s">
        <v>772</v>
      </c>
      <c r="AA8" s="93" t="s">
        <v>773</v>
      </c>
      <c r="AB8" s="93" t="s">
        <v>774</v>
      </c>
      <c r="AC8" s="93" t="s">
        <v>775</v>
      </c>
      <c r="AD8" s="138" t="s">
        <v>791</v>
      </c>
      <c r="AE8" s="55" t="s">
        <v>776</v>
      </c>
      <c r="AF8" s="55" t="s">
        <v>777</v>
      </c>
      <c r="AG8" s="57" t="s">
        <v>778</v>
      </c>
      <c r="AH8" s="54" t="s">
        <v>793</v>
      </c>
      <c r="AI8" s="57" t="s">
        <v>794</v>
      </c>
      <c r="AJ8" s="58" t="s">
        <v>792</v>
      </c>
      <c r="AK8" s="55" t="s">
        <v>795</v>
      </c>
      <c r="AL8" s="55" t="s">
        <v>796</v>
      </c>
      <c r="AM8" s="56" t="s">
        <v>797</v>
      </c>
      <c r="AN8" s="54" t="s">
        <v>798</v>
      </c>
      <c r="AO8" s="57" t="s">
        <v>799</v>
      </c>
      <c r="AP8" s="59" t="s">
        <v>800</v>
      </c>
    </row>
    <row r="9" spans="1:43" s="7" customFormat="1" ht="14.25" thickTop="1">
      <c r="A9" s="28" t="s">
        <v>99</v>
      </c>
      <c r="B9" s="89"/>
      <c r="C9" s="104" t="s">
        <v>100</v>
      </c>
      <c r="D9" s="94" t="s">
        <v>59</v>
      </c>
      <c r="E9" s="95" t="s">
        <v>60</v>
      </c>
      <c r="F9" s="96" t="s">
        <v>61</v>
      </c>
      <c r="G9" s="36">
        <f>Ores_Table[[#This Row],[original_vein_size]]*Ores_Table[[#This Row],[original_veins_per_chunk]]/2</f>
        <v>30</v>
      </c>
      <c r="H9" s="121">
        <v>4</v>
      </c>
      <c r="I9" s="122">
        <v>15</v>
      </c>
      <c r="J9" s="144">
        <f>Ores_Table[[#This Row],[original_vein_size]]/2</f>
        <v>2</v>
      </c>
      <c r="K9" s="145">
        <f>Ores_Table[[#This Row],[original_veins_per_chunk]]/2</f>
        <v>7.5</v>
      </c>
      <c r="L9" s="76">
        <f>Ores_Table[[#This Row],[avg_ores_per_chunk]]/VLOOKUP(Ores_Table[[#This Row],[vein_preset]],Ore_Density[],2,FALSE)/Vanilla_COG_Divisor</f>
        <v>11.256664451905428</v>
      </c>
      <c r="M9" s="81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9" s="85">
        <v>1</v>
      </c>
      <c r="O9" s="85">
        <v>1</v>
      </c>
      <c r="P9" s="81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" s="150">
        <f>SQRT(Ores_Table[[#This Row],[vein_multiplier]])*Ores_Table[[#This Row],[vein_frequency_tweak]]</f>
        <v>3.3550952969931314</v>
      </c>
      <c r="R9" s="150" t="str">
        <f>IF(Ores_Table[[#This Row],[vein_has_motherlode]]="Motherlode",((Ores_Table[[#This Row],[vein_motherlode_size_tweak]]*SQRT(Ores_Table[[#This Row],[vein_multiplier]]))^(1/2))^(1/3),"none")</f>
        <v>none</v>
      </c>
      <c r="S9" s="150">
        <f>IF(Ores_Table[[#This Row],[vein_has_branches]]="Branches",SQRT(Ores_Table[[#This Row],[vein_multiplier]])^(1/2),IF(Ores_Table[[#This Row],[vein_has_branches]]="Vertical","default",Ores_Table[[#This Row],[vein_has_branches]]))</f>
        <v>1.8316919219653538</v>
      </c>
      <c r="T9" s="151">
        <f>IF(Ores_Table[[#This Row],[vein_has_branches]]="Branches",SQRT(SQRT(Ores_Table[[#This Row],[vein_multiplier]]))^(1/2),IF(Ores_Table[[#This Row],[vein_has_branches]]="Vertical",SQRT(Ores_Table[[#This Row],[vein_multiplier]])^(1/2),"none"))</f>
        <v>1.3534001337244481</v>
      </c>
      <c r="U9" s="76">
        <f>Ores_Table[[#This Row],[avg_ores_per_chunk]]/VLOOKUP(Ores_Table[[#This Row],[cloud_preset]],Ore_Density[],2,FALSE)/Vanilla_COG_Divisor</f>
        <v>2.4489795918367347</v>
      </c>
      <c r="V9" s="157">
        <f>SQRT(Ores_Table[[#This Row],[cloud_multiplier]])</f>
        <v>1.5649215928719031</v>
      </c>
      <c r="W9" s="145">
        <f>SQRT(SQRT(Ores_Table[[#This Row],[cloud_multiplier]]))</f>
        <v>1.2509682621361355</v>
      </c>
      <c r="X9" s="67">
        <f>Ores_Table[[#This Row],[height_range]]+Ores_Table[[#This Row],[height_desired_bottom]]</f>
        <v>43</v>
      </c>
      <c r="Y9" s="68">
        <f>(Ores_Table[[#This Row],[height_desired_top]]-Ores_Table[[#This Row],[height_desired_bottom]])/2</f>
        <v>26</v>
      </c>
      <c r="Z9" s="68">
        <f>Ores_Table[[#This Row],[height_amp_range]]+Ores_Table[[#This Row],[height_desired_bottom]]</f>
        <v>47.75</v>
      </c>
      <c r="AA9" s="69">
        <f>(Ores_Table[[#This Row],[height_amplified_top]]-Ores_Table[[#This Row],[height_desired_bottom]])/2</f>
        <v>30.75</v>
      </c>
      <c r="AB9" s="127">
        <v>17</v>
      </c>
      <c r="AC9" s="127">
        <v>69</v>
      </c>
      <c r="AD9" s="127"/>
      <c r="AE9" s="68">
        <f>IF(Ores_Table[[#This Row],[height_generate_in_mountains]]="No",0,IF(Ores_Table[[#This Row],[dimension]]="overworld",IF(Ores_Table[[#This Row],[height_average]]&lt;64,64+(Ores_Table[[#This Row],[height_average]]*3),0),0))</f>
        <v>193</v>
      </c>
      <c r="AF9" s="68">
        <f>IF(Ores_Table[[#This Row],[height_generate_in_mountains]]="No",0,IF(Ores_Table[[#This Row],[dimension]]="Overworld",IF(Ores_Table[[#This Row],[height_average]]&lt;64,(Ores_Table[[#This Row],[height_range]]*3),0),0))</f>
        <v>78</v>
      </c>
      <c r="AG9" s="30">
        <f>IF(Ores_Table[[#This Row],[height_desired_top]]&gt;64,64+((Ores_Table[[#This Row],[height_desired_top]]-64)*2.9),Ores_Table[[#This Row],[height_desired_top]])</f>
        <v>78.5</v>
      </c>
      <c r="AH9" s="39" t="s">
        <v>101</v>
      </c>
      <c r="AI9" s="40"/>
      <c r="AJ9" s="130" t="s">
        <v>53</v>
      </c>
      <c r="AK9" s="29" t="str">
        <f>IF(Ores_Table[[#This Row],[height_average]]&gt;64,"uniform",IF(Ores_Table[[#This Row],[dimension]]="Overworld","normal","uniform"))</f>
        <v>normal</v>
      </c>
      <c r="AL9" s="107" t="s">
        <v>102</v>
      </c>
      <c r="AM9" s="108" t="s">
        <v>64</v>
      </c>
      <c r="AN9" s="115" t="s">
        <v>103</v>
      </c>
      <c r="AO9" s="116" t="s">
        <v>104</v>
      </c>
      <c r="AP9" s="45"/>
    </row>
    <row r="10" spans="1:43" s="7" customFormat="1" ht="13.5">
      <c r="A10" s="31" t="s">
        <v>105</v>
      </c>
      <c r="B10" s="18"/>
      <c r="C10" s="105" t="s">
        <v>112</v>
      </c>
      <c r="D10" s="97" t="s">
        <v>59</v>
      </c>
      <c r="E10" s="98" t="s">
        <v>60</v>
      </c>
      <c r="F10" s="99" t="s">
        <v>61</v>
      </c>
      <c r="G10" s="37">
        <f>Ores_Table[[#This Row],[original_vein_size]]*Ores_Table[[#This Row],[original_veins_per_chunk]]/2</f>
        <v>24</v>
      </c>
      <c r="H10" s="123">
        <v>6</v>
      </c>
      <c r="I10" s="124">
        <v>8</v>
      </c>
      <c r="J10" s="146">
        <f>Ores_Table[[#This Row],[original_vein_size]]/2</f>
        <v>3</v>
      </c>
      <c r="K10" s="147">
        <f>Ores_Table[[#This Row],[original_veins_per_chunk]]/2</f>
        <v>4</v>
      </c>
      <c r="L10" s="77">
        <f>Ores_Table[[#This Row],[avg_ores_per_chunk]]/VLOOKUP(Ores_Table[[#This Row],[vein_preset]],Ore_Density[],2,FALSE)/Vanilla_COG_Divisor</f>
        <v>9.0053315615243417</v>
      </c>
      <c r="M1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0" s="86">
        <v>1</v>
      </c>
      <c r="O10" s="86">
        <v>1</v>
      </c>
      <c r="P1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" s="152">
        <f>SQRT(Ores_Table[[#This Row],[vein_multiplier]])*Ores_Table[[#This Row],[vein_frequency_tweak]]</f>
        <v>3.000888462026595</v>
      </c>
      <c r="R10" s="152" t="str">
        <f>IF(Ores_Table[[#This Row],[vein_has_motherlode]]="Motherlode",((Ores_Table[[#This Row],[vein_motherlode_size_tweak]]*SQRT(Ores_Table[[#This Row],[vein_multiplier]]))^(1/2))^(1/3),"none")</f>
        <v>none</v>
      </c>
      <c r="S10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10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10" s="77">
        <f>Ores_Table[[#This Row],[avg_ores_per_chunk]]/VLOOKUP(Ores_Table[[#This Row],[cloud_preset]],Ore_Density[],2,FALSE)/Vanilla_COG_Divisor</f>
        <v>1.9591836734693877</v>
      </c>
      <c r="V10" s="158">
        <f>SQRT(Ores_Table[[#This Row],[cloud_multiplier]])</f>
        <v>1.3997084244475304</v>
      </c>
      <c r="W10" s="147">
        <f>SQRT(SQRT(Ores_Table[[#This Row],[cloud_multiplier]]))</f>
        <v>1.1830927370445354</v>
      </c>
      <c r="X10" s="70">
        <f>Ores_Table[[#This Row],[height_range]]+Ores_Table[[#This Row],[height_desired_bottom]]</f>
        <v>45</v>
      </c>
      <c r="Y10" s="71">
        <f>(Ores_Table[[#This Row],[height_desired_top]]-Ores_Table[[#This Row],[height_desired_bottom]])/2</f>
        <v>35</v>
      </c>
      <c r="Z10" s="71">
        <f>Ores_Table[[#This Row],[height_amp_range]]+Ores_Table[[#This Row],[height_desired_bottom]]</f>
        <v>60.2</v>
      </c>
      <c r="AA10" s="72">
        <f>(Ores_Table[[#This Row],[height_amplified_top]]-Ores_Table[[#This Row],[height_desired_bottom]])/2</f>
        <v>50.2</v>
      </c>
      <c r="AB10" s="128">
        <v>10</v>
      </c>
      <c r="AC10" s="128">
        <v>80</v>
      </c>
      <c r="AD10" s="128"/>
      <c r="AE10" s="71">
        <f>IF(Ores_Table[[#This Row],[height_generate_in_mountains]]="No",0,IF(Ores_Table[[#This Row],[dimension]]="overworld",IF(Ores_Table[[#This Row],[height_average]]&lt;64,64+(Ores_Table[[#This Row],[height_average]]*3),0),0))</f>
        <v>199</v>
      </c>
      <c r="AF10" s="71">
        <f>IF(Ores_Table[[#This Row],[height_generate_in_mountains]]="No",0,IF(Ores_Table[[#This Row],[dimension]]="Overworld",IF(Ores_Table[[#This Row],[height_average]]&lt;64,(Ores_Table[[#This Row],[height_range]]*3),0),0))</f>
        <v>105</v>
      </c>
      <c r="AG10" s="32">
        <f>IF(Ores_Table[[#This Row],[height_desired_top]]&gt;64,64+((Ores_Table[[#This Row],[height_desired_top]]-64)*2.9),Ores_Table[[#This Row],[height_desired_top]])</f>
        <v>110.4</v>
      </c>
      <c r="AH10" s="41" t="s">
        <v>113</v>
      </c>
      <c r="AI10" s="42"/>
      <c r="AJ10" s="131" t="s">
        <v>53</v>
      </c>
      <c r="AK10" s="20" t="str">
        <f>IF(Ores_Table[[#This Row],[height_average]]&gt;64,"uniform",IF(Ores_Table[[#This Row],[dimension]]="Overworld","normal","uniform"))</f>
        <v>normal</v>
      </c>
      <c r="AL10" s="109" t="s">
        <v>114</v>
      </c>
      <c r="AM10" s="110" t="s">
        <v>64</v>
      </c>
      <c r="AN10" s="117"/>
      <c r="AO10" s="118" t="s">
        <v>56</v>
      </c>
      <c r="AP10" s="47"/>
    </row>
    <row r="11" spans="1:43" s="7" customFormat="1" ht="13.5">
      <c r="A11" s="31" t="s">
        <v>105</v>
      </c>
      <c r="B11" s="18"/>
      <c r="C11" s="105" t="s">
        <v>109</v>
      </c>
      <c r="D11" s="97" t="s">
        <v>59</v>
      </c>
      <c r="E11" s="98" t="s">
        <v>60</v>
      </c>
      <c r="F11" s="99" t="s">
        <v>61</v>
      </c>
      <c r="G11" s="37">
        <f>Ores_Table[[#This Row],[original_vein_size]]*Ores_Table[[#This Row],[original_veins_per_chunk]]/2</f>
        <v>24</v>
      </c>
      <c r="H11" s="123">
        <v>6</v>
      </c>
      <c r="I11" s="124">
        <v>8</v>
      </c>
      <c r="J11" s="146">
        <f>Ores_Table[[#This Row],[original_vein_size]]/2</f>
        <v>3</v>
      </c>
      <c r="K11" s="147">
        <f>Ores_Table[[#This Row],[original_veins_per_chunk]]/2</f>
        <v>4</v>
      </c>
      <c r="L11" s="77">
        <f>Ores_Table[[#This Row],[avg_ores_per_chunk]]/VLOOKUP(Ores_Table[[#This Row],[vein_preset]],Ore_Density[],2,FALSE)/Vanilla_COG_Divisor</f>
        <v>9.0053315615243417</v>
      </c>
      <c r="M1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1" s="86">
        <v>1</v>
      </c>
      <c r="O11" s="86">
        <v>1</v>
      </c>
      <c r="P1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" s="152">
        <f>SQRT(Ores_Table[[#This Row],[vein_multiplier]])*Ores_Table[[#This Row],[vein_frequency_tweak]]</f>
        <v>3.000888462026595</v>
      </c>
      <c r="R11" s="152" t="str">
        <f>IF(Ores_Table[[#This Row],[vein_has_motherlode]]="Motherlode",((Ores_Table[[#This Row],[vein_motherlode_size_tweak]]*SQRT(Ores_Table[[#This Row],[vein_multiplier]]))^(1/2))^(1/3),"none")</f>
        <v>none</v>
      </c>
      <c r="S11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11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11" s="77">
        <f>Ores_Table[[#This Row],[avg_ores_per_chunk]]/VLOOKUP(Ores_Table[[#This Row],[cloud_preset]],Ore_Density[],2,FALSE)/Vanilla_COG_Divisor</f>
        <v>1.9591836734693877</v>
      </c>
      <c r="V11" s="158">
        <f>SQRT(Ores_Table[[#This Row],[cloud_multiplier]])</f>
        <v>1.3997084244475304</v>
      </c>
      <c r="W11" s="147">
        <f>SQRT(SQRT(Ores_Table[[#This Row],[cloud_multiplier]]))</f>
        <v>1.1830927370445354</v>
      </c>
      <c r="X11" s="70">
        <f>Ores_Table[[#This Row],[height_range]]+Ores_Table[[#This Row],[height_desired_bottom]]</f>
        <v>45</v>
      </c>
      <c r="Y11" s="71">
        <f>(Ores_Table[[#This Row],[height_desired_top]]-Ores_Table[[#This Row],[height_desired_bottom]])/2</f>
        <v>35</v>
      </c>
      <c r="Z11" s="71">
        <f>Ores_Table[[#This Row],[height_amp_range]]+Ores_Table[[#This Row],[height_desired_bottom]]</f>
        <v>60.2</v>
      </c>
      <c r="AA11" s="72">
        <f>(Ores_Table[[#This Row],[height_amplified_top]]-Ores_Table[[#This Row],[height_desired_bottom]])/2</f>
        <v>50.2</v>
      </c>
      <c r="AB11" s="128">
        <v>10</v>
      </c>
      <c r="AC11" s="128">
        <v>80</v>
      </c>
      <c r="AD11" s="128"/>
      <c r="AE11" s="71">
        <f>IF(Ores_Table[[#This Row],[height_generate_in_mountains]]="No",0,IF(Ores_Table[[#This Row],[dimension]]="overworld",IF(Ores_Table[[#This Row],[height_average]]&lt;64,64+(Ores_Table[[#This Row],[height_average]]*3),0),0))</f>
        <v>199</v>
      </c>
      <c r="AF11" s="71">
        <f>IF(Ores_Table[[#This Row],[height_generate_in_mountains]]="No",0,IF(Ores_Table[[#This Row],[dimension]]="Overworld",IF(Ores_Table[[#This Row],[height_average]]&lt;64,(Ores_Table[[#This Row],[height_range]]*3),0),0))</f>
        <v>105</v>
      </c>
      <c r="AG11" s="32">
        <f>IF(Ores_Table[[#This Row],[height_desired_top]]&gt;64,64+((Ores_Table[[#This Row],[height_desired_top]]-64)*2.9),Ores_Table[[#This Row],[height_desired_top]])</f>
        <v>110.4</v>
      </c>
      <c r="AH11" s="41" t="s">
        <v>110</v>
      </c>
      <c r="AI11" s="42"/>
      <c r="AJ11" s="131" t="s">
        <v>53</v>
      </c>
      <c r="AK11" s="20" t="str">
        <f>IF(Ores_Table[[#This Row],[height_average]]&gt;64,"uniform",IF(Ores_Table[[#This Row],[dimension]]="Overworld","normal","uniform"))</f>
        <v>normal</v>
      </c>
      <c r="AL11" s="109" t="s">
        <v>111</v>
      </c>
      <c r="AM11" s="110" t="s">
        <v>64</v>
      </c>
      <c r="AN11" s="117"/>
      <c r="AO11" s="118" t="s">
        <v>56</v>
      </c>
      <c r="AP11" s="46"/>
    </row>
    <row r="12" spans="1:43" s="7" customFormat="1" ht="13.5">
      <c r="A12" s="31" t="s">
        <v>105</v>
      </c>
      <c r="B12" s="18"/>
      <c r="C12" s="105" t="s">
        <v>106</v>
      </c>
      <c r="D12" s="97" t="s">
        <v>59</v>
      </c>
      <c r="E12" s="98" t="s">
        <v>60</v>
      </c>
      <c r="F12" s="99" t="s">
        <v>61</v>
      </c>
      <c r="G12" s="37">
        <f>Ores_Table[[#This Row],[original_vein_size]]*Ores_Table[[#This Row],[original_veins_per_chunk]]/2</f>
        <v>12</v>
      </c>
      <c r="H12" s="123">
        <v>4</v>
      </c>
      <c r="I12" s="124">
        <v>6</v>
      </c>
      <c r="J12" s="146">
        <f>Ores_Table[[#This Row],[original_vein_size]]/2</f>
        <v>2</v>
      </c>
      <c r="K12" s="147">
        <f>Ores_Table[[#This Row],[original_veins_per_chunk]]/2</f>
        <v>3</v>
      </c>
      <c r="L12" s="77">
        <f>Ores_Table[[#This Row],[avg_ores_per_chunk]]/VLOOKUP(Ores_Table[[#This Row],[vein_preset]],Ore_Density[],2,FALSE)/Vanilla_COG_Divisor</f>
        <v>4.5026657807621708</v>
      </c>
      <c r="M1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2" s="86">
        <v>1</v>
      </c>
      <c r="O12" s="86">
        <v>1</v>
      </c>
      <c r="P1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" s="152">
        <f>SQRT(Ores_Table[[#This Row],[vein_multiplier]])*Ores_Table[[#This Row],[vein_frequency_tweak]]</f>
        <v>2.1219485810834744</v>
      </c>
      <c r="R12" s="152" t="str">
        <f>IF(Ores_Table[[#This Row],[vein_has_motherlode]]="Motherlode",((Ores_Table[[#This Row],[vein_motherlode_size_tweak]]*SQRT(Ores_Table[[#This Row],[vein_multiplier]]))^(1/2))^(1/3),"none")</f>
        <v>none</v>
      </c>
      <c r="S12" s="152">
        <f>IF(Ores_Table[[#This Row],[vein_has_branches]]="Branches",SQRT(Ores_Table[[#This Row],[vein_multiplier]])^(1/2),IF(Ores_Table[[#This Row],[vein_has_branches]]="Vertical","default",Ores_Table[[#This Row],[vein_has_branches]]))</f>
        <v>1.4566909696581065</v>
      </c>
      <c r="T12" s="153">
        <f>IF(Ores_Table[[#This Row],[vein_has_branches]]="Branches",SQRT(SQRT(Ores_Table[[#This Row],[vein_multiplier]]))^(1/2),IF(Ores_Table[[#This Row],[vein_has_branches]]="Vertical",SQRT(Ores_Table[[#This Row],[vein_multiplier]])^(1/2),"none"))</f>
        <v>1.2069345341227529</v>
      </c>
      <c r="U12" s="77">
        <f>Ores_Table[[#This Row],[avg_ores_per_chunk]]/VLOOKUP(Ores_Table[[#This Row],[cloud_preset]],Ore_Density[],2,FALSE)/Vanilla_COG_Divisor</f>
        <v>0.97959183673469385</v>
      </c>
      <c r="V12" s="158">
        <f>SQRT(Ores_Table[[#This Row],[cloud_multiplier]])</f>
        <v>0.98974331861078702</v>
      </c>
      <c r="W12" s="147">
        <f>SQRT(SQRT(Ores_Table[[#This Row],[cloud_multiplier]]))</f>
        <v>0.99485844149345537</v>
      </c>
      <c r="X12" s="70">
        <f>Ores_Table[[#This Row],[height_range]]+Ores_Table[[#This Row],[height_desired_bottom]]</f>
        <v>27.5</v>
      </c>
      <c r="Y12" s="71">
        <f>(Ores_Table[[#This Row],[height_desired_top]]-Ores_Table[[#This Row],[height_desired_bottom]])/2</f>
        <v>17.5</v>
      </c>
      <c r="Z12" s="71">
        <f>Ores_Table[[#This Row],[height_amp_range]]+Ores_Table[[#This Row],[height_desired_bottom]]</f>
        <v>27.5</v>
      </c>
      <c r="AA12" s="72">
        <f>(Ores_Table[[#This Row],[height_amplified_top]]-Ores_Table[[#This Row],[height_desired_bottom]])/2</f>
        <v>17.5</v>
      </c>
      <c r="AB12" s="128">
        <v>10</v>
      </c>
      <c r="AC12" s="128">
        <v>45</v>
      </c>
      <c r="AD12" s="128"/>
      <c r="AE12" s="71">
        <f>IF(Ores_Table[[#This Row],[height_generate_in_mountains]]="No",0,IF(Ores_Table[[#This Row],[dimension]]="overworld",IF(Ores_Table[[#This Row],[height_average]]&lt;64,64+(Ores_Table[[#This Row],[height_average]]*3),0),0))</f>
        <v>146.5</v>
      </c>
      <c r="AF12" s="71">
        <f>IF(Ores_Table[[#This Row],[height_generate_in_mountains]]="No",0,IF(Ores_Table[[#This Row],[dimension]]="Overworld",IF(Ores_Table[[#This Row],[height_average]]&lt;64,(Ores_Table[[#This Row],[height_range]]*3),0),0))</f>
        <v>52.5</v>
      </c>
      <c r="AG12" s="32">
        <f>IF(Ores_Table[[#This Row],[height_desired_top]]&gt;64,64+((Ores_Table[[#This Row],[height_desired_top]]-64)*2.9),Ores_Table[[#This Row],[height_desired_top]])</f>
        <v>45</v>
      </c>
      <c r="AH12" s="41" t="s">
        <v>107</v>
      </c>
      <c r="AI12" s="42"/>
      <c r="AJ12" s="131" t="s">
        <v>53</v>
      </c>
      <c r="AK12" s="20" t="str">
        <f>IF(Ores_Table[[#This Row],[height_average]]&gt;64,"uniform",IF(Ores_Table[[#This Row],[dimension]]="Overworld","normal","uniform"))</f>
        <v>normal</v>
      </c>
      <c r="AL12" s="109" t="s">
        <v>108</v>
      </c>
      <c r="AM12" s="110" t="s">
        <v>64</v>
      </c>
      <c r="AN12" s="117"/>
      <c r="AO12" s="118" t="s">
        <v>56</v>
      </c>
      <c r="AP12" s="46"/>
    </row>
    <row r="13" spans="1:43" s="7" customFormat="1" ht="13.5">
      <c r="A13" s="31" t="s">
        <v>115</v>
      </c>
      <c r="B13" s="18"/>
      <c r="C13" s="105" t="s">
        <v>151</v>
      </c>
      <c r="D13" s="97" t="s">
        <v>59</v>
      </c>
      <c r="E13" s="98" t="s">
        <v>79</v>
      </c>
      <c r="F13" s="99" t="s">
        <v>61</v>
      </c>
      <c r="G13" s="37">
        <f>Ores_Table[[#This Row],[original_vein_size]]*Ores_Table[[#This Row],[original_veins_per_chunk]]/2</f>
        <v>0.5</v>
      </c>
      <c r="H13" s="123">
        <v>1</v>
      </c>
      <c r="I13" s="124">
        <v>1</v>
      </c>
      <c r="J13" s="146">
        <f>Ores_Table[[#This Row],[original_vein_size]]/2</f>
        <v>0.5</v>
      </c>
      <c r="K13" s="147">
        <f>Ores_Table[[#This Row],[original_veins_per_chunk]]/2</f>
        <v>0.5</v>
      </c>
      <c r="L13" s="77">
        <f>Ores_Table[[#This Row],[avg_ores_per_chunk]]/VLOOKUP(Ores_Table[[#This Row],[vein_preset]],Ore_Density[],2,FALSE)/Vanilla_COG_Divisor</f>
        <v>7.2886178378251051E-2</v>
      </c>
      <c r="M1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3" s="86">
        <v>1</v>
      </c>
      <c r="O13" s="86">
        <v>1</v>
      </c>
      <c r="P1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" s="152">
        <f>SQRT(Ores_Table[[#This Row],[vein_multiplier]])*Ores_Table[[#This Row],[vein_frequency_tweak]]</f>
        <v>0.26997440319084148</v>
      </c>
      <c r="R13" s="152" t="str">
        <f>IF(Ores_Table[[#This Row],[vein_has_motherlode]]="Motherlode",((Ores_Table[[#This Row],[vein_motherlode_size_tweak]]*SQRT(Ores_Table[[#This Row],[vein_multiplier]]))^(1/2))^(1/3),"none")</f>
        <v>none</v>
      </c>
      <c r="S13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3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3" s="77">
        <f>Ores_Table[[#This Row],[avg_ores_per_chunk]]/VLOOKUP(Ores_Table[[#This Row],[cloud_preset]],Ore_Density[],2,FALSE)/Vanilla_COG_Divisor</f>
        <v>4.0816326530612242E-2</v>
      </c>
      <c r="V13" s="158">
        <f>SQRT(Ores_Table[[#This Row],[cloud_multiplier]])</f>
        <v>0.20203050891044214</v>
      </c>
      <c r="W13" s="147">
        <f>SQRT(SQRT(Ores_Table[[#This Row],[cloud_multiplier]]))</f>
        <v>0.4494780405208269</v>
      </c>
      <c r="X13" s="70">
        <f>Ores_Table[[#This Row],[height_range]]+Ores_Table[[#This Row],[height_desired_bottom]]</f>
        <v>19</v>
      </c>
      <c r="Y13" s="71">
        <f>(Ores_Table[[#This Row],[height_desired_top]]-Ores_Table[[#This Row],[height_desired_bottom]])/2</f>
        <v>13</v>
      </c>
      <c r="Z13" s="71">
        <f>Ores_Table[[#This Row],[height_amp_range]]+Ores_Table[[#This Row],[height_desired_bottom]]</f>
        <v>19</v>
      </c>
      <c r="AA13" s="72">
        <f>(Ores_Table[[#This Row],[height_amplified_top]]-Ores_Table[[#This Row],[height_desired_bottom]])/2</f>
        <v>13</v>
      </c>
      <c r="AB13" s="128">
        <v>6</v>
      </c>
      <c r="AC13" s="128">
        <v>32</v>
      </c>
      <c r="AD13" s="128" t="s">
        <v>790</v>
      </c>
      <c r="AE1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" s="32">
        <f>IF(Ores_Table[[#This Row],[height_desired_top]]&gt;64,64+((Ores_Table[[#This Row],[height_desired_top]]-64)*2.9),Ores_Table[[#This Row],[height_desired_top]])</f>
        <v>32</v>
      </c>
      <c r="AH13" s="41" t="s">
        <v>152</v>
      </c>
      <c r="AI13" s="42" t="s">
        <v>153</v>
      </c>
      <c r="AJ13" s="131" t="s">
        <v>53</v>
      </c>
      <c r="AK13" s="20" t="str">
        <f>IF(Ores_Table[[#This Row],[height_average]]&gt;64,"uniform",IF(Ores_Table[[#This Row],[dimension]]="Overworld","normal","uniform"))</f>
        <v>normal</v>
      </c>
      <c r="AL13" s="109" t="s">
        <v>154</v>
      </c>
      <c r="AM13" s="110" t="s">
        <v>64</v>
      </c>
      <c r="AN13" s="117" t="s">
        <v>155</v>
      </c>
      <c r="AO13" s="118"/>
      <c r="AP13" s="46"/>
    </row>
    <row r="14" spans="1:43" s="7" customFormat="1" ht="13.5">
      <c r="A14" s="31" t="s">
        <v>115</v>
      </c>
      <c r="B14" s="18"/>
      <c r="C14" s="105" t="s">
        <v>116</v>
      </c>
      <c r="D14" s="97" t="s">
        <v>59</v>
      </c>
      <c r="E14" s="98" t="s">
        <v>79</v>
      </c>
      <c r="F14" s="99" t="s">
        <v>61</v>
      </c>
      <c r="G14" s="37">
        <f>Ores_Table[[#This Row],[original_vein_size]]*Ores_Table[[#This Row],[original_veins_per_chunk]]/2</f>
        <v>0.5</v>
      </c>
      <c r="H14" s="123">
        <v>1</v>
      </c>
      <c r="I14" s="124">
        <v>1</v>
      </c>
      <c r="J14" s="146">
        <f>Ores_Table[[#This Row],[original_vein_size]]/2</f>
        <v>0.5</v>
      </c>
      <c r="K14" s="147">
        <f>Ores_Table[[#This Row],[original_veins_per_chunk]]/2</f>
        <v>0.5</v>
      </c>
      <c r="L14" s="77">
        <f>Ores_Table[[#This Row],[avg_ores_per_chunk]]/VLOOKUP(Ores_Table[[#This Row],[vein_preset]],Ore_Density[],2,FALSE)/Vanilla_COG_Divisor</f>
        <v>7.2886178378251051E-2</v>
      </c>
      <c r="M1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4" s="86">
        <v>1</v>
      </c>
      <c r="O14" s="86">
        <v>1</v>
      </c>
      <c r="P1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" s="152">
        <f>SQRT(Ores_Table[[#This Row],[vein_multiplier]])*Ores_Table[[#This Row],[vein_frequency_tweak]]</f>
        <v>0.26997440319084148</v>
      </c>
      <c r="R14" s="152" t="str">
        <f>IF(Ores_Table[[#This Row],[vein_has_motherlode]]="Motherlode",((Ores_Table[[#This Row],[vein_motherlode_size_tweak]]*SQRT(Ores_Table[[#This Row],[vein_multiplier]]))^(1/2))^(1/3),"none")</f>
        <v>none</v>
      </c>
      <c r="S14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4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4" s="77">
        <f>Ores_Table[[#This Row],[avg_ores_per_chunk]]/VLOOKUP(Ores_Table[[#This Row],[cloud_preset]],Ore_Density[],2,FALSE)/Vanilla_COG_Divisor</f>
        <v>4.0816326530612242E-2</v>
      </c>
      <c r="V14" s="158">
        <f>SQRT(Ores_Table[[#This Row],[cloud_multiplier]])</f>
        <v>0.20203050891044214</v>
      </c>
      <c r="W14" s="147">
        <f>SQRT(SQRT(Ores_Table[[#This Row],[cloud_multiplier]]))</f>
        <v>0.4494780405208269</v>
      </c>
      <c r="X14" s="70">
        <f>Ores_Table[[#This Row],[height_range]]+Ores_Table[[#This Row],[height_desired_bottom]]</f>
        <v>19</v>
      </c>
      <c r="Y14" s="71">
        <f>(Ores_Table[[#This Row],[height_desired_top]]-Ores_Table[[#This Row],[height_desired_bottom]])/2</f>
        <v>13</v>
      </c>
      <c r="Z14" s="71">
        <f>Ores_Table[[#This Row],[height_amp_range]]+Ores_Table[[#This Row],[height_desired_bottom]]</f>
        <v>19</v>
      </c>
      <c r="AA14" s="72">
        <f>(Ores_Table[[#This Row],[height_amplified_top]]-Ores_Table[[#This Row],[height_desired_bottom]])/2</f>
        <v>13</v>
      </c>
      <c r="AB14" s="128">
        <v>6</v>
      </c>
      <c r="AC14" s="128">
        <v>32</v>
      </c>
      <c r="AD14" s="128"/>
      <c r="AE1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" s="32">
        <f>IF(Ores_Table[[#This Row],[height_desired_top]]&gt;64,64+((Ores_Table[[#This Row],[height_desired_top]]-64)*2.9),Ores_Table[[#This Row],[height_desired_top]])</f>
        <v>32</v>
      </c>
      <c r="AH14" s="41" t="s">
        <v>117</v>
      </c>
      <c r="AI14" s="42" t="s">
        <v>118</v>
      </c>
      <c r="AJ14" s="131" t="s">
        <v>119</v>
      </c>
      <c r="AK14" s="20" t="str">
        <f>IF(Ores_Table[[#This Row],[height_average]]&gt;64,"uniform",IF(Ores_Table[[#This Row],[dimension]]="Overworld","normal","uniform"))</f>
        <v>uniform</v>
      </c>
      <c r="AL14" s="109" t="s">
        <v>120</v>
      </c>
      <c r="AM14" s="110" t="s">
        <v>121</v>
      </c>
      <c r="AN14" s="117"/>
      <c r="AO14" s="118" t="s">
        <v>56</v>
      </c>
      <c r="AP14" s="46"/>
    </row>
    <row r="15" spans="1:43" s="7" customFormat="1" ht="13.5">
      <c r="A15" s="31" t="s">
        <v>115</v>
      </c>
      <c r="B15" s="18"/>
      <c r="C15" s="105" t="s">
        <v>142</v>
      </c>
      <c r="D15" s="97" t="s">
        <v>59</v>
      </c>
      <c r="E15" s="98" t="s">
        <v>79</v>
      </c>
      <c r="F15" s="99" t="s">
        <v>61</v>
      </c>
      <c r="G15" s="37">
        <f>Ores_Table[[#This Row],[original_vein_size]]*Ores_Table[[#This Row],[original_veins_per_chunk]]/2</f>
        <v>0.5</v>
      </c>
      <c r="H15" s="123">
        <v>1</v>
      </c>
      <c r="I15" s="124">
        <v>1</v>
      </c>
      <c r="J15" s="146">
        <f>Ores_Table[[#This Row],[original_vein_size]]/2</f>
        <v>0.5</v>
      </c>
      <c r="K15" s="147">
        <f>Ores_Table[[#This Row],[original_veins_per_chunk]]/2</f>
        <v>0.5</v>
      </c>
      <c r="L15" s="77">
        <f>Ores_Table[[#This Row],[avg_ores_per_chunk]]/VLOOKUP(Ores_Table[[#This Row],[vein_preset]],Ore_Density[],2,FALSE)/Vanilla_COG_Divisor</f>
        <v>7.2886178378251051E-2</v>
      </c>
      <c r="M1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5" s="86">
        <v>1</v>
      </c>
      <c r="O15" s="86">
        <v>1</v>
      </c>
      <c r="P1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" s="152">
        <f>SQRT(Ores_Table[[#This Row],[vein_multiplier]])*Ores_Table[[#This Row],[vein_frequency_tweak]]</f>
        <v>0.26997440319084148</v>
      </c>
      <c r="R15" s="152" t="str">
        <f>IF(Ores_Table[[#This Row],[vein_has_motherlode]]="Motherlode",((Ores_Table[[#This Row],[vein_motherlode_size_tweak]]*SQRT(Ores_Table[[#This Row],[vein_multiplier]]))^(1/2))^(1/3),"none")</f>
        <v>none</v>
      </c>
      <c r="S15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5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5" s="77">
        <f>Ores_Table[[#This Row],[avg_ores_per_chunk]]/VLOOKUP(Ores_Table[[#This Row],[cloud_preset]],Ore_Density[],2,FALSE)/Vanilla_COG_Divisor</f>
        <v>4.0816326530612242E-2</v>
      </c>
      <c r="V15" s="158">
        <f>SQRT(Ores_Table[[#This Row],[cloud_multiplier]])</f>
        <v>0.20203050891044214</v>
      </c>
      <c r="W15" s="147">
        <f>SQRT(SQRT(Ores_Table[[#This Row],[cloud_multiplier]]))</f>
        <v>0.4494780405208269</v>
      </c>
      <c r="X15" s="70">
        <f>Ores_Table[[#This Row],[height_range]]+Ores_Table[[#This Row],[height_desired_bottom]]</f>
        <v>19</v>
      </c>
      <c r="Y15" s="71">
        <f>(Ores_Table[[#This Row],[height_desired_top]]-Ores_Table[[#This Row],[height_desired_bottom]])/2</f>
        <v>13</v>
      </c>
      <c r="Z15" s="71">
        <f>Ores_Table[[#This Row],[height_amp_range]]+Ores_Table[[#This Row],[height_desired_bottom]]</f>
        <v>19</v>
      </c>
      <c r="AA15" s="72">
        <f>(Ores_Table[[#This Row],[height_amplified_top]]-Ores_Table[[#This Row],[height_desired_bottom]])/2</f>
        <v>13</v>
      </c>
      <c r="AB15" s="128">
        <v>6</v>
      </c>
      <c r="AC15" s="128">
        <v>32</v>
      </c>
      <c r="AD15" s="128" t="s">
        <v>790</v>
      </c>
      <c r="AE1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" s="32">
        <f>IF(Ores_Table[[#This Row],[height_desired_top]]&gt;64,64+((Ores_Table[[#This Row],[height_desired_top]]-64)*2.9),Ores_Table[[#This Row],[height_desired_top]])</f>
        <v>32</v>
      </c>
      <c r="AH15" s="41" t="s">
        <v>143</v>
      </c>
      <c r="AI15" s="42" t="s">
        <v>144</v>
      </c>
      <c r="AJ15" s="131" t="s">
        <v>53</v>
      </c>
      <c r="AK15" s="20" t="str">
        <f>IF(Ores_Table[[#This Row],[height_average]]&gt;64,"uniform",IF(Ores_Table[[#This Row],[dimension]]="Overworld","normal","uniform"))</f>
        <v>normal</v>
      </c>
      <c r="AL15" s="109" t="s">
        <v>145</v>
      </c>
      <c r="AM15" s="110" t="s">
        <v>64</v>
      </c>
      <c r="AN15" s="117" t="s">
        <v>146</v>
      </c>
      <c r="AO15" s="118"/>
      <c r="AP15" s="46"/>
    </row>
    <row r="16" spans="1:43" s="7" customFormat="1" ht="13.5">
      <c r="A16" s="31" t="s">
        <v>115</v>
      </c>
      <c r="B16" s="18"/>
      <c r="C16" s="105" t="s">
        <v>127</v>
      </c>
      <c r="D16" s="97" t="s">
        <v>59</v>
      </c>
      <c r="E16" s="98" t="s">
        <v>79</v>
      </c>
      <c r="F16" s="99" t="s">
        <v>61</v>
      </c>
      <c r="G16" s="37">
        <f>Ores_Table[[#This Row],[original_vein_size]]*Ores_Table[[#This Row],[original_veins_per_chunk]]/2</f>
        <v>0.5</v>
      </c>
      <c r="H16" s="123">
        <v>1</v>
      </c>
      <c r="I16" s="124">
        <v>1</v>
      </c>
      <c r="J16" s="146">
        <f>Ores_Table[[#This Row],[original_vein_size]]/2</f>
        <v>0.5</v>
      </c>
      <c r="K16" s="147">
        <f>Ores_Table[[#This Row],[original_veins_per_chunk]]/2</f>
        <v>0.5</v>
      </c>
      <c r="L16" s="77">
        <f>Ores_Table[[#This Row],[avg_ores_per_chunk]]/VLOOKUP(Ores_Table[[#This Row],[vein_preset]],Ore_Density[],2,FALSE)/Vanilla_COG_Divisor</f>
        <v>7.2886178378251051E-2</v>
      </c>
      <c r="M1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" s="86">
        <v>1</v>
      </c>
      <c r="O16" s="86">
        <v>1</v>
      </c>
      <c r="P1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" s="152">
        <f>SQRT(Ores_Table[[#This Row],[vein_multiplier]])*Ores_Table[[#This Row],[vein_frequency_tweak]]</f>
        <v>0.26997440319084148</v>
      </c>
      <c r="R16" s="152" t="str">
        <f>IF(Ores_Table[[#This Row],[vein_has_motherlode]]="Motherlode",((Ores_Table[[#This Row],[vein_motherlode_size_tweak]]*SQRT(Ores_Table[[#This Row],[vein_multiplier]]))^(1/2))^(1/3),"none")</f>
        <v>none</v>
      </c>
      <c r="S16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6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6" s="77">
        <f>Ores_Table[[#This Row],[avg_ores_per_chunk]]/VLOOKUP(Ores_Table[[#This Row],[cloud_preset]],Ore_Density[],2,FALSE)/Vanilla_COG_Divisor</f>
        <v>4.0816326530612242E-2</v>
      </c>
      <c r="V16" s="158">
        <f>SQRT(Ores_Table[[#This Row],[cloud_multiplier]])</f>
        <v>0.20203050891044214</v>
      </c>
      <c r="W16" s="147">
        <f>SQRT(SQRT(Ores_Table[[#This Row],[cloud_multiplier]]))</f>
        <v>0.4494780405208269</v>
      </c>
      <c r="X16" s="70">
        <f>Ores_Table[[#This Row],[height_range]]+Ores_Table[[#This Row],[height_desired_bottom]]</f>
        <v>19</v>
      </c>
      <c r="Y16" s="71">
        <f>(Ores_Table[[#This Row],[height_desired_top]]-Ores_Table[[#This Row],[height_desired_bottom]])/2</f>
        <v>13</v>
      </c>
      <c r="Z16" s="71">
        <f>Ores_Table[[#This Row],[height_amp_range]]+Ores_Table[[#This Row],[height_desired_bottom]]</f>
        <v>19</v>
      </c>
      <c r="AA16" s="72">
        <f>(Ores_Table[[#This Row],[height_amplified_top]]-Ores_Table[[#This Row],[height_desired_bottom]])/2</f>
        <v>13</v>
      </c>
      <c r="AB16" s="128">
        <v>6</v>
      </c>
      <c r="AC16" s="128">
        <v>32</v>
      </c>
      <c r="AD16" s="128" t="s">
        <v>790</v>
      </c>
      <c r="AE1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" s="32">
        <f>IF(Ores_Table[[#This Row],[height_desired_top]]&gt;64,64+((Ores_Table[[#This Row],[height_desired_top]]-64)*2.9),Ores_Table[[#This Row],[height_desired_top]])</f>
        <v>32</v>
      </c>
      <c r="AH16" s="41" t="s">
        <v>128</v>
      </c>
      <c r="AI16" s="42" t="s">
        <v>129</v>
      </c>
      <c r="AJ16" s="131" t="s">
        <v>53</v>
      </c>
      <c r="AK16" s="20" t="str">
        <f>IF(Ores_Table[[#This Row],[height_average]]&gt;64,"uniform",IF(Ores_Table[[#This Row],[dimension]]="Overworld","normal","uniform"))</f>
        <v>normal</v>
      </c>
      <c r="AL16" s="109" t="s">
        <v>130</v>
      </c>
      <c r="AM16" s="110" t="s">
        <v>64</v>
      </c>
      <c r="AN16" s="117" t="s">
        <v>131</v>
      </c>
      <c r="AO16" s="118"/>
      <c r="AP16" s="46"/>
    </row>
    <row r="17" spans="1:43" s="7" customFormat="1" ht="13.5">
      <c r="A17" s="31" t="s">
        <v>115</v>
      </c>
      <c r="B17" s="18"/>
      <c r="C17" s="105" t="s">
        <v>122</v>
      </c>
      <c r="D17" s="97" t="s">
        <v>59</v>
      </c>
      <c r="E17" s="98" t="s">
        <v>79</v>
      </c>
      <c r="F17" s="99" t="s">
        <v>61</v>
      </c>
      <c r="G17" s="37">
        <f>Ores_Table[[#This Row],[original_vein_size]]*Ores_Table[[#This Row],[original_veins_per_chunk]]/2</f>
        <v>0.5</v>
      </c>
      <c r="H17" s="123">
        <v>1</v>
      </c>
      <c r="I17" s="124">
        <v>1</v>
      </c>
      <c r="J17" s="146">
        <f>Ores_Table[[#This Row],[original_vein_size]]/2</f>
        <v>0.5</v>
      </c>
      <c r="K17" s="147">
        <f>Ores_Table[[#This Row],[original_veins_per_chunk]]/2</f>
        <v>0.5</v>
      </c>
      <c r="L17" s="77">
        <f>Ores_Table[[#This Row],[avg_ores_per_chunk]]/VLOOKUP(Ores_Table[[#This Row],[vein_preset]],Ore_Density[],2,FALSE)/Vanilla_COG_Divisor</f>
        <v>7.2886178378251051E-2</v>
      </c>
      <c r="M1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7" s="86">
        <v>1</v>
      </c>
      <c r="O17" s="86">
        <v>1</v>
      </c>
      <c r="P1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" s="152">
        <f>SQRT(Ores_Table[[#This Row],[vein_multiplier]])*Ores_Table[[#This Row],[vein_frequency_tweak]]</f>
        <v>0.26997440319084148</v>
      </c>
      <c r="R17" s="152" t="str">
        <f>IF(Ores_Table[[#This Row],[vein_has_motherlode]]="Motherlode",((Ores_Table[[#This Row],[vein_motherlode_size_tweak]]*SQRT(Ores_Table[[#This Row],[vein_multiplier]]))^(1/2))^(1/3),"none")</f>
        <v>none</v>
      </c>
      <c r="S17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7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7" s="77">
        <f>Ores_Table[[#This Row],[avg_ores_per_chunk]]/VLOOKUP(Ores_Table[[#This Row],[cloud_preset]],Ore_Density[],2,FALSE)/Vanilla_COG_Divisor</f>
        <v>4.0816326530612242E-2</v>
      </c>
      <c r="V17" s="158">
        <f>SQRT(Ores_Table[[#This Row],[cloud_multiplier]])</f>
        <v>0.20203050891044214</v>
      </c>
      <c r="W17" s="147">
        <f>SQRT(SQRT(Ores_Table[[#This Row],[cloud_multiplier]]))</f>
        <v>0.4494780405208269</v>
      </c>
      <c r="X17" s="70">
        <f>Ores_Table[[#This Row],[height_range]]+Ores_Table[[#This Row],[height_desired_bottom]]</f>
        <v>19</v>
      </c>
      <c r="Y17" s="71">
        <f>(Ores_Table[[#This Row],[height_desired_top]]-Ores_Table[[#This Row],[height_desired_bottom]])/2</f>
        <v>13</v>
      </c>
      <c r="Z17" s="71">
        <f>Ores_Table[[#This Row],[height_amp_range]]+Ores_Table[[#This Row],[height_desired_bottom]]</f>
        <v>19</v>
      </c>
      <c r="AA17" s="72">
        <f>(Ores_Table[[#This Row],[height_amplified_top]]-Ores_Table[[#This Row],[height_desired_bottom]])/2</f>
        <v>13</v>
      </c>
      <c r="AB17" s="128">
        <v>6</v>
      </c>
      <c r="AC17" s="128">
        <v>32</v>
      </c>
      <c r="AD17" s="128" t="s">
        <v>790</v>
      </c>
      <c r="AE1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" s="32">
        <f>IF(Ores_Table[[#This Row],[height_desired_top]]&gt;64,64+((Ores_Table[[#This Row],[height_desired_top]]-64)*2.9),Ores_Table[[#This Row],[height_desired_top]])</f>
        <v>32</v>
      </c>
      <c r="AH17" s="41" t="s">
        <v>123</v>
      </c>
      <c r="AI17" s="42" t="s">
        <v>124</v>
      </c>
      <c r="AJ17" s="131" t="s">
        <v>53</v>
      </c>
      <c r="AK17" s="20" t="str">
        <f>IF(Ores_Table[[#This Row],[height_average]]&gt;64,"uniform",IF(Ores_Table[[#This Row],[dimension]]="Overworld","normal","uniform"))</f>
        <v>normal</v>
      </c>
      <c r="AL17" s="109" t="s">
        <v>125</v>
      </c>
      <c r="AM17" s="110" t="s">
        <v>64</v>
      </c>
      <c r="AN17" s="117" t="s">
        <v>126</v>
      </c>
      <c r="AO17" s="118"/>
      <c r="AP17" s="46"/>
    </row>
    <row r="18" spans="1:43" s="7" customFormat="1" ht="13.5">
      <c r="A18" s="31" t="s">
        <v>115</v>
      </c>
      <c r="B18" s="18"/>
      <c r="C18" s="105" t="s">
        <v>147</v>
      </c>
      <c r="D18" s="97" t="s">
        <v>59</v>
      </c>
      <c r="E18" s="98" t="s">
        <v>79</v>
      </c>
      <c r="F18" s="99" t="s">
        <v>61</v>
      </c>
      <c r="G18" s="37">
        <f>Ores_Table[[#This Row],[original_vein_size]]*Ores_Table[[#This Row],[original_veins_per_chunk]]/2</f>
        <v>0.5</v>
      </c>
      <c r="H18" s="123">
        <v>1</v>
      </c>
      <c r="I18" s="124">
        <v>1</v>
      </c>
      <c r="J18" s="146">
        <f>Ores_Table[[#This Row],[original_vein_size]]/2</f>
        <v>0.5</v>
      </c>
      <c r="K18" s="147">
        <f>Ores_Table[[#This Row],[original_veins_per_chunk]]/2</f>
        <v>0.5</v>
      </c>
      <c r="L18" s="77">
        <f>Ores_Table[[#This Row],[avg_ores_per_chunk]]/VLOOKUP(Ores_Table[[#This Row],[vein_preset]],Ore_Density[],2,FALSE)/Vanilla_COG_Divisor</f>
        <v>7.2886178378251051E-2</v>
      </c>
      <c r="M1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" s="86">
        <v>1</v>
      </c>
      <c r="O18" s="86">
        <v>1</v>
      </c>
      <c r="P1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" s="152">
        <f>SQRT(Ores_Table[[#This Row],[vein_multiplier]])*Ores_Table[[#This Row],[vein_frequency_tweak]]</f>
        <v>0.26997440319084148</v>
      </c>
      <c r="R18" s="152" t="str">
        <f>IF(Ores_Table[[#This Row],[vein_has_motherlode]]="Motherlode",((Ores_Table[[#This Row],[vein_motherlode_size_tweak]]*SQRT(Ores_Table[[#This Row],[vein_multiplier]]))^(1/2))^(1/3),"none")</f>
        <v>none</v>
      </c>
      <c r="S18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8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8" s="77">
        <f>Ores_Table[[#This Row],[avg_ores_per_chunk]]/VLOOKUP(Ores_Table[[#This Row],[cloud_preset]],Ore_Density[],2,FALSE)/Vanilla_COG_Divisor</f>
        <v>4.0816326530612242E-2</v>
      </c>
      <c r="V18" s="158">
        <f>SQRT(Ores_Table[[#This Row],[cloud_multiplier]])</f>
        <v>0.20203050891044214</v>
      </c>
      <c r="W18" s="147">
        <f>SQRT(SQRT(Ores_Table[[#This Row],[cloud_multiplier]]))</f>
        <v>0.4494780405208269</v>
      </c>
      <c r="X18" s="70">
        <f>Ores_Table[[#This Row],[height_range]]+Ores_Table[[#This Row],[height_desired_bottom]]</f>
        <v>19</v>
      </c>
      <c r="Y18" s="71">
        <f>(Ores_Table[[#This Row],[height_desired_top]]-Ores_Table[[#This Row],[height_desired_bottom]])/2</f>
        <v>13</v>
      </c>
      <c r="Z18" s="71">
        <f>Ores_Table[[#This Row],[height_amp_range]]+Ores_Table[[#This Row],[height_desired_bottom]]</f>
        <v>19</v>
      </c>
      <c r="AA18" s="72">
        <f>(Ores_Table[[#This Row],[height_amplified_top]]-Ores_Table[[#This Row],[height_desired_bottom]])/2</f>
        <v>13</v>
      </c>
      <c r="AB18" s="128">
        <v>6</v>
      </c>
      <c r="AC18" s="128">
        <v>32</v>
      </c>
      <c r="AD18" s="128" t="s">
        <v>790</v>
      </c>
      <c r="AE1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8" s="32">
        <f>IF(Ores_Table[[#This Row],[height_desired_top]]&gt;64,64+((Ores_Table[[#This Row],[height_desired_top]]-64)*2.9),Ores_Table[[#This Row],[height_desired_top]])</f>
        <v>32</v>
      </c>
      <c r="AH18" s="41" t="s">
        <v>148</v>
      </c>
      <c r="AI18" s="42">
        <v>7474</v>
      </c>
      <c r="AJ18" s="131" t="s">
        <v>53</v>
      </c>
      <c r="AK18" s="20" t="str">
        <f>IF(Ores_Table[[#This Row],[height_average]]&gt;64,"uniform",IF(Ores_Table[[#This Row],[dimension]]="Overworld","normal","uniform"))</f>
        <v>normal</v>
      </c>
      <c r="AL18" s="109" t="s">
        <v>149</v>
      </c>
      <c r="AM18" s="110" t="s">
        <v>64</v>
      </c>
      <c r="AN18" s="117" t="s">
        <v>150</v>
      </c>
      <c r="AO18" s="118"/>
      <c r="AP18" s="46"/>
    </row>
    <row r="19" spans="1:43" s="7" customFormat="1" ht="13.5">
      <c r="A19" s="31" t="s">
        <v>115</v>
      </c>
      <c r="B19" s="18"/>
      <c r="C19" s="105" t="s">
        <v>137</v>
      </c>
      <c r="D19" s="97" t="s">
        <v>59</v>
      </c>
      <c r="E19" s="98" t="s">
        <v>79</v>
      </c>
      <c r="F19" s="99" t="s">
        <v>61</v>
      </c>
      <c r="G19" s="37">
        <f>Ores_Table[[#This Row],[original_vein_size]]*Ores_Table[[#This Row],[original_veins_per_chunk]]/2</f>
        <v>0.5</v>
      </c>
      <c r="H19" s="123">
        <v>1</v>
      </c>
      <c r="I19" s="124">
        <v>1</v>
      </c>
      <c r="J19" s="146">
        <f>Ores_Table[[#This Row],[original_vein_size]]/2</f>
        <v>0.5</v>
      </c>
      <c r="K19" s="147">
        <f>Ores_Table[[#This Row],[original_veins_per_chunk]]/2</f>
        <v>0.5</v>
      </c>
      <c r="L19" s="77">
        <f>Ores_Table[[#This Row],[avg_ores_per_chunk]]/VLOOKUP(Ores_Table[[#This Row],[vein_preset]],Ore_Density[],2,FALSE)/Vanilla_COG_Divisor</f>
        <v>7.2886178378251051E-2</v>
      </c>
      <c r="M1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9" s="86">
        <v>1</v>
      </c>
      <c r="O19" s="86">
        <v>1</v>
      </c>
      <c r="P1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" s="152">
        <f>SQRT(Ores_Table[[#This Row],[vein_multiplier]])*Ores_Table[[#This Row],[vein_frequency_tweak]]</f>
        <v>0.26997440319084148</v>
      </c>
      <c r="R19" s="152" t="str">
        <f>IF(Ores_Table[[#This Row],[vein_has_motherlode]]="Motherlode",((Ores_Table[[#This Row],[vein_motherlode_size_tweak]]*SQRT(Ores_Table[[#This Row],[vein_multiplier]]))^(1/2))^(1/3),"none")</f>
        <v>none</v>
      </c>
      <c r="S19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9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9" s="77">
        <f>Ores_Table[[#This Row],[avg_ores_per_chunk]]/VLOOKUP(Ores_Table[[#This Row],[cloud_preset]],Ore_Density[],2,FALSE)/Vanilla_COG_Divisor</f>
        <v>4.0816326530612242E-2</v>
      </c>
      <c r="V19" s="158">
        <f>SQRT(Ores_Table[[#This Row],[cloud_multiplier]])</f>
        <v>0.20203050891044214</v>
      </c>
      <c r="W19" s="147">
        <f>SQRT(SQRT(Ores_Table[[#This Row],[cloud_multiplier]]))</f>
        <v>0.4494780405208269</v>
      </c>
      <c r="X19" s="70">
        <f>Ores_Table[[#This Row],[height_range]]+Ores_Table[[#This Row],[height_desired_bottom]]</f>
        <v>19</v>
      </c>
      <c r="Y19" s="71">
        <f>(Ores_Table[[#This Row],[height_desired_top]]-Ores_Table[[#This Row],[height_desired_bottom]])/2</f>
        <v>13</v>
      </c>
      <c r="Z19" s="71">
        <f>Ores_Table[[#This Row],[height_amp_range]]+Ores_Table[[#This Row],[height_desired_bottom]]</f>
        <v>19</v>
      </c>
      <c r="AA19" s="72">
        <f>(Ores_Table[[#This Row],[height_amplified_top]]-Ores_Table[[#This Row],[height_desired_bottom]])/2</f>
        <v>13</v>
      </c>
      <c r="AB19" s="128">
        <v>6</v>
      </c>
      <c r="AC19" s="128">
        <v>32</v>
      </c>
      <c r="AD19" s="128" t="s">
        <v>790</v>
      </c>
      <c r="AE1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9" s="32">
        <f>IF(Ores_Table[[#This Row],[height_desired_top]]&gt;64,64+((Ores_Table[[#This Row],[height_desired_top]]-64)*2.9),Ores_Table[[#This Row],[height_desired_top]])</f>
        <v>32</v>
      </c>
      <c r="AH19" s="41" t="s">
        <v>138</v>
      </c>
      <c r="AI19" s="42" t="s">
        <v>139</v>
      </c>
      <c r="AJ19" s="131" t="s">
        <v>53</v>
      </c>
      <c r="AK19" s="20" t="str">
        <f>IF(Ores_Table[[#This Row],[height_average]]&gt;64,"uniform",IF(Ores_Table[[#This Row],[dimension]]="Overworld","normal","uniform"))</f>
        <v>normal</v>
      </c>
      <c r="AL19" s="109" t="s">
        <v>140</v>
      </c>
      <c r="AM19" s="110" t="s">
        <v>64</v>
      </c>
      <c r="AN19" s="117" t="s">
        <v>141</v>
      </c>
      <c r="AO19" s="118"/>
      <c r="AP19" s="46"/>
    </row>
    <row r="20" spans="1:43" s="7" customFormat="1" ht="13.5">
      <c r="A20" s="31" t="s">
        <v>115</v>
      </c>
      <c r="B20" s="18"/>
      <c r="C20" s="105" t="s">
        <v>132</v>
      </c>
      <c r="D20" s="97" t="s">
        <v>59</v>
      </c>
      <c r="E20" s="98" t="s">
        <v>79</v>
      </c>
      <c r="F20" s="99" t="s">
        <v>61</v>
      </c>
      <c r="G20" s="37">
        <f>Ores_Table[[#This Row],[original_vein_size]]*Ores_Table[[#This Row],[original_veins_per_chunk]]/2</f>
        <v>0.5</v>
      </c>
      <c r="H20" s="123">
        <v>1</v>
      </c>
      <c r="I20" s="124">
        <v>1</v>
      </c>
      <c r="J20" s="146">
        <f>Ores_Table[[#This Row],[original_vein_size]]/2</f>
        <v>0.5</v>
      </c>
      <c r="K20" s="147">
        <f>Ores_Table[[#This Row],[original_veins_per_chunk]]/2</f>
        <v>0.5</v>
      </c>
      <c r="L20" s="77">
        <f>Ores_Table[[#This Row],[avg_ores_per_chunk]]/VLOOKUP(Ores_Table[[#This Row],[vein_preset]],Ore_Density[],2,FALSE)/Vanilla_COG_Divisor</f>
        <v>7.2886178378251051E-2</v>
      </c>
      <c r="M2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" s="86">
        <v>1</v>
      </c>
      <c r="O20" s="86">
        <v>1</v>
      </c>
      <c r="P2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" s="152">
        <f>SQRT(Ores_Table[[#This Row],[vein_multiplier]])*Ores_Table[[#This Row],[vein_frequency_tweak]]</f>
        <v>0.26997440319084148</v>
      </c>
      <c r="R20" s="152" t="str">
        <f>IF(Ores_Table[[#This Row],[vein_has_motherlode]]="Motherlode",((Ores_Table[[#This Row],[vein_motherlode_size_tweak]]*SQRT(Ores_Table[[#This Row],[vein_multiplier]]))^(1/2))^(1/3),"none")</f>
        <v>none</v>
      </c>
      <c r="S20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20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20" s="77">
        <f>Ores_Table[[#This Row],[avg_ores_per_chunk]]/VLOOKUP(Ores_Table[[#This Row],[cloud_preset]],Ore_Density[],2,FALSE)/Vanilla_COG_Divisor</f>
        <v>4.0816326530612242E-2</v>
      </c>
      <c r="V20" s="158">
        <f>SQRT(Ores_Table[[#This Row],[cloud_multiplier]])</f>
        <v>0.20203050891044214</v>
      </c>
      <c r="W20" s="147">
        <f>SQRT(SQRT(Ores_Table[[#This Row],[cloud_multiplier]]))</f>
        <v>0.4494780405208269</v>
      </c>
      <c r="X20" s="70">
        <f>Ores_Table[[#This Row],[height_range]]+Ores_Table[[#This Row],[height_desired_bottom]]</f>
        <v>19</v>
      </c>
      <c r="Y20" s="71">
        <f>(Ores_Table[[#This Row],[height_desired_top]]-Ores_Table[[#This Row],[height_desired_bottom]])/2</f>
        <v>13</v>
      </c>
      <c r="Z20" s="71">
        <f>Ores_Table[[#This Row],[height_amp_range]]+Ores_Table[[#This Row],[height_desired_bottom]]</f>
        <v>19</v>
      </c>
      <c r="AA20" s="72">
        <f>(Ores_Table[[#This Row],[height_amplified_top]]-Ores_Table[[#This Row],[height_desired_bottom]])/2</f>
        <v>13</v>
      </c>
      <c r="AB20" s="128">
        <v>6</v>
      </c>
      <c r="AC20" s="128">
        <v>32</v>
      </c>
      <c r="AD20" s="128" t="s">
        <v>790</v>
      </c>
      <c r="AE2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0" s="32">
        <f>IF(Ores_Table[[#This Row],[height_desired_top]]&gt;64,64+((Ores_Table[[#This Row],[height_desired_top]]-64)*2.9),Ores_Table[[#This Row],[height_desired_top]])</f>
        <v>32</v>
      </c>
      <c r="AH20" s="41" t="s">
        <v>133</v>
      </c>
      <c r="AI20" s="42" t="s">
        <v>134</v>
      </c>
      <c r="AJ20" s="131" t="s">
        <v>53</v>
      </c>
      <c r="AK20" s="20" t="str">
        <f>IF(Ores_Table[[#This Row],[height_average]]&gt;64,"uniform",IF(Ores_Table[[#This Row],[dimension]]="Overworld","normal","uniform"))</f>
        <v>normal</v>
      </c>
      <c r="AL20" s="109" t="s">
        <v>135</v>
      </c>
      <c r="AM20" s="110" t="s">
        <v>64</v>
      </c>
      <c r="AN20" s="117" t="s">
        <v>136</v>
      </c>
      <c r="AO20" s="118"/>
      <c r="AP20" s="46"/>
    </row>
    <row r="21" spans="1:43" s="7" customFormat="1" ht="13.5">
      <c r="A21" s="31" t="s">
        <v>156</v>
      </c>
      <c r="B21" s="18"/>
      <c r="C21" s="105" t="s">
        <v>157</v>
      </c>
      <c r="D21" s="97" t="s">
        <v>49</v>
      </c>
      <c r="E21" s="98" t="s">
        <v>66</v>
      </c>
      <c r="F21" s="99" t="s">
        <v>51</v>
      </c>
      <c r="G21" s="37">
        <f>Ores_Table[[#This Row],[original_vein_size]]*Ores_Table[[#This Row],[original_veins_per_chunk]]/2</f>
        <v>64</v>
      </c>
      <c r="H21" s="123">
        <v>16</v>
      </c>
      <c r="I21" s="124">
        <v>8</v>
      </c>
      <c r="J21" s="146">
        <f>Ores_Table[[#This Row],[original_vein_size]]/2</f>
        <v>8</v>
      </c>
      <c r="K21" s="147">
        <f>Ores_Table[[#This Row],[original_veins_per_chunk]]/2</f>
        <v>4</v>
      </c>
      <c r="L21" s="77">
        <f>Ores_Table[[#This Row],[avg_ores_per_chunk]]/VLOOKUP(Ores_Table[[#This Row],[vein_preset]],Ore_Density[],2,FALSE)/Vanilla_COG_Divisor</f>
        <v>4.0078277886497062</v>
      </c>
      <c r="M2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" s="86">
        <v>1</v>
      </c>
      <c r="O21" s="86">
        <v>1</v>
      </c>
      <c r="P2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" s="152">
        <f>SQRT(Ores_Table[[#This Row],[vein_multiplier]])*Ores_Table[[#This Row],[vein_frequency_tweak]]</f>
        <v>2.0019559906875339</v>
      </c>
      <c r="R21" s="152">
        <f>IF(Ores_Table[[#This Row],[vein_has_motherlode]]="Motherlode",((Ores_Table[[#This Row],[vein_motherlode_size_tweak]]*SQRT(Ores_Table[[#This Row],[vein_multiplier]]))^(1/2))^(1/3),"none")</f>
        <v>1.1226449342406764</v>
      </c>
      <c r="S21" s="152">
        <f>IF(Ores_Table[[#This Row],[vein_has_branches]]="Branches",SQRT(Ores_Table[[#This Row],[vein_multiplier]])^(1/2),IF(Ores_Table[[#This Row],[vein_has_branches]]="Vertical","default",Ores_Table[[#This Row],[vein_has_branches]]))</f>
        <v>1.4149049405128014</v>
      </c>
      <c r="T21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1.1894977681831949</v>
      </c>
      <c r="U21" s="77">
        <f>Ores_Table[[#This Row],[avg_ores_per_chunk]]/VLOOKUP(Ores_Table[[#This Row],[cloud_preset]],Ore_Density[],2,FALSE)/Vanilla_COG_Divisor</f>
        <v>1.7857142857142858</v>
      </c>
      <c r="V21" s="158">
        <f>SQRT(Ores_Table[[#This Row],[cloud_multiplier]])</f>
        <v>1.3363062095621219</v>
      </c>
      <c r="W21" s="147">
        <f>SQRT(SQRT(Ores_Table[[#This Row],[cloud_multiplier]]))</f>
        <v>1.1559871147906977</v>
      </c>
      <c r="X21" s="70">
        <f>Ores_Table[[#This Row],[height_range]]+Ores_Table[[#This Row],[height_desired_bottom]]</f>
        <v>67</v>
      </c>
      <c r="Y21" s="71">
        <f>(Ores_Table[[#This Row],[height_desired_top]]-Ores_Table[[#This Row],[height_desired_bottom]])/2</f>
        <v>61</v>
      </c>
      <c r="Z21" s="71">
        <f>Ores_Table[[#This Row],[height_amp_range]]+Ores_Table[[#This Row],[height_desired_bottom]]</f>
        <v>127.8</v>
      </c>
      <c r="AA21" s="72">
        <f>(Ores_Table[[#This Row],[height_amplified_top]]-Ores_Table[[#This Row],[height_desired_bottom]])/2</f>
        <v>121.8</v>
      </c>
      <c r="AB21" s="128">
        <v>6</v>
      </c>
      <c r="AC21" s="128">
        <v>128</v>
      </c>
      <c r="AD21" s="128"/>
      <c r="AE2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1" s="32">
        <f>IF(Ores_Table[[#This Row],[height_desired_top]]&gt;64,64+((Ores_Table[[#This Row],[height_desired_top]]-64)*2.9),Ores_Table[[#This Row],[height_desired_top]])</f>
        <v>249.6</v>
      </c>
      <c r="AH21" s="41" t="s">
        <v>158</v>
      </c>
      <c r="AI21" s="42"/>
      <c r="AJ21" s="131" t="s">
        <v>53</v>
      </c>
      <c r="AK21" s="20" t="str">
        <f>IF(Ores_Table[[#This Row],[height_average]]&gt;64,"uniform",IF(Ores_Table[[#This Row],[dimension]]="Overworld","normal","uniform"))</f>
        <v>uniform</v>
      </c>
      <c r="AL21" s="109" t="s">
        <v>159</v>
      </c>
      <c r="AM21" s="110" t="s">
        <v>64</v>
      </c>
      <c r="AN21" s="117"/>
      <c r="AO21" s="118" t="s">
        <v>56</v>
      </c>
      <c r="AP21" s="46"/>
      <c r="AQ21" s="2"/>
    </row>
    <row r="22" spans="1:43" s="7" customFormat="1" ht="13.5">
      <c r="A22" s="31" t="s">
        <v>156</v>
      </c>
      <c r="B22" s="18"/>
      <c r="C22" s="105" t="s">
        <v>160</v>
      </c>
      <c r="D22" s="97" t="s">
        <v>49</v>
      </c>
      <c r="E22" s="98" t="s">
        <v>66</v>
      </c>
      <c r="F22" s="99" t="s">
        <v>51</v>
      </c>
      <c r="G22" s="37">
        <f>Ores_Table[[#This Row],[original_vein_size]]*Ores_Table[[#This Row],[original_veins_per_chunk]]/2</f>
        <v>64</v>
      </c>
      <c r="H22" s="123">
        <v>16</v>
      </c>
      <c r="I22" s="124">
        <v>8</v>
      </c>
      <c r="J22" s="146">
        <f>Ores_Table[[#This Row],[original_vein_size]]/2</f>
        <v>8</v>
      </c>
      <c r="K22" s="147">
        <f>Ores_Table[[#This Row],[original_veins_per_chunk]]/2</f>
        <v>4</v>
      </c>
      <c r="L22" s="77">
        <f>Ores_Table[[#This Row],[avg_ores_per_chunk]]/VLOOKUP(Ores_Table[[#This Row],[vein_preset]],Ore_Density[],2,FALSE)/Vanilla_COG_Divisor</f>
        <v>4.0078277886497062</v>
      </c>
      <c r="M2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" s="86">
        <v>1</v>
      </c>
      <c r="O22" s="86">
        <v>1</v>
      </c>
      <c r="P2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" s="152">
        <f>SQRT(Ores_Table[[#This Row],[vein_multiplier]])*Ores_Table[[#This Row],[vein_frequency_tweak]]</f>
        <v>2.0019559906875339</v>
      </c>
      <c r="R22" s="152">
        <f>IF(Ores_Table[[#This Row],[vein_has_motherlode]]="Motherlode",((Ores_Table[[#This Row],[vein_motherlode_size_tweak]]*SQRT(Ores_Table[[#This Row],[vein_multiplier]]))^(1/2))^(1/3),"none")</f>
        <v>1.1226449342406764</v>
      </c>
      <c r="S22" s="152">
        <f>IF(Ores_Table[[#This Row],[vein_has_branches]]="Branches",SQRT(Ores_Table[[#This Row],[vein_multiplier]])^(1/2),IF(Ores_Table[[#This Row],[vein_has_branches]]="Vertical","default",Ores_Table[[#This Row],[vein_has_branches]]))</f>
        <v>1.4149049405128014</v>
      </c>
      <c r="T22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1.1894977681831949</v>
      </c>
      <c r="U22" s="77">
        <f>Ores_Table[[#This Row],[avg_ores_per_chunk]]/VLOOKUP(Ores_Table[[#This Row],[cloud_preset]],Ore_Density[],2,FALSE)/Vanilla_COG_Divisor</f>
        <v>1.7857142857142858</v>
      </c>
      <c r="V22" s="158">
        <f>SQRT(Ores_Table[[#This Row],[cloud_multiplier]])</f>
        <v>1.3363062095621219</v>
      </c>
      <c r="W22" s="147">
        <f>SQRT(SQRT(Ores_Table[[#This Row],[cloud_multiplier]]))</f>
        <v>1.1559871147906977</v>
      </c>
      <c r="X22" s="70">
        <f>Ores_Table[[#This Row],[height_range]]+Ores_Table[[#This Row],[height_desired_bottom]]</f>
        <v>67</v>
      </c>
      <c r="Y22" s="71">
        <f>(Ores_Table[[#This Row],[height_desired_top]]-Ores_Table[[#This Row],[height_desired_bottom]])/2</f>
        <v>61</v>
      </c>
      <c r="Z22" s="71">
        <f>Ores_Table[[#This Row],[height_amp_range]]+Ores_Table[[#This Row],[height_desired_bottom]]</f>
        <v>127.8</v>
      </c>
      <c r="AA22" s="72">
        <f>(Ores_Table[[#This Row],[height_amplified_top]]-Ores_Table[[#This Row],[height_desired_bottom]])/2</f>
        <v>121.8</v>
      </c>
      <c r="AB22" s="128">
        <v>6</v>
      </c>
      <c r="AC22" s="128">
        <v>128</v>
      </c>
      <c r="AD22" s="128"/>
      <c r="AE2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2" s="32">
        <f>IF(Ores_Table[[#This Row],[height_desired_top]]&gt;64,64+((Ores_Table[[#This Row],[height_desired_top]]-64)*2.9),Ores_Table[[#This Row],[height_desired_top]])</f>
        <v>249.6</v>
      </c>
      <c r="AH22" s="41" t="s">
        <v>161</v>
      </c>
      <c r="AI22" s="42"/>
      <c r="AJ22" s="131" t="s">
        <v>53</v>
      </c>
      <c r="AK22" s="20" t="str">
        <f>IF(Ores_Table[[#This Row],[height_average]]&gt;64,"uniform",IF(Ores_Table[[#This Row],[dimension]]="Overworld","normal","uniform"))</f>
        <v>uniform</v>
      </c>
      <c r="AL22" s="109" t="s">
        <v>162</v>
      </c>
      <c r="AM22" s="110" t="s">
        <v>64</v>
      </c>
      <c r="AN22" s="117"/>
      <c r="AO22" s="118" t="s">
        <v>56</v>
      </c>
      <c r="AP22" s="46"/>
    </row>
    <row r="23" spans="1:43" s="7" customFormat="1" ht="13.5">
      <c r="A23" s="31" t="s">
        <v>156</v>
      </c>
      <c r="B23" s="18"/>
      <c r="C23" s="105" t="s">
        <v>163</v>
      </c>
      <c r="D23" s="97" t="s">
        <v>49</v>
      </c>
      <c r="E23" s="98" t="s">
        <v>66</v>
      </c>
      <c r="F23" s="100" t="s">
        <v>51</v>
      </c>
      <c r="G23" s="37">
        <f>Ores_Table[[#This Row],[original_vein_size]]*Ores_Table[[#This Row],[original_veins_per_chunk]]/2</f>
        <v>64</v>
      </c>
      <c r="H23" s="123">
        <v>16</v>
      </c>
      <c r="I23" s="124">
        <v>8</v>
      </c>
      <c r="J23" s="146">
        <f>Ores_Table[[#This Row],[original_vein_size]]/2</f>
        <v>8</v>
      </c>
      <c r="K23" s="147">
        <f>Ores_Table[[#This Row],[original_veins_per_chunk]]/2</f>
        <v>4</v>
      </c>
      <c r="L23" s="77">
        <f>Ores_Table[[#This Row],[avg_ores_per_chunk]]/VLOOKUP(Ores_Table[[#This Row],[vein_preset]],Ore_Density[],2,FALSE)/Vanilla_COG_Divisor</f>
        <v>4.0078277886497062</v>
      </c>
      <c r="M2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3" s="86">
        <v>1</v>
      </c>
      <c r="O23" s="86">
        <v>1</v>
      </c>
      <c r="P2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" s="152">
        <f>SQRT(Ores_Table[[#This Row],[vein_multiplier]])*Ores_Table[[#This Row],[vein_frequency_tweak]]</f>
        <v>2.0019559906875339</v>
      </c>
      <c r="R23" s="152">
        <f>IF(Ores_Table[[#This Row],[vein_has_motherlode]]="Motherlode",((Ores_Table[[#This Row],[vein_motherlode_size_tweak]]*SQRT(Ores_Table[[#This Row],[vein_multiplier]]))^(1/2))^(1/3),"none")</f>
        <v>1.1226449342406764</v>
      </c>
      <c r="S23" s="152">
        <f>IF(Ores_Table[[#This Row],[vein_has_branches]]="Branches",SQRT(Ores_Table[[#This Row],[vein_multiplier]])^(1/2),IF(Ores_Table[[#This Row],[vein_has_branches]]="Vertical","default",Ores_Table[[#This Row],[vein_has_branches]]))</f>
        <v>1.4149049405128014</v>
      </c>
      <c r="T23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1.1894977681831949</v>
      </c>
      <c r="U23" s="77">
        <f>Ores_Table[[#This Row],[avg_ores_per_chunk]]/VLOOKUP(Ores_Table[[#This Row],[cloud_preset]],Ore_Density[],2,FALSE)/Vanilla_COG_Divisor</f>
        <v>1.7857142857142858</v>
      </c>
      <c r="V23" s="158">
        <f>SQRT(Ores_Table[[#This Row],[cloud_multiplier]])</f>
        <v>1.3363062095621219</v>
      </c>
      <c r="W23" s="147">
        <f>SQRT(SQRT(Ores_Table[[#This Row],[cloud_multiplier]]))</f>
        <v>1.1559871147906977</v>
      </c>
      <c r="X23" s="70">
        <f>Ores_Table[[#This Row],[height_range]]+Ores_Table[[#This Row],[height_desired_bottom]]</f>
        <v>67</v>
      </c>
      <c r="Y23" s="71">
        <f>(Ores_Table[[#This Row],[height_desired_top]]-Ores_Table[[#This Row],[height_desired_bottom]])/2</f>
        <v>61</v>
      </c>
      <c r="Z23" s="71">
        <f>Ores_Table[[#This Row],[height_amp_range]]+Ores_Table[[#This Row],[height_desired_bottom]]</f>
        <v>127.8</v>
      </c>
      <c r="AA23" s="72">
        <f>(Ores_Table[[#This Row],[height_amplified_top]]-Ores_Table[[#This Row],[height_desired_bottom]])/2</f>
        <v>121.8</v>
      </c>
      <c r="AB23" s="128">
        <v>6</v>
      </c>
      <c r="AC23" s="128">
        <v>128</v>
      </c>
      <c r="AD23" s="128"/>
      <c r="AE2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" s="32">
        <f>IF(Ores_Table[[#This Row],[height_desired_top]]&gt;64,64+((Ores_Table[[#This Row],[height_desired_top]]-64)*2.9),Ores_Table[[#This Row],[height_desired_top]])</f>
        <v>249.6</v>
      </c>
      <c r="AH23" s="41" t="s">
        <v>164</v>
      </c>
      <c r="AI23" s="42"/>
      <c r="AJ23" s="131" t="s">
        <v>53</v>
      </c>
      <c r="AK23" s="20" t="str">
        <f>IF(Ores_Table[[#This Row],[height_average]]&gt;64,"uniform",IF(Ores_Table[[#This Row],[dimension]]="Overworld","normal","uniform"))</f>
        <v>uniform</v>
      </c>
      <c r="AL23" s="109" t="s">
        <v>165</v>
      </c>
      <c r="AM23" s="110" t="s">
        <v>64</v>
      </c>
      <c r="AN23" s="117"/>
      <c r="AO23" s="118" t="s">
        <v>56</v>
      </c>
      <c r="AP23" s="46"/>
    </row>
    <row r="24" spans="1:43" s="7" customFormat="1" ht="13.5">
      <c r="A24" s="31" t="s">
        <v>156</v>
      </c>
      <c r="B24" s="18"/>
      <c r="C24" s="105" t="s">
        <v>166</v>
      </c>
      <c r="D24" s="97" t="s">
        <v>49</v>
      </c>
      <c r="E24" s="98" t="s">
        <v>66</v>
      </c>
      <c r="F24" s="99" t="s">
        <v>51</v>
      </c>
      <c r="G24" s="37">
        <f>Ores_Table[[#This Row],[original_vein_size]]*Ores_Table[[#This Row],[original_veins_per_chunk]]/2</f>
        <v>88</v>
      </c>
      <c r="H24" s="123">
        <v>22</v>
      </c>
      <c r="I24" s="124">
        <v>8</v>
      </c>
      <c r="J24" s="146">
        <f>Ores_Table[[#This Row],[original_vein_size]]/2</f>
        <v>11</v>
      </c>
      <c r="K24" s="147">
        <f>Ores_Table[[#This Row],[original_veins_per_chunk]]/2</f>
        <v>4</v>
      </c>
      <c r="L24" s="77">
        <f>Ores_Table[[#This Row],[avg_ores_per_chunk]]/VLOOKUP(Ores_Table[[#This Row],[vein_preset]],Ore_Density[],2,FALSE)/Vanilla_COG_Divisor</f>
        <v>5.5107632093933461</v>
      </c>
      <c r="M2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" s="86">
        <v>1</v>
      </c>
      <c r="O24" s="86">
        <v>1</v>
      </c>
      <c r="P2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" s="152">
        <f>SQRT(Ores_Table[[#This Row],[vein_multiplier]])*Ores_Table[[#This Row],[vein_frequency_tweak]]</f>
        <v>2.3475014822984344</v>
      </c>
      <c r="R24" s="152">
        <f>IF(Ores_Table[[#This Row],[vein_has_motherlode]]="Motherlode",((Ores_Table[[#This Row],[vein_motherlode_size_tweak]]*SQRT(Ores_Table[[#This Row],[vein_multiplier]]))^(1/2))^(1/3),"none")</f>
        <v>1.1528363078767303</v>
      </c>
      <c r="S24" s="152">
        <f>IF(Ores_Table[[#This Row],[vein_has_branches]]="Branches",SQRT(Ores_Table[[#This Row],[vein_multiplier]])^(1/2),IF(Ores_Table[[#This Row],[vein_has_branches]]="Vertical","default",Ores_Table[[#This Row],[vein_has_branches]]))</f>
        <v>1.5321558283341921</v>
      </c>
      <c r="T24" s="153">
        <f>IF(Ores_Table[[#This Row],[vein_has_branches]]="Branches",SQRT(SQRT(Ores_Table[[#This Row],[vein_multiplier]]))^(1/2),IF(Ores_Table[[#This Row],[vein_has_branches]]="Vertical",SQRT(Ores_Table[[#This Row],[vein_multiplier]])^(1/2),"none"))</f>
        <v>1.2378028228818159</v>
      </c>
      <c r="U24" s="77">
        <f>Ores_Table[[#This Row],[avg_ores_per_chunk]]/VLOOKUP(Ores_Table[[#This Row],[cloud_preset]],Ore_Density[],2,FALSE)/Vanilla_COG_Divisor</f>
        <v>2.4553571428571428</v>
      </c>
      <c r="V24" s="158">
        <f>SQRT(Ores_Table[[#This Row],[cloud_multiplier]])</f>
        <v>1.5669579263200217</v>
      </c>
      <c r="W24" s="147">
        <f>SQRT(SQRT(Ores_Table[[#This Row],[cloud_multiplier]]))</f>
        <v>1.2517819004603086</v>
      </c>
      <c r="X24" s="70">
        <f>Ores_Table[[#This Row],[height_range]]+Ores_Table[[#This Row],[height_desired_bottom]]</f>
        <v>67</v>
      </c>
      <c r="Y24" s="71">
        <f>(Ores_Table[[#This Row],[height_desired_top]]-Ores_Table[[#This Row],[height_desired_bottom]])/2</f>
        <v>61</v>
      </c>
      <c r="Z24" s="71">
        <f>Ores_Table[[#This Row],[height_amp_range]]+Ores_Table[[#This Row],[height_desired_bottom]]</f>
        <v>127.8</v>
      </c>
      <c r="AA24" s="72">
        <f>(Ores_Table[[#This Row],[height_amplified_top]]-Ores_Table[[#This Row],[height_desired_bottom]])/2</f>
        <v>121.8</v>
      </c>
      <c r="AB24" s="128">
        <v>6</v>
      </c>
      <c r="AC24" s="128">
        <v>128</v>
      </c>
      <c r="AD24" s="128"/>
      <c r="AE2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" s="32">
        <f>IF(Ores_Table[[#This Row],[height_desired_top]]&gt;64,64+((Ores_Table[[#This Row],[height_desired_top]]-64)*2.9),Ores_Table[[#This Row],[height_desired_top]])</f>
        <v>249.6</v>
      </c>
      <c r="AH24" s="41" t="s">
        <v>167</v>
      </c>
      <c r="AI24" s="42"/>
      <c r="AJ24" s="131" t="s">
        <v>53</v>
      </c>
      <c r="AK24" s="20" t="str">
        <f>IF(Ores_Table[[#This Row],[height_average]]&gt;64,"uniform",IF(Ores_Table[[#This Row],[dimension]]="Overworld","normal","uniform"))</f>
        <v>uniform</v>
      </c>
      <c r="AL24" s="109" t="s">
        <v>168</v>
      </c>
      <c r="AM24" s="110" t="s">
        <v>64</v>
      </c>
      <c r="AN24" s="117"/>
      <c r="AO24" s="118" t="s">
        <v>56</v>
      </c>
      <c r="AP24" s="46"/>
    </row>
    <row r="25" spans="1:43" s="7" customFormat="1" ht="13.5">
      <c r="A25" s="31" t="s">
        <v>156</v>
      </c>
      <c r="B25" s="18"/>
      <c r="C25" s="105" t="s">
        <v>169</v>
      </c>
      <c r="D25" s="97" t="s">
        <v>49</v>
      </c>
      <c r="E25" s="98" t="s">
        <v>66</v>
      </c>
      <c r="F25" s="99" t="s">
        <v>51</v>
      </c>
      <c r="G25" s="37">
        <f>Ores_Table[[#This Row],[original_vein_size]]*Ores_Table[[#This Row],[original_veins_per_chunk]]/2</f>
        <v>77</v>
      </c>
      <c r="H25" s="123">
        <v>22</v>
      </c>
      <c r="I25" s="124">
        <v>7</v>
      </c>
      <c r="J25" s="146">
        <f>Ores_Table[[#This Row],[original_vein_size]]/2</f>
        <v>11</v>
      </c>
      <c r="K25" s="147">
        <f>Ores_Table[[#This Row],[original_veins_per_chunk]]/2</f>
        <v>3.5</v>
      </c>
      <c r="L25" s="77">
        <f>Ores_Table[[#This Row],[avg_ores_per_chunk]]/VLOOKUP(Ores_Table[[#This Row],[vein_preset]],Ore_Density[],2,FALSE)/Vanilla_COG_Divisor</f>
        <v>4.8219178082191778</v>
      </c>
      <c r="M2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5" s="86">
        <v>1</v>
      </c>
      <c r="O25" s="86">
        <v>1</v>
      </c>
      <c r="P2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5" s="152">
        <f>SQRT(Ores_Table[[#This Row],[vein_multiplier]])*Ores_Table[[#This Row],[vein_frequency_tweak]]</f>
        <v>2.1958865654261785</v>
      </c>
      <c r="R25" s="152">
        <f>IF(Ores_Table[[#This Row],[vein_has_motherlode]]="Motherlode",((Ores_Table[[#This Row],[vein_motherlode_size_tweak]]*SQRT(Ores_Table[[#This Row],[vein_multiplier]]))^(1/2))^(1/3),"none")</f>
        <v>1.1400790983733966</v>
      </c>
      <c r="S25" s="152">
        <f>IF(Ores_Table[[#This Row],[vein_has_branches]]="Branches",SQRT(Ores_Table[[#This Row],[vein_multiplier]])^(1/2),IF(Ores_Table[[#This Row],[vein_has_branches]]="Vertical","default",Ores_Table[[#This Row],[vein_has_branches]]))</f>
        <v>1.4818524101361035</v>
      </c>
      <c r="T25" s="153">
        <f>IF(Ores_Table[[#This Row],[vein_has_branches]]="Branches",SQRT(SQRT(Ores_Table[[#This Row],[vein_multiplier]]))^(1/2),IF(Ores_Table[[#This Row],[vein_has_branches]]="Vertical",SQRT(Ores_Table[[#This Row],[vein_multiplier]])^(1/2),"none"))</f>
        <v>1.2173136038573229</v>
      </c>
      <c r="U25" s="77">
        <f>Ores_Table[[#This Row],[avg_ores_per_chunk]]/VLOOKUP(Ores_Table[[#This Row],[cloud_preset]],Ore_Density[],2,FALSE)/Vanilla_COG_Divisor</f>
        <v>2.1484375</v>
      </c>
      <c r="V25" s="158">
        <f>SQRT(Ores_Table[[#This Row],[cloud_multiplier]])</f>
        <v>1.4657549249448218</v>
      </c>
      <c r="W25" s="147">
        <f>SQRT(SQRT(Ores_Table[[#This Row],[cloud_multiplier]]))</f>
        <v>1.2106836601461266</v>
      </c>
      <c r="X25" s="70">
        <f>Ores_Table[[#This Row],[height_range]]+Ores_Table[[#This Row],[height_desired_bottom]]</f>
        <v>67</v>
      </c>
      <c r="Y25" s="71">
        <f>(Ores_Table[[#This Row],[height_desired_top]]-Ores_Table[[#This Row],[height_desired_bottom]])/2</f>
        <v>61</v>
      </c>
      <c r="Z25" s="71">
        <f>Ores_Table[[#This Row],[height_amp_range]]+Ores_Table[[#This Row],[height_desired_bottom]]</f>
        <v>127.8</v>
      </c>
      <c r="AA25" s="72">
        <f>(Ores_Table[[#This Row],[height_amplified_top]]-Ores_Table[[#This Row],[height_desired_bottom]])/2</f>
        <v>121.8</v>
      </c>
      <c r="AB25" s="128">
        <v>6</v>
      </c>
      <c r="AC25" s="128">
        <v>128</v>
      </c>
      <c r="AD25" s="128"/>
      <c r="AE2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5" s="32">
        <f>IF(Ores_Table[[#This Row],[height_desired_top]]&gt;64,64+((Ores_Table[[#This Row],[height_desired_top]]-64)*2.9),Ores_Table[[#This Row],[height_desired_top]])</f>
        <v>249.6</v>
      </c>
      <c r="AH25" s="41" t="s">
        <v>170</v>
      </c>
      <c r="AI25" s="42"/>
      <c r="AJ25" s="131" t="s">
        <v>53</v>
      </c>
      <c r="AK25" s="20" t="str">
        <f>IF(Ores_Table[[#This Row],[height_average]]&gt;64,"uniform",IF(Ores_Table[[#This Row],[dimension]]="Overworld","normal","uniform"))</f>
        <v>uniform</v>
      </c>
      <c r="AL25" s="109" t="s">
        <v>171</v>
      </c>
      <c r="AM25" s="110" t="s">
        <v>64</v>
      </c>
      <c r="AN25" s="117"/>
      <c r="AO25" s="118" t="s">
        <v>56</v>
      </c>
      <c r="AP25" s="46"/>
    </row>
    <row r="26" spans="1:43" s="7" customFormat="1" ht="13.5">
      <c r="A26" s="31" t="s">
        <v>172</v>
      </c>
      <c r="B26" s="18"/>
      <c r="C26" s="105" t="s">
        <v>185</v>
      </c>
      <c r="D26" s="97" t="s">
        <v>59</v>
      </c>
      <c r="E26" s="98" t="s">
        <v>66</v>
      </c>
      <c r="F26" s="99" t="s">
        <v>61</v>
      </c>
      <c r="G26" s="37">
        <f>Ores_Table[[#This Row],[original_vein_size]]*Ores_Table[[#This Row],[original_veins_per_chunk]]/2</f>
        <v>63</v>
      </c>
      <c r="H26" s="123">
        <v>7</v>
      </c>
      <c r="I26" s="124">
        <v>18</v>
      </c>
      <c r="J26" s="146">
        <f>Ores_Table[[#This Row],[original_vein_size]]/2</f>
        <v>3.5</v>
      </c>
      <c r="K26" s="147">
        <f>Ores_Table[[#This Row],[original_veins_per_chunk]]/2</f>
        <v>9</v>
      </c>
      <c r="L26" s="77">
        <f>Ores_Table[[#This Row],[avg_ores_per_chunk]]/VLOOKUP(Ores_Table[[#This Row],[vein_preset]],Ore_Density[],2,FALSE)/Vanilla_COG_Divisor</f>
        <v>3.945205479452055</v>
      </c>
      <c r="M2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6" s="86">
        <v>1</v>
      </c>
      <c r="O26" s="86">
        <v>1</v>
      </c>
      <c r="P2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6" s="152">
        <f>SQRT(Ores_Table[[#This Row],[vein_multiplier]])*Ores_Table[[#This Row],[vein_frequency_tweak]]</f>
        <v>1.9862541326456831</v>
      </c>
      <c r="R26" s="152">
        <f>IF(Ores_Table[[#This Row],[vein_has_motherlode]]="Motherlode",((Ores_Table[[#This Row],[vein_motherlode_size_tweak]]*SQRT(Ores_Table[[#This Row],[vein_multiplier]]))^(1/2))^(1/3),"none")</f>
        <v>1.1211725828174122</v>
      </c>
      <c r="S26" s="152">
        <f>IF(Ores_Table[[#This Row],[vein_has_branches]]="Branches",SQRT(Ores_Table[[#This Row],[vein_multiplier]])^(1/2),IF(Ores_Table[[#This Row],[vein_has_branches]]="Vertical","default",Ores_Table[[#This Row],[vein_has_branches]]))</f>
        <v>1.4093452851042867</v>
      </c>
      <c r="T26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1.187158491990133</v>
      </c>
      <c r="U26" s="78">
        <f>Ores_Table[[#This Row],[avg_ores_per_chunk]]/Stratum_Clouds_Ores_Per_Chunk/Vanilla_COG_Divisor</f>
        <v>1.7578125</v>
      </c>
      <c r="V26" s="158">
        <f>SQRT(Ores_Table[[#This Row],[cloud_multiplier]])</f>
        <v>1.3258252147247767</v>
      </c>
      <c r="W26" s="147">
        <f>SQRT(SQRT(Ores_Table[[#This Row],[cloud_multiplier]]))</f>
        <v>1.1514448378992268</v>
      </c>
      <c r="X26" s="70">
        <f>Ores_Table[[#This Row],[height_range]]+Ores_Table[[#This Row],[height_desired_bottom]]</f>
        <v>25</v>
      </c>
      <c r="Y26" s="71">
        <f>(Ores_Table[[#This Row],[height_desired_top]]-Ores_Table[[#This Row],[height_desired_bottom]])/2</f>
        <v>20</v>
      </c>
      <c r="Z26" s="71">
        <f>Ores_Table[[#This Row],[height_amp_range]]+Ores_Table[[#This Row],[height_desired_bottom]]</f>
        <v>25</v>
      </c>
      <c r="AA26" s="72">
        <f>(Ores_Table[[#This Row],[height_amplified_top]]-Ores_Table[[#This Row],[height_desired_bottom]])/2</f>
        <v>20</v>
      </c>
      <c r="AB26" s="128">
        <v>5</v>
      </c>
      <c r="AC26" s="128">
        <v>45</v>
      </c>
      <c r="AD26" s="128"/>
      <c r="AE26" s="71">
        <f>IF(Ores_Table[[#This Row],[height_generate_in_mountains]]="No",0,IF(Ores_Table[[#This Row],[dimension]]="overworld",IF(Ores_Table[[#This Row],[height_average]]&lt;64,64+(Ores_Table[[#This Row],[height_average]]*3),0),0))</f>
        <v>139</v>
      </c>
      <c r="AF26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26" s="32">
        <f>IF(Ores_Table[[#This Row],[height_desired_top]]&gt;64,64+((Ores_Table[[#This Row],[height_desired_top]]-64)*2.9),Ores_Table[[#This Row],[height_desired_top]])</f>
        <v>45</v>
      </c>
      <c r="AH26" s="41" t="s">
        <v>186</v>
      </c>
      <c r="AI26" s="42"/>
      <c r="AJ26" s="131" t="s">
        <v>53</v>
      </c>
      <c r="AK26" s="20" t="str">
        <f>IF(Ores_Table[[#This Row],[height_average]]&gt;64,"uniform",IF(Ores_Table[[#This Row],[dimension]]="Overworld","normal","uniform"))</f>
        <v>normal</v>
      </c>
      <c r="AL26" s="109" t="s">
        <v>187</v>
      </c>
      <c r="AM26" s="110" t="s">
        <v>64</v>
      </c>
      <c r="AN26" s="117"/>
      <c r="AO26" s="118" t="s">
        <v>56</v>
      </c>
      <c r="AP26" s="46"/>
    </row>
    <row r="27" spans="1:43" s="7" customFormat="1" ht="13.5">
      <c r="A27" s="31" t="s">
        <v>172</v>
      </c>
      <c r="B27" s="18"/>
      <c r="C27" s="105" t="s">
        <v>176</v>
      </c>
      <c r="D27" s="97" t="s">
        <v>59</v>
      </c>
      <c r="E27" s="98" t="s">
        <v>66</v>
      </c>
      <c r="F27" s="99" t="s">
        <v>61</v>
      </c>
      <c r="G27" s="37">
        <f>Ores_Table[[#This Row],[original_vein_size]]*Ores_Table[[#This Row],[original_veins_per_chunk]]/2</f>
        <v>84</v>
      </c>
      <c r="H27" s="123">
        <v>7</v>
      </c>
      <c r="I27" s="124">
        <v>24</v>
      </c>
      <c r="J27" s="146">
        <f>Ores_Table[[#This Row],[original_vein_size]]/2</f>
        <v>3.5</v>
      </c>
      <c r="K27" s="147">
        <f>Ores_Table[[#This Row],[original_veins_per_chunk]]/2</f>
        <v>12</v>
      </c>
      <c r="L27" s="77">
        <f>Ores_Table[[#This Row],[avg_ores_per_chunk]]/VLOOKUP(Ores_Table[[#This Row],[vein_preset]],Ore_Density[],2,FALSE)/Vanilla_COG_Divisor</f>
        <v>5.2602739726027394</v>
      </c>
      <c r="M2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7" s="86">
        <v>1</v>
      </c>
      <c r="O27" s="86">
        <v>1</v>
      </c>
      <c r="P2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7" s="152">
        <f>SQRT(Ores_Table[[#This Row],[vein_multiplier]])*Ores_Table[[#This Row],[vein_frequency_tweak]]</f>
        <v>2.2935287163239835</v>
      </c>
      <c r="R27" s="152">
        <f>IF(Ores_Table[[#This Row],[vein_has_motherlode]]="Motherlode",((Ores_Table[[#This Row],[vein_motherlode_size_tweak]]*SQRT(Ores_Table[[#This Row],[vein_multiplier]]))^(1/2))^(1/3),"none")</f>
        <v>1.1483757958361527</v>
      </c>
      <c r="S27" s="152">
        <f>IF(Ores_Table[[#This Row],[vein_has_branches]]="Branches",SQRT(Ores_Table[[#This Row],[vein_multiplier]])^(1/2),IF(Ores_Table[[#This Row],[vein_has_branches]]="Vertical","default",Ores_Table[[#This Row],[vein_has_branches]]))</f>
        <v>1.5144400669303435</v>
      </c>
      <c r="T27" s="153">
        <f>IF(Ores_Table[[#This Row],[vein_has_branches]]="Branches",SQRT(SQRT(Ores_Table[[#This Row],[vein_multiplier]]))^(1/2),IF(Ores_Table[[#This Row],[vein_has_branches]]="Vertical",SQRT(Ores_Table[[#This Row],[vein_multiplier]])^(1/2),"none"))</f>
        <v>1.2306258842273485</v>
      </c>
      <c r="U27" s="78">
        <f>Ores_Table[[#This Row],[avg_ores_per_chunk]]/Stratum_Clouds_Ores_Per_Chunk/Vanilla_COG_Divisor</f>
        <v>2.34375</v>
      </c>
      <c r="V27" s="158">
        <f>SQRT(Ores_Table[[#This Row],[cloud_multiplier]])</f>
        <v>1.5309310892394863</v>
      </c>
      <c r="W27" s="147">
        <f>SQRT(SQRT(Ores_Table[[#This Row],[cloud_multiplier]]))</f>
        <v>1.2373080009599413</v>
      </c>
      <c r="X27" s="70">
        <f>Ores_Table[[#This Row],[height_range]]+Ores_Table[[#This Row],[height_desired_bottom]]</f>
        <v>40</v>
      </c>
      <c r="Y27" s="71">
        <f>(Ores_Table[[#This Row],[height_desired_top]]-Ores_Table[[#This Row],[height_desired_bottom]])/2</f>
        <v>35</v>
      </c>
      <c r="Z27" s="71">
        <f>Ores_Table[[#This Row],[height_amp_range]]+Ores_Table[[#This Row],[height_desired_bottom]]</f>
        <v>50.45</v>
      </c>
      <c r="AA27" s="72">
        <f>(Ores_Table[[#This Row],[height_amplified_top]]-Ores_Table[[#This Row],[height_desired_bottom]])/2</f>
        <v>45.45</v>
      </c>
      <c r="AB27" s="128">
        <v>5</v>
      </c>
      <c r="AC27" s="128">
        <v>75</v>
      </c>
      <c r="AD27" s="128"/>
      <c r="AE27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27" s="71">
        <f>IF(Ores_Table[[#This Row],[height_generate_in_mountains]]="No",0,IF(Ores_Table[[#This Row],[dimension]]="Overworld",IF(Ores_Table[[#This Row],[height_average]]&lt;64,(Ores_Table[[#This Row],[height_range]]*3),0),0))</f>
        <v>105</v>
      </c>
      <c r="AG27" s="32">
        <f>IF(Ores_Table[[#This Row],[height_desired_top]]&gt;64,64+((Ores_Table[[#This Row],[height_desired_top]]-64)*2.9),Ores_Table[[#This Row],[height_desired_top]])</f>
        <v>95.9</v>
      </c>
      <c r="AH27" s="41" t="s">
        <v>177</v>
      </c>
      <c r="AI27" s="42"/>
      <c r="AJ27" s="131" t="s">
        <v>53</v>
      </c>
      <c r="AK27" s="20" t="str">
        <f>IF(Ores_Table[[#This Row],[height_average]]&gt;64,"uniform",IF(Ores_Table[[#This Row],[dimension]]="Overworld","normal","uniform"))</f>
        <v>normal</v>
      </c>
      <c r="AL27" s="109" t="s">
        <v>178</v>
      </c>
      <c r="AM27" s="110" t="s">
        <v>64</v>
      </c>
      <c r="AN27" s="117"/>
      <c r="AO27" s="118" t="s">
        <v>56</v>
      </c>
      <c r="AP27" s="46"/>
    </row>
    <row r="28" spans="1:43" s="7" customFormat="1" ht="13.5">
      <c r="A28" s="31" t="s">
        <v>172</v>
      </c>
      <c r="B28" s="18"/>
      <c r="C28" s="105" t="s">
        <v>188</v>
      </c>
      <c r="D28" s="97" t="s">
        <v>59</v>
      </c>
      <c r="E28" s="98" t="s">
        <v>66</v>
      </c>
      <c r="F28" s="99" t="s">
        <v>61</v>
      </c>
      <c r="G28" s="37">
        <f>Ores_Table[[#This Row],[original_vein_size]]*Ores_Table[[#This Row],[original_veins_per_chunk]]/2</f>
        <v>32</v>
      </c>
      <c r="H28" s="123">
        <v>8</v>
      </c>
      <c r="I28" s="124">
        <v>8</v>
      </c>
      <c r="J28" s="146">
        <f>Ores_Table[[#This Row],[original_vein_size]]/2</f>
        <v>4</v>
      </c>
      <c r="K28" s="147">
        <f>Ores_Table[[#This Row],[original_veins_per_chunk]]/2</f>
        <v>4</v>
      </c>
      <c r="L28" s="77">
        <f>Ores_Table[[#This Row],[avg_ores_per_chunk]]/VLOOKUP(Ores_Table[[#This Row],[vein_preset]],Ore_Density[],2,FALSE)/Vanilla_COG_Divisor</f>
        <v>2.0039138943248531</v>
      </c>
      <c r="M2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8" s="86">
        <v>1</v>
      </c>
      <c r="O28" s="86">
        <v>1</v>
      </c>
      <c r="P2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8" s="152">
        <f>SQRT(Ores_Table[[#This Row],[vein_multiplier]])*Ores_Table[[#This Row],[vein_frequency_tweak]]</f>
        <v>1.4155966566521883</v>
      </c>
      <c r="R28" s="152">
        <f>IF(Ores_Table[[#This Row],[vein_has_motherlode]]="Motherlode",((Ores_Table[[#This Row],[vein_motherlode_size_tweak]]*SQRT(Ores_Table[[#This Row],[vein_multiplier]]))^(1/2))^(1/3),"none")</f>
        <v>1.0596357156920035</v>
      </c>
      <c r="S28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28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28" s="78">
        <f>Ores_Table[[#This Row],[avg_ores_per_chunk]]/Stratum_Clouds_Ores_Per_Chunk/Vanilla_COG_Divisor</f>
        <v>0.8928571428571429</v>
      </c>
      <c r="V28" s="158">
        <f>SQRT(Ores_Table[[#This Row],[cloud_multiplier]])</f>
        <v>0.94491118252306805</v>
      </c>
      <c r="W28" s="147">
        <f>SQRT(SQRT(Ores_Table[[#This Row],[cloud_multiplier]]))</f>
        <v>0.972065420906982</v>
      </c>
      <c r="X28" s="70">
        <f>Ores_Table[[#This Row],[height_range]]+Ores_Table[[#This Row],[height_desired_bottom]]</f>
        <v>23</v>
      </c>
      <c r="Y28" s="71">
        <f>(Ores_Table[[#This Row],[height_desired_top]]-Ores_Table[[#This Row],[height_desired_bottom]])/2</f>
        <v>12</v>
      </c>
      <c r="Z28" s="71">
        <f>Ores_Table[[#This Row],[height_amp_range]]+Ores_Table[[#This Row],[height_desired_bottom]]</f>
        <v>23</v>
      </c>
      <c r="AA28" s="72">
        <f>(Ores_Table[[#This Row],[height_amplified_top]]-Ores_Table[[#This Row],[height_desired_bottom]])/2</f>
        <v>12</v>
      </c>
      <c r="AB28" s="128">
        <v>11</v>
      </c>
      <c r="AC28" s="128">
        <v>35</v>
      </c>
      <c r="AD28" s="128"/>
      <c r="AE28" s="71">
        <f>IF(Ores_Table[[#This Row],[height_generate_in_mountains]]="No",0,IF(Ores_Table[[#This Row],[dimension]]="overworld",IF(Ores_Table[[#This Row],[height_average]]&lt;64,64+(Ores_Table[[#This Row],[height_average]]*3),0),0))</f>
        <v>133</v>
      </c>
      <c r="AF28" s="71">
        <f>IF(Ores_Table[[#This Row],[height_generate_in_mountains]]="No",0,IF(Ores_Table[[#This Row],[dimension]]="Overworld",IF(Ores_Table[[#This Row],[height_average]]&lt;64,(Ores_Table[[#This Row],[height_range]]*3),0),0))</f>
        <v>36</v>
      </c>
      <c r="AG28" s="32">
        <f>IF(Ores_Table[[#This Row],[height_desired_top]]&gt;64,64+((Ores_Table[[#This Row],[height_desired_top]]-64)*2.9),Ores_Table[[#This Row],[height_desired_top]])</f>
        <v>35</v>
      </c>
      <c r="AH28" s="41" t="s">
        <v>189</v>
      </c>
      <c r="AI28" s="42"/>
      <c r="AJ28" s="131" t="s">
        <v>53</v>
      </c>
      <c r="AK28" s="20" t="str">
        <f>IF(Ores_Table[[#This Row],[height_average]]&gt;64,"uniform",IF(Ores_Table[[#This Row],[dimension]]="Overworld","normal","uniform"))</f>
        <v>normal</v>
      </c>
      <c r="AL28" s="109" t="s">
        <v>190</v>
      </c>
      <c r="AM28" s="110" t="s">
        <v>64</v>
      </c>
      <c r="AN28" s="117"/>
      <c r="AO28" s="118" t="s">
        <v>56</v>
      </c>
      <c r="AP28" s="46"/>
    </row>
    <row r="29" spans="1:43" s="7" customFormat="1" ht="13.5">
      <c r="A29" s="31" t="s">
        <v>172</v>
      </c>
      <c r="B29" s="18"/>
      <c r="C29" s="105" t="s">
        <v>191</v>
      </c>
      <c r="D29" s="97" t="s">
        <v>59</v>
      </c>
      <c r="E29" s="98" t="s">
        <v>66</v>
      </c>
      <c r="F29" s="99" t="s">
        <v>61</v>
      </c>
      <c r="G29" s="37">
        <f>Ores_Table[[#This Row],[original_vein_size]]*Ores_Table[[#This Row],[original_veins_per_chunk]]/2</f>
        <v>24</v>
      </c>
      <c r="H29" s="123">
        <v>8</v>
      </c>
      <c r="I29" s="124">
        <v>6</v>
      </c>
      <c r="J29" s="146">
        <f>Ores_Table[[#This Row],[original_vein_size]]/2</f>
        <v>4</v>
      </c>
      <c r="K29" s="147">
        <f>Ores_Table[[#This Row],[original_veins_per_chunk]]/2</f>
        <v>3</v>
      </c>
      <c r="L29" s="77">
        <f>Ores_Table[[#This Row],[avg_ores_per_chunk]]/VLOOKUP(Ores_Table[[#This Row],[vein_preset]],Ore_Density[],2,FALSE)/Vanilla_COG_Divisor</f>
        <v>1.5029354207436398</v>
      </c>
      <c r="M2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9" s="86">
        <v>1</v>
      </c>
      <c r="O29" s="86">
        <v>1</v>
      </c>
      <c r="P2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9" s="152">
        <f>SQRT(Ores_Table[[#This Row],[vein_multiplier]])*Ores_Table[[#This Row],[vein_frequency_tweak]]</f>
        <v>1.2259426661731125</v>
      </c>
      <c r="R29" s="152">
        <f>IF(Ores_Table[[#This Row],[vein_has_motherlode]]="Motherlode",((Ores_Table[[#This Row],[vein_motherlode_size_tweak]]*SQRT(Ores_Table[[#This Row],[vein_multiplier]]))^(1/2))^(1/3),"none")</f>
        <v>1.0345346153372657</v>
      </c>
      <c r="S29" s="152">
        <f>IF(Ores_Table[[#This Row],[vein_has_branches]]="Branches",SQRT(Ores_Table[[#This Row],[vein_multiplier]])^(1/2),IF(Ores_Table[[#This Row],[vein_has_branches]]="Vertical","default",Ores_Table[[#This Row],[vein_has_branches]]))</f>
        <v>1.1072229523330486</v>
      </c>
      <c r="T29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1.0522466214405484</v>
      </c>
      <c r="U29" s="78">
        <f>Ores_Table[[#This Row],[avg_ores_per_chunk]]/Stratum_Clouds_Ores_Per_Chunk/Vanilla_COG_Divisor</f>
        <v>0.6696428571428571</v>
      </c>
      <c r="V29" s="158">
        <f>SQRT(Ores_Table[[#This Row],[cloud_multiplier]])</f>
        <v>0.81831708838497141</v>
      </c>
      <c r="W29" s="147">
        <f>SQRT(SQRT(Ores_Table[[#This Row],[cloud_multiplier]]))</f>
        <v>0.90460880406116506</v>
      </c>
      <c r="X29" s="70">
        <f>Ores_Table[[#This Row],[height_range]]+Ores_Table[[#This Row],[height_desired_bottom]]</f>
        <v>32</v>
      </c>
      <c r="Y29" s="71">
        <f>(Ores_Table[[#This Row],[height_desired_top]]-Ores_Table[[#This Row],[height_desired_bottom]])/2</f>
        <v>16</v>
      </c>
      <c r="Z29" s="71">
        <f>Ores_Table[[#This Row],[height_amp_range]]+Ores_Table[[#This Row],[height_desired_bottom]]</f>
        <v>32</v>
      </c>
      <c r="AA29" s="72">
        <f>(Ores_Table[[#This Row],[height_amplified_top]]-Ores_Table[[#This Row],[height_desired_bottom]])/2</f>
        <v>16</v>
      </c>
      <c r="AB29" s="128">
        <v>16</v>
      </c>
      <c r="AC29" s="128">
        <v>48</v>
      </c>
      <c r="AD29" s="128"/>
      <c r="AE29" s="71">
        <f>IF(Ores_Table[[#This Row],[height_generate_in_mountains]]="No",0,IF(Ores_Table[[#This Row],[dimension]]="overworld",IF(Ores_Table[[#This Row],[height_average]]&lt;64,64+(Ores_Table[[#This Row],[height_average]]*3),0),0))</f>
        <v>160</v>
      </c>
      <c r="AF29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29" s="32">
        <f>IF(Ores_Table[[#This Row],[height_desired_top]]&gt;64,64+((Ores_Table[[#This Row],[height_desired_top]]-64)*2.9),Ores_Table[[#This Row],[height_desired_top]])</f>
        <v>48</v>
      </c>
      <c r="AH29" s="41" t="s">
        <v>192</v>
      </c>
      <c r="AI29" s="42"/>
      <c r="AJ29" s="131" t="s">
        <v>53</v>
      </c>
      <c r="AK29" s="20" t="str">
        <f>IF(Ores_Table[[#This Row],[height_average]]&gt;64,"uniform",IF(Ores_Table[[#This Row],[dimension]]="Overworld","normal","uniform"))</f>
        <v>normal</v>
      </c>
      <c r="AL29" s="109" t="s">
        <v>193</v>
      </c>
      <c r="AM29" s="110" t="s">
        <v>64</v>
      </c>
      <c r="AN29" s="117"/>
      <c r="AO29" s="118" t="s">
        <v>56</v>
      </c>
      <c r="AP29" s="46"/>
    </row>
    <row r="30" spans="1:43" s="7" customFormat="1" ht="13.5">
      <c r="A30" s="31" t="s">
        <v>172</v>
      </c>
      <c r="B30" s="18"/>
      <c r="C30" s="105" t="s">
        <v>182</v>
      </c>
      <c r="D30" s="97" t="s">
        <v>59</v>
      </c>
      <c r="E30" s="98" t="s">
        <v>66</v>
      </c>
      <c r="F30" s="99" t="s">
        <v>61</v>
      </c>
      <c r="G30" s="37">
        <f>Ores_Table[[#This Row],[original_vein_size]]*Ores_Table[[#This Row],[original_veins_per_chunk]]/2</f>
        <v>4</v>
      </c>
      <c r="H30" s="123">
        <v>4</v>
      </c>
      <c r="I30" s="124">
        <v>2</v>
      </c>
      <c r="J30" s="146">
        <f>Ores_Table[[#This Row],[original_vein_size]]/2</f>
        <v>2</v>
      </c>
      <c r="K30" s="147">
        <f>Ores_Table[[#This Row],[original_veins_per_chunk]]/2</f>
        <v>1</v>
      </c>
      <c r="L30" s="77">
        <f>Ores_Table[[#This Row],[avg_ores_per_chunk]]/VLOOKUP(Ores_Table[[#This Row],[vein_preset]],Ore_Density[],2,FALSE)/Vanilla_COG_Divisor</f>
        <v>0.25048923679060664</v>
      </c>
      <c r="M3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30" s="86">
        <v>1</v>
      </c>
      <c r="O30" s="86">
        <v>1</v>
      </c>
      <c r="P3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0" s="152">
        <f>SQRT(Ores_Table[[#This Row],[vein_multiplier]])*Ores_Table[[#This Row],[vein_frequency_tweak]]</f>
        <v>0.50048899767188348</v>
      </c>
      <c r="R30" s="152">
        <f>IF(Ores_Table[[#This Row],[vein_has_motherlode]]="Motherlode",((Ores_Table[[#This Row],[vein_motherlode_size_tweak]]*SQRT(Ores_Table[[#This Row],[vein_multiplier]]))^(1/2))^(1/3),"none")</f>
        <v>0.89104387480020986</v>
      </c>
      <c r="S30" s="152">
        <f>IF(Ores_Table[[#This Row],[vein_has_branches]]="Branches",SQRT(Ores_Table[[#This Row],[vein_multiplier]])^(1/2),IF(Ores_Table[[#This Row],[vein_has_branches]]="Vertical","default",Ores_Table[[#This Row],[vein_has_branches]]))</f>
        <v>0.70745247025640068</v>
      </c>
      <c r="T30" s="153">
        <f>IF(Ores_Table[[#This Row],[vein_has_branches]]="Branches",SQRT(SQRT(Ores_Table[[#This Row],[vein_multiplier]]))^(1/2),IF(Ores_Table[[#This Row],[vein_has_branches]]="Vertical",SQRT(Ores_Table[[#This Row],[vein_multiplier]])^(1/2),"none"))</f>
        <v>0.8411019380886009</v>
      </c>
      <c r="U30" s="78">
        <f>Ores_Table[[#This Row],[avg_ores_per_chunk]]/Stratum_Clouds_Ores_Per_Chunk/Vanilla_COG_Divisor</f>
        <v>0.11160714285714286</v>
      </c>
      <c r="V30" s="158">
        <f>SQRT(Ores_Table[[#This Row],[cloud_multiplier]])</f>
        <v>0.33407655239053047</v>
      </c>
      <c r="W30" s="147">
        <f>SQRT(SQRT(Ores_Table[[#This Row],[cloud_multiplier]]))</f>
        <v>0.57799355739534886</v>
      </c>
      <c r="X30" s="70">
        <f>Ores_Table[[#This Row],[height_range]]+Ores_Table[[#This Row],[height_desired_bottom]]</f>
        <v>11</v>
      </c>
      <c r="Y30" s="71">
        <f>(Ores_Table[[#This Row],[height_desired_top]]-Ores_Table[[#This Row],[height_desired_bottom]])/2</f>
        <v>5</v>
      </c>
      <c r="Z30" s="71">
        <f>Ores_Table[[#This Row],[height_amp_range]]+Ores_Table[[#This Row],[height_desired_bottom]]</f>
        <v>11</v>
      </c>
      <c r="AA30" s="72">
        <f>(Ores_Table[[#This Row],[height_amplified_top]]-Ores_Table[[#This Row],[height_desired_bottom]])/2</f>
        <v>5</v>
      </c>
      <c r="AB30" s="128">
        <v>6</v>
      </c>
      <c r="AC30" s="128">
        <v>16</v>
      </c>
      <c r="AD30" s="128"/>
      <c r="AE30" s="71">
        <f>IF(Ores_Table[[#This Row],[height_generate_in_mountains]]="No",0,IF(Ores_Table[[#This Row],[dimension]]="overworld",IF(Ores_Table[[#This Row],[height_average]]&lt;64,64+(Ores_Table[[#This Row],[height_average]]*3),0),0))</f>
        <v>97</v>
      </c>
      <c r="AF30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30" s="32">
        <f>IF(Ores_Table[[#This Row],[height_desired_top]]&gt;64,64+((Ores_Table[[#This Row],[height_desired_top]]-64)*2.9),Ores_Table[[#This Row],[height_desired_top]])</f>
        <v>16</v>
      </c>
      <c r="AH30" s="41" t="s">
        <v>183</v>
      </c>
      <c r="AI30" s="42"/>
      <c r="AJ30" s="131" t="s">
        <v>53</v>
      </c>
      <c r="AK30" s="20" t="str">
        <f>IF(Ores_Table[[#This Row],[height_average]]&gt;64,"uniform",IF(Ores_Table[[#This Row],[dimension]]="Overworld","normal","uniform"))</f>
        <v>normal</v>
      </c>
      <c r="AL30" s="109" t="s">
        <v>184</v>
      </c>
      <c r="AM30" s="110" t="s">
        <v>64</v>
      </c>
      <c r="AN30" s="117"/>
      <c r="AO30" s="118" t="s">
        <v>56</v>
      </c>
      <c r="AP30" s="46"/>
    </row>
    <row r="31" spans="1:43" s="7" customFormat="1" ht="13.5">
      <c r="A31" s="31" t="s">
        <v>172</v>
      </c>
      <c r="B31" s="18"/>
      <c r="C31" s="105" t="s">
        <v>173</v>
      </c>
      <c r="D31" s="97" t="s">
        <v>59</v>
      </c>
      <c r="E31" s="98" t="s">
        <v>66</v>
      </c>
      <c r="F31" s="99" t="s">
        <v>61</v>
      </c>
      <c r="G31" s="37">
        <f>Ores_Table[[#This Row],[original_vein_size]]*Ores_Table[[#This Row],[original_veins_per_chunk]]/2</f>
        <v>16</v>
      </c>
      <c r="H31" s="123">
        <v>8</v>
      </c>
      <c r="I31" s="124">
        <v>4</v>
      </c>
      <c r="J31" s="146">
        <f>Ores_Table[[#This Row],[original_vein_size]]/2</f>
        <v>4</v>
      </c>
      <c r="K31" s="147">
        <f>Ores_Table[[#This Row],[original_veins_per_chunk]]/2</f>
        <v>2</v>
      </c>
      <c r="L31" s="77">
        <f>Ores_Table[[#This Row],[avg_ores_per_chunk]]/VLOOKUP(Ores_Table[[#This Row],[vein_preset]],Ore_Density[],2,FALSE)/Vanilla_COG_Divisor</f>
        <v>1.0019569471624266</v>
      </c>
      <c r="M3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31" s="86">
        <v>1</v>
      </c>
      <c r="O31" s="86">
        <v>1</v>
      </c>
      <c r="P3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1" s="152">
        <f>SQRT(Ores_Table[[#This Row],[vein_multiplier]])*Ores_Table[[#This Row],[vein_frequency_tweak]]</f>
        <v>1.000977995343767</v>
      </c>
      <c r="R31" s="152">
        <f>IF(Ores_Table[[#This Row],[vein_has_motherlode]]="Motherlode",((Ores_Table[[#This Row],[vein_motherlode_size_tweak]]*SQRT(Ores_Table[[#This Row],[vein_multiplier]]))^(1/2))^(1/3),"none")</f>
        <v>1.0001629328417641</v>
      </c>
      <c r="S31" s="152">
        <f>IF(Ores_Table[[#This Row],[vein_has_branches]]="Branches",SQRT(Ores_Table[[#This Row],[vein_multiplier]])^(1/2),IF(Ores_Table[[#This Row],[vein_has_branches]]="Vertical","default",Ores_Table[[#This Row],[vein_has_branches]]))</f>
        <v>1.0004888781709504</v>
      </c>
      <c r="T31" s="153">
        <f>IF(Ores_Table[[#This Row],[vein_has_branches]]="Branches",SQRT(SQRT(Ores_Table[[#This Row],[vein_multiplier]]))^(1/2),IF(Ores_Table[[#This Row],[vein_has_branches]]="Vertical",SQRT(Ores_Table[[#This Row],[vein_multiplier]])^(1/2),"none"))</f>
        <v>1.0002444092175424</v>
      </c>
      <c r="U31" s="78">
        <f>Ores_Table[[#This Row],[avg_ores_per_chunk]]/Stratum_Clouds_Ores_Per_Chunk/Vanilla_COG_Divisor</f>
        <v>0.44642857142857145</v>
      </c>
      <c r="V31" s="158">
        <f>SQRT(Ores_Table[[#This Row],[cloud_multiplier]])</f>
        <v>0.66815310478106094</v>
      </c>
      <c r="W31" s="147">
        <f>SQRT(SQRT(Ores_Table[[#This Row],[cloud_multiplier]]))</f>
        <v>0.81740632783277434</v>
      </c>
      <c r="X31" s="70">
        <f>Ores_Table[[#This Row],[height_range]]+Ores_Table[[#This Row],[height_desired_bottom]]</f>
        <v>24</v>
      </c>
      <c r="Y31" s="71">
        <f>(Ores_Table[[#This Row],[height_desired_top]]-Ores_Table[[#This Row],[height_desired_bottom]])/2</f>
        <v>16</v>
      </c>
      <c r="Z31" s="71">
        <f>Ores_Table[[#This Row],[height_amp_range]]+Ores_Table[[#This Row],[height_desired_bottom]]</f>
        <v>24</v>
      </c>
      <c r="AA31" s="72">
        <f>(Ores_Table[[#This Row],[height_amplified_top]]-Ores_Table[[#This Row],[height_desired_bottom]])/2</f>
        <v>16</v>
      </c>
      <c r="AB31" s="128">
        <v>8</v>
      </c>
      <c r="AC31" s="128">
        <v>40</v>
      </c>
      <c r="AD31" s="128"/>
      <c r="AE31" s="71">
        <f>IF(Ores_Table[[#This Row],[height_generate_in_mountains]]="No",0,IF(Ores_Table[[#This Row],[dimension]]="overworld",IF(Ores_Table[[#This Row],[height_average]]&lt;64,64+(Ores_Table[[#This Row],[height_average]]*3),0),0))</f>
        <v>136</v>
      </c>
      <c r="AF31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31" s="32">
        <f>IF(Ores_Table[[#This Row],[height_desired_top]]&gt;64,64+((Ores_Table[[#This Row],[height_desired_top]]-64)*2.9),Ores_Table[[#This Row],[height_desired_top]])</f>
        <v>40</v>
      </c>
      <c r="AH31" s="41" t="s">
        <v>174</v>
      </c>
      <c r="AI31" s="42"/>
      <c r="AJ31" s="131" t="s">
        <v>53</v>
      </c>
      <c r="AK31" s="20" t="str">
        <f>IF(Ores_Table[[#This Row],[height_average]]&gt;64,"uniform",IF(Ores_Table[[#This Row],[dimension]]="Overworld","normal","uniform"))</f>
        <v>normal</v>
      </c>
      <c r="AL31" s="109" t="s">
        <v>175</v>
      </c>
      <c r="AM31" s="110" t="s">
        <v>64</v>
      </c>
      <c r="AN31" s="117"/>
      <c r="AO31" s="118" t="s">
        <v>56</v>
      </c>
      <c r="AP31" s="46"/>
    </row>
    <row r="32" spans="1:43" s="7" customFormat="1" ht="13.5">
      <c r="A32" s="31" t="s">
        <v>172</v>
      </c>
      <c r="B32" s="18"/>
      <c r="C32" s="105" t="s">
        <v>179</v>
      </c>
      <c r="D32" s="97" t="s">
        <v>59</v>
      </c>
      <c r="E32" s="98" t="s">
        <v>66</v>
      </c>
      <c r="F32" s="99" t="s">
        <v>61</v>
      </c>
      <c r="G32" s="37">
        <f>Ores_Table[[#This Row],[original_vein_size]]*Ores_Table[[#This Row],[original_veins_per_chunk]]/2</f>
        <v>77</v>
      </c>
      <c r="H32" s="123">
        <v>7</v>
      </c>
      <c r="I32" s="124">
        <v>22</v>
      </c>
      <c r="J32" s="146">
        <f>Ores_Table[[#This Row],[original_vein_size]]/2</f>
        <v>3.5</v>
      </c>
      <c r="K32" s="147">
        <f>Ores_Table[[#This Row],[original_veins_per_chunk]]/2</f>
        <v>11</v>
      </c>
      <c r="L32" s="77">
        <f>Ores_Table[[#This Row],[avg_ores_per_chunk]]/VLOOKUP(Ores_Table[[#This Row],[vein_preset]],Ore_Density[],2,FALSE)/Vanilla_COG_Divisor</f>
        <v>4.8219178082191778</v>
      </c>
      <c r="M3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32" s="86">
        <v>1</v>
      </c>
      <c r="O32" s="86">
        <v>1</v>
      </c>
      <c r="P3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2" s="152">
        <f>SQRT(Ores_Table[[#This Row],[vein_multiplier]])*Ores_Table[[#This Row],[vein_frequency_tweak]]</f>
        <v>2.1958865654261785</v>
      </c>
      <c r="R32" s="152">
        <f>IF(Ores_Table[[#This Row],[vein_has_motherlode]]="Motherlode",((Ores_Table[[#This Row],[vein_motherlode_size_tweak]]*SQRT(Ores_Table[[#This Row],[vein_multiplier]]))^(1/2))^(1/3),"none")</f>
        <v>1.1400790983733966</v>
      </c>
      <c r="S32" s="152">
        <f>IF(Ores_Table[[#This Row],[vein_has_branches]]="Branches",SQRT(Ores_Table[[#This Row],[vein_multiplier]])^(1/2),IF(Ores_Table[[#This Row],[vein_has_branches]]="Vertical","default",Ores_Table[[#This Row],[vein_has_branches]]))</f>
        <v>1.4818524101361035</v>
      </c>
      <c r="T32" s="153">
        <f>IF(Ores_Table[[#This Row],[vein_has_branches]]="Branches",SQRT(SQRT(Ores_Table[[#This Row],[vein_multiplier]]))^(1/2),IF(Ores_Table[[#This Row],[vein_has_branches]]="Vertical",SQRT(Ores_Table[[#This Row],[vein_multiplier]])^(1/2),"none"))</f>
        <v>1.2173136038573229</v>
      </c>
      <c r="U32" s="78">
        <f>Ores_Table[[#This Row],[avg_ores_per_chunk]]/Stratum_Clouds_Ores_Per_Chunk/Vanilla_COG_Divisor</f>
        <v>2.1484375</v>
      </c>
      <c r="V32" s="158">
        <f>SQRT(Ores_Table[[#This Row],[cloud_multiplier]])</f>
        <v>1.4657549249448218</v>
      </c>
      <c r="W32" s="147">
        <f>SQRT(SQRT(Ores_Table[[#This Row],[cloud_multiplier]]))</f>
        <v>1.2106836601461266</v>
      </c>
      <c r="X32" s="70">
        <f>Ores_Table[[#This Row],[height_range]]+Ores_Table[[#This Row],[height_desired_bottom]]</f>
        <v>33</v>
      </c>
      <c r="Y32" s="71">
        <f>(Ores_Table[[#This Row],[height_desired_top]]-Ores_Table[[#This Row],[height_desired_bottom]])/2</f>
        <v>27</v>
      </c>
      <c r="Z32" s="71">
        <f>Ores_Table[[#This Row],[height_amp_range]]+Ores_Table[[#This Row],[height_desired_bottom]]</f>
        <v>33</v>
      </c>
      <c r="AA32" s="72">
        <f>(Ores_Table[[#This Row],[height_amplified_top]]-Ores_Table[[#This Row],[height_desired_bottom]])/2</f>
        <v>27</v>
      </c>
      <c r="AB32" s="128">
        <v>6</v>
      </c>
      <c r="AC32" s="128">
        <v>60</v>
      </c>
      <c r="AD32" s="128"/>
      <c r="AE32" s="71">
        <f>IF(Ores_Table[[#This Row],[height_generate_in_mountains]]="No",0,IF(Ores_Table[[#This Row],[dimension]]="overworld",IF(Ores_Table[[#This Row],[height_average]]&lt;64,64+(Ores_Table[[#This Row],[height_average]]*3),0),0))</f>
        <v>163</v>
      </c>
      <c r="AF32" s="71">
        <f>IF(Ores_Table[[#This Row],[height_generate_in_mountains]]="No",0,IF(Ores_Table[[#This Row],[dimension]]="Overworld",IF(Ores_Table[[#This Row],[height_average]]&lt;64,(Ores_Table[[#This Row],[height_range]]*3),0),0))</f>
        <v>81</v>
      </c>
      <c r="AG32" s="32">
        <f>IF(Ores_Table[[#This Row],[height_desired_top]]&gt;64,64+((Ores_Table[[#This Row],[height_desired_top]]-64)*2.9),Ores_Table[[#This Row],[height_desired_top]])</f>
        <v>60</v>
      </c>
      <c r="AH32" s="41" t="s">
        <v>180</v>
      </c>
      <c r="AI32" s="42"/>
      <c r="AJ32" s="131" t="s">
        <v>53</v>
      </c>
      <c r="AK32" s="20" t="str">
        <f>IF(Ores_Table[[#This Row],[height_average]]&gt;64,"uniform",IF(Ores_Table[[#This Row],[dimension]]="Overworld","normal","uniform"))</f>
        <v>normal</v>
      </c>
      <c r="AL32" s="109" t="s">
        <v>181</v>
      </c>
      <c r="AM32" s="110" t="s">
        <v>64</v>
      </c>
      <c r="AN32" s="117"/>
      <c r="AO32" s="118" t="s">
        <v>56</v>
      </c>
      <c r="AP32" s="46"/>
    </row>
    <row r="33" spans="1:42" s="7" customFormat="1" ht="13.5">
      <c r="A33" s="31" t="s">
        <v>194</v>
      </c>
      <c r="B33" s="18"/>
      <c r="C33" s="105" t="s">
        <v>58</v>
      </c>
      <c r="D33" s="97" t="s">
        <v>59</v>
      </c>
      <c r="E33" s="98" t="s">
        <v>60</v>
      </c>
      <c r="F33" s="99" t="s">
        <v>61</v>
      </c>
      <c r="G33" s="37">
        <f>Ores_Table[[#This Row],[original_vein_size]]*Ores_Table[[#This Row],[original_veins_per_chunk]]/2</f>
        <v>160</v>
      </c>
      <c r="H33" s="123">
        <v>16</v>
      </c>
      <c r="I33" s="124">
        <v>20</v>
      </c>
      <c r="J33" s="146">
        <f>Ores_Table[[#This Row],[original_vein_size]]/2</f>
        <v>8</v>
      </c>
      <c r="K33" s="147">
        <f>Ores_Table[[#This Row],[original_veins_per_chunk]]/2</f>
        <v>10</v>
      </c>
      <c r="L33" s="77">
        <f>Ores_Table[[#This Row],[avg_ores_per_chunk]]/VLOOKUP(Ores_Table[[#This Row],[vein_preset]],Ore_Density[],2,FALSE)/Vanilla_COG_Divisor</f>
        <v>60.035543743495616</v>
      </c>
      <c r="M3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33" s="86">
        <v>1</v>
      </c>
      <c r="O33" s="86">
        <v>1</v>
      </c>
      <c r="P3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3" s="152">
        <f>SQRT(Ores_Table[[#This Row],[vein_multiplier]])*Ores_Table[[#This Row],[vein_frequency_tweak]]</f>
        <v>7.7482606915033267</v>
      </c>
      <c r="R33" s="152" t="str">
        <f>IF(Ores_Table[[#This Row],[vein_has_motherlode]]="Motherlode",((Ores_Table[[#This Row],[vein_motherlode_size_tweak]]*SQRT(Ores_Table[[#This Row],[vein_multiplier]]))^(1/2))^(1/3),"none")</f>
        <v>none</v>
      </c>
      <c r="S33" s="152">
        <f>IF(Ores_Table[[#This Row],[vein_has_branches]]="Branches",SQRT(Ores_Table[[#This Row],[vein_multiplier]])^(1/2),IF(Ores_Table[[#This Row],[vein_has_branches]]="Vertical","default",Ores_Table[[#This Row],[vein_has_branches]]))</f>
        <v>2.7835697748580555</v>
      </c>
      <c r="T33" s="153">
        <f>IF(Ores_Table[[#This Row],[vein_has_branches]]="Branches",SQRT(SQRT(Ores_Table[[#This Row],[vein_multiplier]]))^(1/2),IF(Ores_Table[[#This Row],[vein_has_branches]]="Vertical",SQRT(Ores_Table[[#This Row],[vein_multiplier]])^(1/2),"none"))</f>
        <v>1.6684033609586308</v>
      </c>
      <c r="U33" s="77">
        <f>Ores_Table[[#This Row],[avg_ores_per_chunk]]/VLOOKUP(Ores_Table[[#This Row],[cloud_preset]],Ore_Density[],2,FALSE)/Vanilla_COG_Divisor</f>
        <v>13.061224489795919</v>
      </c>
      <c r="V33" s="158">
        <f>SQRT(Ores_Table[[#This Row],[cloud_multiplier]])</f>
        <v>3.6140316116210052</v>
      </c>
      <c r="W33" s="147">
        <f>SQRT(SQRT(Ores_Table[[#This Row],[cloud_multiplier]]))</f>
        <v>1.9010606543771835</v>
      </c>
      <c r="X33" s="70">
        <f>Ores_Table[[#This Row],[height_range]]+Ores_Table[[#This Row],[height_desired_bottom]]</f>
        <v>64</v>
      </c>
      <c r="Y33" s="71">
        <f>(Ores_Table[[#This Row],[height_desired_top]]-Ores_Table[[#This Row],[height_desired_bottom]])/2</f>
        <v>64</v>
      </c>
      <c r="Z33" s="71">
        <f>Ores_Table[[#This Row],[height_amp_range]]+Ores_Table[[#This Row],[height_desired_bottom]]</f>
        <v>124.8</v>
      </c>
      <c r="AA33" s="72">
        <f>(Ores_Table[[#This Row],[height_amplified_top]]-Ores_Table[[#This Row],[height_desired_bottom]])/2</f>
        <v>124.8</v>
      </c>
      <c r="AB33" s="128">
        <v>0</v>
      </c>
      <c r="AC33" s="128">
        <v>128</v>
      </c>
      <c r="AD33" s="128"/>
      <c r="AE3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3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33" s="32">
        <f>IF(Ores_Table[[#This Row],[height_desired_top]]&gt;64,64+((Ores_Table[[#This Row],[height_desired_top]]-64)*2.9),Ores_Table[[#This Row],[height_desired_top]])</f>
        <v>249.6</v>
      </c>
      <c r="AH33" s="41" t="s">
        <v>62</v>
      </c>
      <c r="AI33" s="42"/>
      <c r="AJ33" s="131" t="s">
        <v>53</v>
      </c>
      <c r="AK33" s="20" t="str">
        <f>IF(Ores_Table[[#This Row],[height_average]]&gt;64,"uniform",IF(Ores_Table[[#This Row],[dimension]]="Overworld","normal","uniform"))</f>
        <v>normal</v>
      </c>
      <c r="AL33" s="109" t="s">
        <v>195</v>
      </c>
      <c r="AM33" s="110" t="s">
        <v>64</v>
      </c>
      <c r="AN33" s="117" t="s">
        <v>196</v>
      </c>
      <c r="AO33" s="118" t="s">
        <v>197</v>
      </c>
      <c r="AP33" s="46"/>
    </row>
    <row r="34" spans="1:42" s="7" customFormat="1" ht="13.5">
      <c r="A34" s="31" t="s">
        <v>194</v>
      </c>
      <c r="B34" s="18"/>
      <c r="C34" s="105" t="s">
        <v>78</v>
      </c>
      <c r="D34" s="97" t="s">
        <v>59</v>
      </c>
      <c r="E34" s="98" t="s">
        <v>79</v>
      </c>
      <c r="F34" s="99" t="s">
        <v>61</v>
      </c>
      <c r="G34" s="37">
        <f>Ores_Table[[#This Row],[original_vein_size]]*Ores_Table[[#This Row],[original_veins_per_chunk]]/2</f>
        <v>3.5</v>
      </c>
      <c r="H34" s="123">
        <v>7</v>
      </c>
      <c r="I34" s="124">
        <v>1</v>
      </c>
      <c r="J34" s="146">
        <f>Ores_Table[[#This Row],[original_vein_size]]/2</f>
        <v>3.5</v>
      </c>
      <c r="K34" s="147">
        <f>Ores_Table[[#This Row],[original_veins_per_chunk]]/2</f>
        <v>0.5</v>
      </c>
      <c r="L34" s="77">
        <f>Ores_Table[[#This Row],[avg_ores_per_chunk]]/VLOOKUP(Ores_Table[[#This Row],[vein_preset]],Ore_Density[],2,FALSE)/Vanilla_COG_Divisor</f>
        <v>0.51020324864775735</v>
      </c>
      <c r="M3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34" s="86">
        <v>1</v>
      </c>
      <c r="O34" s="86">
        <v>1</v>
      </c>
      <c r="P3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4" s="152">
        <f>SQRT(Ores_Table[[#This Row],[vein_multiplier]])*Ores_Table[[#This Row],[vein_frequency_tweak]]</f>
        <v>0.71428513119604931</v>
      </c>
      <c r="R34" s="152" t="str">
        <f>IF(Ores_Table[[#This Row],[vein_has_motherlode]]="Motherlode",((Ores_Table[[#This Row],[vein_motherlode_size_tweak]]*SQRT(Ores_Table[[#This Row],[vein_multiplier]]))^(1/2))^(1/3),"none")</f>
        <v>none</v>
      </c>
      <c r="S34" s="152">
        <f>IF(Ores_Table[[#This Row],[vein_has_branches]]="Branches",SQRT(Ores_Table[[#This Row],[vein_multiplier]])^(1/2),IF(Ores_Table[[#This Row],[vein_has_branches]]="Vertical","default",Ores_Table[[#This Row],[vein_has_branches]]))</f>
        <v>0.84515390976794835</v>
      </c>
      <c r="T34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0.9193225276082102</v>
      </c>
      <c r="U34" s="77">
        <f>Ores_Table[[#This Row],[avg_ores_per_chunk]]/VLOOKUP(Ores_Table[[#This Row],[cloud_preset]],Ore_Density[],2,FALSE)/Vanilla_COG_Divisor</f>
        <v>0.2857142857142857</v>
      </c>
      <c r="V34" s="158">
        <f>SQRT(Ores_Table[[#This Row],[cloud_multiplier]])</f>
        <v>0.53452248382484879</v>
      </c>
      <c r="W34" s="147">
        <f>SQRT(SQRT(Ores_Table[[#This Row],[cloud_multiplier]]))</f>
        <v>0.73111044570902473</v>
      </c>
      <c r="X34" s="70">
        <f>Ores_Table[[#This Row],[height_range]]+Ores_Table[[#This Row],[height_desired_bottom]]</f>
        <v>8</v>
      </c>
      <c r="Y34" s="71">
        <f>(Ores_Table[[#This Row],[height_desired_top]]-Ores_Table[[#This Row],[height_desired_bottom]])/2</f>
        <v>8</v>
      </c>
      <c r="Z34" s="71">
        <f>Ores_Table[[#This Row],[height_amp_range]]+Ores_Table[[#This Row],[height_desired_bottom]]</f>
        <v>8</v>
      </c>
      <c r="AA34" s="72">
        <f>(Ores_Table[[#This Row],[height_amplified_top]]-Ores_Table[[#This Row],[height_desired_bottom]])/2</f>
        <v>8</v>
      </c>
      <c r="AB34" s="128">
        <v>0</v>
      </c>
      <c r="AC34" s="128">
        <v>16</v>
      </c>
      <c r="AD34" s="128" t="s">
        <v>790</v>
      </c>
      <c r="AE3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3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34" s="32">
        <f>IF(Ores_Table[[#This Row],[height_desired_top]]&gt;64,64+((Ores_Table[[#This Row],[height_desired_top]]-64)*2.9),Ores_Table[[#This Row],[height_desired_top]])</f>
        <v>16</v>
      </c>
      <c r="AH34" s="41" t="s">
        <v>80</v>
      </c>
      <c r="AI34" s="42" t="s">
        <v>81</v>
      </c>
      <c r="AJ34" s="131" t="s">
        <v>53</v>
      </c>
      <c r="AK34" s="20" t="str">
        <f>IF(Ores_Table[[#This Row],[height_average]]&gt;64,"uniform",IF(Ores_Table[[#This Row],[dimension]]="Overworld","normal","uniform"))</f>
        <v>normal</v>
      </c>
      <c r="AL34" s="109" t="s">
        <v>203</v>
      </c>
      <c r="AM34" s="110" t="s">
        <v>64</v>
      </c>
      <c r="AN34" s="117" t="s">
        <v>204</v>
      </c>
      <c r="AO34" s="118" t="s">
        <v>205</v>
      </c>
      <c r="AP34" s="46"/>
    </row>
    <row r="35" spans="1:42" s="7" customFormat="1" ht="13.5">
      <c r="A35" s="31" t="s">
        <v>194</v>
      </c>
      <c r="B35" s="18"/>
      <c r="C35" s="105" t="s">
        <v>88</v>
      </c>
      <c r="D35" s="97" t="s">
        <v>59</v>
      </c>
      <c r="E35" s="98" t="s">
        <v>79</v>
      </c>
      <c r="F35" s="99" t="s">
        <v>61</v>
      </c>
      <c r="G35" s="37">
        <f>Ores_Table[[#This Row],[original_vein_size]]*Ores_Table[[#This Row],[original_veins_per_chunk]]/2</f>
        <v>9</v>
      </c>
      <c r="H35" s="123">
        <v>2</v>
      </c>
      <c r="I35" s="124">
        <v>9</v>
      </c>
      <c r="J35" s="146">
        <f>Ores_Table[[#This Row],[original_vein_size]]/2</f>
        <v>1</v>
      </c>
      <c r="K35" s="147">
        <f>Ores_Table[[#This Row],[original_veins_per_chunk]]/2</f>
        <v>4.5</v>
      </c>
      <c r="L35" s="77">
        <f>Ores_Table[[#This Row],[avg_ores_per_chunk]]/VLOOKUP(Ores_Table[[#This Row],[vein_preset]],Ore_Density[],2,FALSE)/Vanilla_COG_Divisor</f>
        <v>1.311951210808519</v>
      </c>
      <c r="M3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35" s="86">
        <v>1</v>
      </c>
      <c r="O35" s="86">
        <v>1</v>
      </c>
      <c r="P3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5" s="152">
        <f>SQRT(Ores_Table[[#This Row],[vein_multiplier]])*Ores_Table[[#This Row],[vein_frequency_tweak]]</f>
        <v>1.1454043874582107</v>
      </c>
      <c r="R35" s="152" t="str">
        <f>IF(Ores_Table[[#This Row],[vein_has_motherlode]]="Motherlode",((Ores_Table[[#This Row],[vein_motherlode_size_tweak]]*SQRT(Ores_Table[[#This Row],[vein_multiplier]]))^(1/2))^(1/3),"none")</f>
        <v>none</v>
      </c>
      <c r="S35" s="152">
        <f>IF(Ores_Table[[#This Row],[vein_has_branches]]="Branches",SQRT(Ores_Table[[#This Row],[vein_multiplier]])^(1/2),IF(Ores_Table[[#This Row],[vein_has_branches]]="Vertical","default",Ores_Table[[#This Row],[vein_has_branches]]))</f>
        <v>1.0702356691206898</v>
      </c>
      <c r="T3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1.0345219519762205</v>
      </c>
      <c r="U35" s="77">
        <f>Ores_Table[[#This Row],[avg_ores_per_chunk]]/VLOOKUP(Ores_Table[[#This Row],[cloud_preset]],Ore_Density[],2,FALSE)/Vanilla_COG_Divisor</f>
        <v>0.73469387755102045</v>
      </c>
      <c r="V35" s="158">
        <f>SQRT(Ores_Table[[#This Row],[cloud_multiplier]])</f>
        <v>0.85714285714285721</v>
      </c>
      <c r="W35" s="147">
        <f>SQRT(SQRT(Ores_Table[[#This Row],[cloud_multiplier]]))</f>
        <v>0.92582009977255153</v>
      </c>
      <c r="X35" s="70">
        <f>Ores_Table[[#This Row],[height_range]]+Ores_Table[[#This Row],[height_desired_bottom]]</f>
        <v>16</v>
      </c>
      <c r="Y35" s="71">
        <f>(Ores_Table[[#This Row],[height_desired_top]]-Ores_Table[[#This Row],[height_desired_bottom]])/2</f>
        <v>12</v>
      </c>
      <c r="Z35" s="71">
        <f>Ores_Table[[#This Row],[height_amp_range]]+Ores_Table[[#This Row],[height_desired_bottom]]</f>
        <v>16</v>
      </c>
      <c r="AA35" s="72">
        <f>(Ores_Table[[#This Row],[height_amplified_top]]-Ores_Table[[#This Row],[height_desired_bottom]])/2</f>
        <v>12</v>
      </c>
      <c r="AB35" s="128">
        <v>4</v>
      </c>
      <c r="AC35" s="128">
        <v>28</v>
      </c>
      <c r="AD35" s="128" t="s">
        <v>790</v>
      </c>
      <c r="AE3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3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35" s="32">
        <f>IF(Ores_Table[[#This Row],[height_desired_top]]&gt;64,64+((Ores_Table[[#This Row],[height_desired_top]]-64)*2.9),Ores_Table[[#This Row],[height_desired_top]])</f>
        <v>28</v>
      </c>
      <c r="AH35" s="41" t="s">
        <v>89</v>
      </c>
      <c r="AI35" s="42" t="s">
        <v>90</v>
      </c>
      <c r="AJ35" s="131" t="s">
        <v>53</v>
      </c>
      <c r="AK35" s="20" t="str">
        <f>IF(Ores_Table[[#This Row],[height_average]]&gt;64,"uniform",IF(Ores_Table[[#This Row],[dimension]]="Overworld","normal","uniform"))</f>
        <v>normal</v>
      </c>
      <c r="AL35" s="109" t="s">
        <v>207</v>
      </c>
      <c r="AM35" s="110" t="s">
        <v>64</v>
      </c>
      <c r="AN35" s="117" t="s">
        <v>208</v>
      </c>
      <c r="AO35" s="118" t="s">
        <v>208</v>
      </c>
      <c r="AP35" s="46" t="s">
        <v>93</v>
      </c>
    </row>
    <row r="36" spans="1:42" s="7" customFormat="1" ht="13.5">
      <c r="A36" s="31" t="s">
        <v>194</v>
      </c>
      <c r="B36" s="18"/>
      <c r="C36" s="105" t="s">
        <v>69</v>
      </c>
      <c r="D36" s="97" t="s">
        <v>59</v>
      </c>
      <c r="E36" s="98" t="s">
        <v>66</v>
      </c>
      <c r="F36" s="99" t="s">
        <v>61</v>
      </c>
      <c r="G36" s="37">
        <f>Ores_Table[[#This Row],[original_vein_size]]*Ores_Table[[#This Row],[original_veins_per_chunk]]/2</f>
        <v>8</v>
      </c>
      <c r="H36" s="123">
        <v>8</v>
      </c>
      <c r="I36" s="124">
        <v>2</v>
      </c>
      <c r="J36" s="146">
        <f>Ores_Table[[#This Row],[original_vein_size]]/2</f>
        <v>4</v>
      </c>
      <c r="K36" s="147">
        <f>Ores_Table[[#This Row],[original_veins_per_chunk]]/2</f>
        <v>1</v>
      </c>
      <c r="L36" s="77">
        <f>Ores_Table[[#This Row],[avg_ores_per_chunk]]/VLOOKUP(Ores_Table[[#This Row],[vein_preset]],Ore_Density[],2,FALSE)/Vanilla_COG_Divisor</f>
        <v>0.50097847358121328</v>
      </c>
      <c r="M3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36" s="86">
        <v>1</v>
      </c>
      <c r="O36" s="86">
        <v>1</v>
      </c>
      <c r="P3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6" s="152">
        <f>SQRT(Ores_Table[[#This Row],[vein_multiplier]])*Ores_Table[[#This Row],[vein_frequency_tweak]]</f>
        <v>0.70779832832609413</v>
      </c>
      <c r="R36" s="152">
        <f>IF(Ores_Table[[#This Row],[vein_has_motherlode]]="Motherlode",((Ores_Table[[#This Row],[vein_motherlode_size_tweak]]*SQRT(Ores_Table[[#This Row],[vein_multiplier]]))^(1/2))^(1/3),"none")</f>
        <v>0.94402810080572686</v>
      </c>
      <c r="S36" s="152">
        <f>IF(Ores_Table[[#This Row],[vein_has_branches]]="Branches",SQRT(Ores_Table[[#This Row],[vein_multiplier]])^(1/2),IF(Ores_Table[[#This Row],[vein_has_branches]]="Vertical","default",Ores_Table[[#This Row],[vein_has_branches]]))</f>
        <v>0.84130751115516267</v>
      </c>
      <c r="T3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0.91722816744535418</v>
      </c>
      <c r="U36" s="77">
        <f>Ores_Table[[#This Row],[avg_ores_per_chunk]]/VLOOKUP(Ores_Table[[#This Row],[cloud_preset]],Ore_Density[],2,FALSE)/Vanilla_COG_Divisor</f>
        <v>0.65306122448979587</v>
      </c>
      <c r="V36" s="158">
        <f>SQRT(Ores_Table[[#This Row],[cloud_multiplier]])</f>
        <v>0.80812203564176854</v>
      </c>
      <c r="W36" s="147">
        <f>SQRT(SQRT(Ores_Table[[#This Row],[cloud_multiplier]]))</f>
        <v>0.89895608104165381</v>
      </c>
      <c r="X36" s="70">
        <f>Ores_Table[[#This Row],[height_range]]+Ores_Table[[#This Row],[height_desired_bottom]]</f>
        <v>16</v>
      </c>
      <c r="Y36" s="71">
        <f>(Ores_Table[[#This Row],[height_desired_top]]-Ores_Table[[#This Row],[height_desired_bottom]])/2</f>
        <v>16</v>
      </c>
      <c r="Z36" s="71">
        <f>Ores_Table[[#This Row],[height_amp_range]]+Ores_Table[[#This Row],[height_desired_bottom]]</f>
        <v>16</v>
      </c>
      <c r="AA36" s="72">
        <f>(Ores_Table[[#This Row],[height_amplified_top]]-Ores_Table[[#This Row],[height_desired_bottom]])/2</f>
        <v>16</v>
      </c>
      <c r="AB36" s="128">
        <v>0</v>
      </c>
      <c r="AC36" s="128">
        <v>32</v>
      </c>
      <c r="AD36" s="128"/>
      <c r="AE36" s="71">
        <f>IF(Ores_Table[[#This Row],[height_generate_in_mountains]]="No",0,IF(Ores_Table[[#This Row],[dimension]]="overworld",IF(Ores_Table[[#This Row],[height_average]]&lt;64,64+(Ores_Table[[#This Row],[height_average]]*3),0),0))</f>
        <v>112</v>
      </c>
      <c r="AF36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36" s="32">
        <f>IF(Ores_Table[[#This Row],[height_desired_top]]&gt;64,64+((Ores_Table[[#This Row],[height_desired_top]]-64)*2.9),Ores_Table[[#This Row],[height_desired_top]])</f>
        <v>32</v>
      </c>
      <c r="AH36" s="41" t="s">
        <v>70</v>
      </c>
      <c r="AI36" s="42"/>
      <c r="AJ36" s="131" t="s">
        <v>53</v>
      </c>
      <c r="AK36" s="20" t="str">
        <f>IF(Ores_Table[[#This Row],[height_average]]&gt;64,"uniform",IF(Ores_Table[[#This Row],[dimension]]="Overworld","normal","uniform"))</f>
        <v>normal</v>
      </c>
      <c r="AL36" s="109" t="s">
        <v>199</v>
      </c>
      <c r="AM36" s="110" t="s">
        <v>64</v>
      </c>
      <c r="AN36" s="117" t="s">
        <v>196</v>
      </c>
      <c r="AO36" s="118" t="s">
        <v>197</v>
      </c>
      <c r="AP36" s="46"/>
    </row>
    <row r="37" spans="1:42" s="7" customFormat="1" ht="13.5">
      <c r="A37" s="31" t="s">
        <v>194</v>
      </c>
      <c r="B37" s="18"/>
      <c r="C37" s="105" t="s">
        <v>65</v>
      </c>
      <c r="D37" s="97" t="s">
        <v>59</v>
      </c>
      <c r="E37" s="98" t="s">
        <v>66</v>
      </c>
      <c r="F37" s="99" t="s">
        <v>61</v>
      </c>
      <c r="G37" s="37">
        <f>Ores_Table[[#This Row],[original_vein_size]]*Ores_Table[[#This Row],[original_veins_per_chunk]]/2</f>
        <v>80</v>
      </c>
      <c r="H37" s="123">
        <v>8</v>
      </c>
      <c r="I37" s="124">
        <v>20</v>
      </c>
      <c r="J37" s="146">
        <f>Ores_Table[[#This Row],[original_vein_size]]/2</f>
        <v>4</v>
      </c>
      <c r="K37" s="147">
        <f>Ores_Table[[#This Row],[original_veins_per_chunk]]/2</f>
        <v>10</v>
      </c>
      <c r="L37" s="77">
        <f>Ores_Table[[#This Row],[avg_ores_per_chunk]]/VLOOKUP(Ores_Table[[#This Row],[vein_preset]],Ore_Density[],2,FALSE)/Vanilla_COG_Divisor</f>
        <v>5.0097847358121328</v>
      </c>
      <c r="M3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37" s="86">
        <v>1</v>
      </c>
      <c r="O37" s="86">
        <v>1</v>
      </c>
      <c r="P3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7" s="152">
        <f>SQRT(Ores_Table[[#This Row],[vein_multiplier]])*Ores_Table[[#This Row],[vein_frequency_tweak]]</f>
        <v>2.2382548415701313</v>
      </c>
      <c r="R37" s="152">
        <f>IF(Ores_Table[[#This Row],[vein_has_motherlode]]="Motherlode",((Ores_Table[[#This Row],[vein_motherlode_size_tweak]]*SQRT(Ores_Table[[#This Row],[vein_multiplier]]))^(1/2))^(1/3),"none")</f>
        <v>1.1437161546487553</v>
      </c>
      <c r="S37" s="152">
        <f>IF(Ores_Table[[#This Row],[vein_has_branches]]="Branches",SQRT(Ores_Table[[#This Row],[vein_multiplier]])^(1/2),IF(Ores_Table[[#This Row],[vein_has_branches]]="Vertical","default",Ores_Table[[#This Row],[vein_has_branches]]))</f>
        <v>1.4960798245983171</v>
      </c>
      <c r="T37" s="153">
        <f>IF(Ores_Table[[#This Row],[vein_has_branches]]="Branches",SQRT(SQRT(Ores_Table[[#This Row],[vein_multiplier]]))^(1/2),IF(Ores_Table[[#This Row],[vein_has_branches]]="Vertical",SQRT(Ores_Table[[#This Row],[vein_multiplier]])^(1/2),"none"))</f>
        <v>1.2231434194722699</v>
      </c>
      <c r="U37" s="77">
        <f>Ores_Table[[#This Row],[avg_ores_per_chunk]]/VLOOKUP(Ores_Table[[#This Row],[cloud_preset]],Ore_Density[],2,FALSE)/Vanilla_COG_Divisor</f>
        <v>6.5306122448979593</v>
      </c>
      <c r="V37" s="158">
        <f>SQRT(Ores_Table[[#This Row],[cloud_multiplier]])</f>
        <v>2.5555062599997598</v>
      </c>
      <c r="W37" s="147">
        <f>SQRT(SQRT(Ores_Table[[#This Row],[cloud_multiplier]]))</f>
        <v>1.5985950894456544</v>
      </c>
      <c r="X37" s="70">
        <f>Ores_Table[[#This Row],[height_range]]+Ores_Table[[#This Row],[height_desired_bottom]]</f>
        <v>32</v>
      </c>
      <c r="Y37" s="71">
        <f>(Ores_Table[[#This Row],[height_desired_top]]-Ores_Table[[#This Row],[height_desired_bottom]])/2</f>
        <v>32</v>
      </c>
      <c r="Z37" s="71">
        <f>Ores_Table[[#This Row],[height_amp_range]]+Ores_Table[[#This Row],[height_desired_bottom]]</f>
        <v>32</v>
      </c>
      <c r="AA37" s="72">
        <f>(Ores_Table[[#This Row],[height_amplified_top]]-Ores_Table[[#This Row],[height_desired_bottom]])/2</f>
        <v>32</v>
      </c>
      <c r="AB37" s="128">
        <v>0</v>
      </c>
      <c r="AC37" s="128">
        <v>64</v>
      </c>
      <c r="AD37" s="128"/>
      <c r="AE37" s="71">
        <f>IF(Ores_Table[[#This Row],[height_generate_in_mountains]]="No",0,IF(Ores_Table[[#This Row],[dimension]]="overworld",IF(Ores_Table[[#This Row],[height_average]]&lt;64,64+(Ores_Table[[#This Row],[height_average]]*3),0),0))</f>
        <v>160</v>
      </c>
      <c r="AF37" s="71">
        <f>IF(Ores_Table[[#This Row],[height_generate_in_mountains]]="No",0,IF(Ores_Table[[#This Row],[dimension]]="Overworld",IF(Ores_Table[[#This Row],[height_average]]&lt;64,(Ores_Table[[#This Row],[height_range]]*3),0),0))</f>
        <v>96</v>
      </c>
      <c r="AG37" s="32">
        <f>IF(Ores_Table[[#This Row],[height_desired_top]]&gt;64,64+((Ores_Table[[#This Row],[height_desired_top]]-64)*2.9),Ores_Table[[#This Row],[height_desired_top]])</f>
        <v>64</v>
      </c>
      <c r="AH37" s="41" t="s">
        <v>67</v>
      </c>
      <c r="AI37" s="42"/>
      <c r="AJ37" s="131" t="s">
        <v>53</v>
      </c>
      <c r="AK37" s="20" t="str">
        <f>IF(Ores_Table[[#This Row],[height_average]]&gt;64,"uniform",IF(Ores_Table[[#This Row],[dimension]]="Overworld","normal","uniform"))</f>
        <v>normal</v>
      </c>
      <c r="AL37" s="109" t="s">
        <v>198</v>
      </c>
      <c r="AM37" s="110" t="s">
        <v>64</v>
      </c>
      <c r="AN37" s="117" t="s">
        <v>196</v>
      </c>
      <c r="AO37" s="118" t="s">
        <v>197</v>
      </c>
      <c r="AP37" s="46"/>
    </row>
    <row r="38" spans="1:42" s="7" customFormat="1" ht="13.5">
      <c r="A38" s="31" t="s">
        <v>194</v>
      </c>
      <c r="B38" s="18"/>
      <c r="C38" s="105" t="s">
        <v>85</v>
      </c>
      <c r="D38" s="97" t="s">
        <v>59</v>
      </c>
      <c r="E38" s="98" t="s">
        <v>73</v>
      </c>
      <c r="F38" s="99" t="s">
        <v>61</v>
      </c>
      <c r="G38" s="37">
        <f>Ores_Table[[#This Row],[original_vein_size]]*Ores_Table[[#This Row],[original_veins_per_chunk]]/2</f>
        <v>3</v>
      </c>
      <c r="H38" s="123">
        <v>6</v>
      </c>
      <c r="I38" s="124">
        <v>1</v>
      </c>
      <c r="J38" s="146">
        <f>Ores_Table[[#This Row],[original_vein_size]]/2</f>
        <v>3</v>
      </c>
      <c r="K38" s="147">
        <f>Ores_Table[[#This Row],[original_veins_per_chunk]]/2</f>
        <v>0.5</v>
      </c>
      <c r="L38" s="77">
        <f>Ores_Table[[#This Row],[avg_ores_per_chunk]]/VLOOKUP(Ores_Table[[#This Row],[vein_preset]],Ore_Density[],2,FALSE)/Vanilla_COG_Divisor</f>
        <v>0.62003968253968256</v>
      </c>
      <c r="M3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38" s="86">
        <v>1</v>
      </c>
      <c r="O38" s="86">
        <v>1</v>
      </c>
      <c r="P3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38" s="152">
        <f>SQRT(Ores_Table[[#This Row],[vein_multiplier]])*Ores_Table[[#This Row],[vein_frequency_tweak]]</f>
        <v>0.78742598543589004</v>
      </c>
      <c r="R38" s="152" t="str">
        <f>IF(Ores_Table[[#This Row],[vein_has_motherlode]]="Motherlode",((Ores_Table[[#This Row],[vein_motherlode_size_tweak]]*SQRT(Ores_Table[[#This Row],[vein_multiplier]]))^(1/2))^(1/3),"none")</f>
        <v>none</v>
      </c>
      <c r="S38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38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0.88737026400251329</v>
      </c>
      <c r="U38" s="77">
        <f>Ores_Table[[#This Row],[avg_ores_per_chunk]]/VLOOKUP(Ores_Table[[#This Row],[cloud_preset]],Ore_Density[],2,FALSE)/Vanilla_COG_Divisor</f>
        <v>0.24489795918367346</v>
      </c>
      <c r="V38" s="158">
        <f>SQRT(Ores_Table[[#This Row],[cloud_multiplier]])</f>
        <v>0.49487165930539351</v>
      </c>
      <c r="W38" s="147">
        <f>SQRT(SQRT(Ores_Table[[#This Row],[cloud_multiplier]]))</f>
        <v>0.70347115030070251</v>
      </c>
      <c r="X38" s="70">
        <f>Ores_Table[[#This Row],[height_range]]+Ores_Table[[#This Row],[height_desired_bottom]]</f>
        <v>16</v>
      </c>
      <c r="Y38" s="71">
        <f>(Ores_Table[[#This Row],[height_desired_top]]-Ores_Table[[#This Row],[height_desired_bottom]])/2</f>
        <v>0</v>
      </c>
      <c r="Z38" s="71">
        <f>Ores_Table[[#This Row],[height_amp_range]]+Ores_Table[[#This Row],[height_desired_bottom]]</f>
        <v>16</v>
      </c>
      <c r="AA38" s="72">
        <f>(Ores_Table[[#This Row],[height_amplified_top]]-Ores_Table[[#This Row],[height_desired_bottom]])/2</f>
        <v>0</v>
      </c>
      <c r="AB38" s="128">
        <v>16</v>
      </c>
      <c r="AC38" s="128">
        <v>16</v>
      </c>
      <c r="AD38" s="128"/>
      <c r="AE38" s="71">
        <f>IF(Ores_Table[[#This Row],[height_generate_in_mountains]]="No",0,IF(Ores_Table[[#This Row],[dimension]]="overworld",IF(Ores_Table[[#This Row],[height_average]]&lt;64,64+(Ores_Table[[#This Row],[height_average]]*3),0),0))</f>
        <v>112</v>
      </c>
      <c r="AF3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38" s="32">
        <f>IF(Ores_Table[[#This Row],[height_desired_top]]&gt;64,64+((Ores_Table[[#This Row],[height_desired_top]]-64)*2.9),Ores_Table[[#This Row],[height_desired_top]])</f>
        <v>16</v>
      </c>
      <c r="AH38" s="41" t="s">
        <v>86</v>
      </c>
      <c r="AI38" s="42"/>
      <c r="AJ38" s="131" t="s">
        <v>53</v>
      </c>
      <c r="AK38" s="20" t="str">
        <f>IF(Ores_Table[[#This Row],[height_average]]&gt;64,"uniform",IF(Ores_Table[[#This Row],[dimension]]="Overworld","normal","uniform"))</f>
        <v>normal</v>
      </c>
      <c r="AL38" s="109" t="s">
        <v>206</v>
      </c>
      <c r="AM38" s="110" t="s">
        <v>64</v>
      </c>
      <c r="AN38" s="117" t="s">
        <v>201</v>
      </c>
      <c r="AO38" s="118" t="s">
        <v>202</v>
      </c>
      <c r="AP38" s="46"/>
    </row>
    <row r="39" spans="1:42" s="7" customFormat="1" ht="13.5">
      <c r="A39" s="31" t="s">
        <v>194</v>
      </c>
      <c r="B39" s="18"/>
      <c r="C39" s="105" t="s">
        <v>94</v>
      </c>
      <c r="D39" s="97" t="s">
        <v>59</v>
      </c>
      <c r="E39" s="98" t="s">
        <v>60</v>
      </c>
      <c r="F39" s="99" t="s">
        <v>61</v>
      </c>
      <c r="G39" s="37">
        <f>Ores_Table[[#This Row],[original_vein_size]]*Ores_Table[[#This Row],[original_veins_per_chunk]]/2</f>
        <v>104</v>
      </c>
      <c r="H39" s="123">
        <v>16</v>
      </c>
      <c r="I39" s="124">
        <v>13</v>
      </c>
      <c r="J39" s="146">
        <f>Ores_Table[[#This Row],[original_vein_size]]/2</f>
        <v>8</v>
      </c>
      <c r="K39" s="147">
        <f>Ores_Table[[#This Row],[original_veins_per_chunk]]/2</f>
        <v>6.5</v>
      </c>
      <c r="L39" s="77">
        <f>Ores_Table[[#This Row],[avg_ores_per_chunk]]/VLOOKUP(Ores_Table[[#This Row],[vein_preset]],Ore_Density[],2,FALSE)/Vanilla_COG_Divisor</f>
        <v>39.023103433272148</v>
      </c>
      <c r="M3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39" s="86">
        <v>1</v>
      </c>
      <c r="O39" s="86">
        <v>1</v>
      </c>
      <c r="P3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39" s="152">
        <f>SQRT(Ores_Table[[#This Row],[vein_multiplier]])*Ores_Table[[#This Row],[vein_frequency_tweak]]</f>
        <v>6.2468474795909774</v>
      </c>
      <c r="R39" s="152" t="str">
        <f>IF(Ores_Table[[#This Row],[vein_has_motherlode]]="Motherlode",((Ores_Table[[#This Row],[vein_motherlode_size_tweak]]*SQRT(Ores_Table[[#This Row],[vein_multiplier]]))^(1/2))^(1/3),"none")</f>
        <v>none</v>
      </c>
      <c r="S39" s="152">
        <f>IF(Ores_Table[[#This Row],[vein_has_branches]]="Branches",SQRT(Ores_Table[[#This Row],[vein_multiplier]])^(1/2),IF(Ores_Table[[#This Row],[vein_has_branches]]="Vertical","default",Ores_Table[[#This Row],[vein_has_branches]]))</f>
        <v>2.4993694163910578</v>
      </c>
      <c r="T39" s="153">
        <f>IF(Ores_Table[[#This Row],[vein_has_branches]]="Branches",SQRT(SQRT(Ores_Table[[#This Row],[vein_multiplier]]))^(1/2),IF(Ores_Table[[#This Row],[vein_has_branches]]="Vertical",SQRT(Ores_Table[[#This Row],[vein_multiplier]])^(1/2),"none"))</f>
        <v>1.5809394094623164</v>
      </c>
      <c r="U39" s="77">
        <f>Ores_Table[[#This Row],[avg_ores_per_chunk]]/VLOOKUP(Ores_Table[[#This Row],[cloud_preset]],Ore_Density[],2,FALSE)/Vanilla_COG_Divisor</f>
        <v>8.4897959183673475</v>
      </c>
      <c r="V39" s="158">
        <f>SQRT(Ores_Table[[#This Row],[cloud_multiplier]])</f>
        <v>2.9137254363387344</v>
      </c>
      <c r="W39" s="147">
        <f>SQRT(SQRT(Ores_Table[[#This Row],[cloud_multiplier]]))</f>
        <v>1.706963806393895</v>
      </c>
      <c r="X39" s="70">
        <f>Ores_Table[[#This Row],[height_range]]+Ores_Table[[#This Row],[height_desired_bottom]]</f>
        <v>59</v>
      </c>
      <c r="Y39" s="71">
        <f>(Ores_Table[[#This Row],[height_desired_top]]-Ores_Table[[#This Row],[height_desired_bottom]])/2</f>
        <v>49</v>
      </c>
      <c r="Z39" s="71">
        <f>Ores_Table[[#This Row],[height_amp_range]]+Ores_Table[[#This Row],[height_desired_bottom]]</f>
        <v>100.8</v>
      </c>
      <c r="AA39" s="72">
        <f>(Ores_Table[[#This Row],[height_amplified_top]]-Ores_Table[[#This Row],[height_desired_bottom]])/2</f>
        <v>90.8</v>
      </c>
      <c r="AB39" s="128">
        <v>10</v>
      </c>
      <c r="AC39" s="128">
        <v>108</v>
      </c>
      <c r="AD39" s="128"/>
      <c r="AE3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3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39" s="32">
        <f>IF(Ores_Table[[#This Row],[height_desired_top]]&gt;64,64+((Ores_Table[[#This Row],[height_desired_top]]-64)*2.9),Ores_Table[[#This Row],[height_desired_top]])</f>
        <v>191.6</v>
      </c>
      <c r="AH39" s="41" t="s">
        <v>95</v>
      </c>
      <c r="AI39" s="42"/>
      <c r="AJ39" s="131" t="s">
        <v>96</v>
      </c>
      <c r="AK39" s="20" t="str">
        <f>IF(Ores_Table[[#This Row],[height_average]]&gt;64,"uniform",IF(Ores_Table[[#This Row],[dimension]]="Overworld","normal","uniform"))</f>
        <v>uniform</v>
      </c>
      <c r="AL39" s="109" t="s">
        <v>209</v>
      </c>
      <c r="AM39" s="110" t="s">
        <v>98</v>
      </c>
      <c r="AN39" s="117" t="s">
        <v>196</v>
      </c>
      <c r="AO39" s="118" t="s">
        <v>197</v>
      </c>
      <c r="AP39" s="46"/>
    </row>
    <row r="40" spans="1:42" s="7" customFormat="1" ht="13.5">
      <c r="A40" s="31" t="s">
        <v>194</v>
      </c>
      <c r="B40" s="18"/>
      <c r="C40" s="105" t="s">
        <v>72</v>
      </c>
      <c r="D40" s="97" t="s">
        <v>59</v>
      </c>
      <c r="E40" s="98" t="s">
        <v>73</v>
      </c>
      <c r="F40" s="99" t="s">
        <v>61</v>
      </c>
      <c r="G40" s="37">
        <f>Ores_Table[[#This Row],[original_vein_size]]*Ores_Table[[#This Row],[original_veins_per_chunk]]/2</f>
        <v>28</v>
      </c>
      <c r="H40" s="123">
        <v>7</v>
      </c>
      <c r="I40" s="124">
        <v>8</v>
      </c>
      <c r="J40" s="146">
        <f>Ores_Table[[#This Row],[original_vein_size]]/2</f>
        <v>3.5</v>
      </c>
      <c r="K40" s="147">
        <f>Ores_Table[[#This Row],[original_veins_per_chunk]]/2</f>
        <v>4</v>
      </c>
      <c r="L40" s="77">
        <f>Ores_Table[[#This Row],[avg_ores_per_chunk]]/VLOOKUP(Ores_Table[[#This Row],[vein_preset]],Ore_Density[],2,FALSE)/Vanilla_COG_Divisor</f>
        <v>5.7870370370370372</v>
      </c>
      <c r="M4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40" s="86">
        <v>1</v>
      </c>
      <c r="O40" s="86">
        <v>1</v>
      </c>
      <c r="P4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40" s="152">
        <f>SQRT(Ores_Table[[#This Row],[vein_multiplier]])*Ores_Table[[#This Row],[vein_frequency_tweak]]</f>
        <v>2.4056261216234409</v>
      </c>
      <c r="R40" s="152" t="str">
        <f>IF(Ores_Table[[#This Row],[vein_has_motherlode]]="Motherlode",((Ores_Table[[#This Row],[vein_motherlode_size_tweak]]*SQRT(Ores_Table[[#This Row],[vein_multiplier]]))^(1/2))^(1/3),"none")</f>
        <v>none</v>
      </c>
      <c r="S40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40" s="153">
        <f>IF(Ores_Table[[#This Row],[vein_has_branches]]="Branches",SQRT(SQRT(Ores_Table[[#This Row],[vein_multiplier]]))^(1/2),IF(Ores_Table[[#This Row],[vein_has_branches]]="Vertical",SQRT(Ores_Table[[#This Row],[vein_multiplier]])^(1/2),"none"))</f>
        <v>1.5510080985034993</v>
      </c>
      <c r="U40" s="77">
        <f>Ores_Table[[#This Row],[avg_ores_per_chunk]]/VLOOKUP(Ores_Table[[#This Row],[cloud_preset]],Ore_Density[],2,FALSE)/Vanilla_COG_Divisor</f>
        <v>2.2857142857142856</v>
      </c>
      <c r="V40" s="158">
        <f>SQRT(Ores_Table[[#This Row],[cloud_multiplier]])</f>
        <v>1.5118578920369088</v>
      </c>
      <c r="W40" s="147">
        <f>SQRT(SQRT(Ores_Table[[#This Row],[cloud_multiplier]]))</f>
        <v>1.2295763059025286</v>
      </c>
      <c r="X40" s="70">
        <f>Ores_Table[[#This Row],[height_range]]+Ores_Table[[#This Row],[height_desired_bottom]]</f>
        <v>8</v>
      </c>
      <c r="Y40" s="71">
        <f>(Ores_Table[[#This Row],[height_desired_top]]-Ores_Table[[#This Row],[height_desired_bottom]])/2</f>
        <v>8</v>
      </c>
      <c r="Z40" s="71">
        <f>Ores_Table[[#This Row],[height_amp_range]]+Ores_Table[[#This Row],[height_desired_bottom]]</f>
        <v>8</v>
      </c>
      <c r="AA40" s="72">
        <f>(Ores_Table[[#This Row],[height_amplified_top]]-Ores_Table[[#This Row],[height_desired_bottom]])/2</f>
        <v>8</v>
      </c>
      <c r="AB40" s="128">
        <v>0</v>
      </c>
      <c r="AC40" s="128">
        <v>16</v>
      </c>
      <c r="AD40" s="128"/>
      <c r="AE40" s="71">
        <f>IF(Ores_Table[[#This Row],[height_generate_in_mountains]]="No",0,IF(Ores_Table[[#This Row],[dimension]]="overworld",IF(Ores_Table[[#This Row],[height_average]]&lt;64,64+(Ores_Table[[#This Row],[height_average]]*3),0),0))</f>
        <v>88</v>
      </c>
      <c r="AF40" s="71">
        <f>IF(Ores_Table[[#This Row],[height_generate_in_mountains]]="No",0,IF(Ores_Table[[#This Row],[dimension]]="Overworld",IF(Ores_Table[[#This Row],[height_average]]&lt;64,(Ores_Table[[#This Row],[height_range]]*3),0),0))</f>
        <v>24</v>
      </c>
      <c r="AG40" s="32">
        <f>IF(Ores_Table[[#This Row],[height_desired_top]]&gt;64,64+((Ores_Table[[#This Row],[height_desired_top]]-64)*2.9),Ores_Table[[#This Row],[height_desired_top]])</f>
        <v>16</v>
      </c>
      <c r="AH40" s="41" t="s">
        <v>74</v>
      </c>
      <c r="AI40" s="42"/>
      <c r="AJ40" s="131" t="s">
        <v>53</v>
      </c>
      <c r="AK40" s="20" t="str">
        <f>IF(Ores_Table[[#This Row],[height_average]]&gt;64,"uniform",IF(Ores_Table[[#This Row],[dimension]]="Overworld","normal","uniform"))</f>
        <v>normal</v>
      </c>
      <c r="AL40" s="109" t="s">
        <v>200</v>
      </c>
      <c r="AM40" s="110" t="s">
        <v>64</v>
      </c>
      <c r="AN40" s="117" t="s">
        <v>201</v>
      </c>
      <c r="AO40" s="118" t="s">
        <v>202</v>
      </c>
      <c r="AP40" s="46"/>
    </row>
    <row r="41" spans="1:42" s="7" customFormat="1" ht="13.5">
      <c r="A41" s="31" t="s">
        <v>210</v>
      </c>
      <c r="B41" s="18"/>
      <c r="C41" s="105" t="s">
        <v>185</v>
      </c>
      <c r="D41" s="97" t="s">
        <v>59</v>
      </c>
      <c r="E41" s="98" t="s">
        <v>66</v>
      </c>
      <c r="F41" s="99" t="s">
        <v>61</v>
      </c>
      <c r="G41" s="37">
        <f>Ores_Table[[#This Row],[original_vein_size]]*Ores_Table[[#This Row],[original_veins_per_chunk]]/2</f>
        <v>40</v>
      </c>
      <c r="H41" s="123">
        <v>8</v>
      </c>
      <c r="I41" s="124">
        <v>10</v>
      </c>
      <c r="J41" s="146">
        <f>Ores_Table[[#This Row],[original_vein_size]]/2</f>
        <v>4</v>
      </c>
      <c r="K41" s="147">
        <f>Ores_Table[[#This Row],[original_veins_per_chunk]]/2</f>
        <v>5</v>
      </c>
      <c r="L41" s="77">
        <f>Ores_Table[[#This Row],[avg_ores_per_chunk]]/VLOOKUP(Ores_Table[[#This Row],[vein_preset]],Ore_Density[],2,FALSE)/Vanilla_COG_Divisor</f>
        <v>2.5048923679060664</v>
      </c>
      <c r="M4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1" s="86">
        <v>1</v>
      </c>
      <c r="O41" s="86">
        <v>1</v>
      </c>
      <c r="P4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1" s="152">
        <f>SQRT(Ores_Table[[#This Row],[vein_multiplier]])*Ores_Table[[#This Row],[vein_frequency_tweak]]</f>
        <v>1.5826851764978613</v>
      </c>
      <c r="R41" s="152">
        <f>IF(Ores_Table[[#This Row],[vein_has_motherlode]]="Motherlode",((Ores_Table[[#This Row],[vein_motherlode_size_tweak]]*SQRT(Ores_Table[[#This Row],[vein_multiplier]]))^(1/2))^(1/3),"none")</f>
        <v>1.0795242993720435</v>
      </c>
      <c r="S41" s="152">
        <f>IF(Ores_Table[[#This Row],[vein_has_branches]]="Branches",SQRT(Ores_Table[[#This Row],[vein_multiplier]])^(1/2),IF(Ores_Table[[#This Row],[vein_has_branches]]="Vertical","default",Ores_Table[[#This Row],[vein_has_branches]]))</f>
        <v>1.2580481614381309</v>
      </c>
      <c r="T41" s="153">
        <f>IF(Ores_Table[[#This Row],[vein_has_branches]]="Branches",SQRT(SQRT(Ores_Table[[#This Row],[vein_multiplier]]))^(1/2),IF(Ores_Table[[#This Row],[vein_has_branches]]="Vertical",SQRT(Ores_Table[[#This Row],[vein_multiplier]])^(1/2),"none"))</f>
        <v>1.1216274610752586</v>
      </c>
      <c r="U41" s="77">
        <f>Ores_Table[[#This Row],[avg_ores_per_chunk]]/VLOOKUP(Ores_Table[[#This Row],[cloud_preset]],Ore_Density[],2,FALSE)/Vanilla_COG_Divisor</f>
        <v>3.2653061224489797</v>
      </c>
      <c r="V41" s="158">
        <f>SQRT(Ores_Table[[#This Row],[cloud_multiplier]])</f>
        <v>1.8070158058105026</v>
      </c>
      <c r="W41" s="147">
        <f>SQRT(SQRT(Ores_Table[[#This Row],[cloud_multiplier]]))</f>
        <v>1.3442528801570419</v>
      </c>
      <c r="X41" s="70">
        <f>Ores_Table[[#This Row],[height_range]]+Ores_Table[[#This Row],[height_desired_bottom]]</f>
        <v>94</v>
      </c>
      <c r="Y41" s="71">
        <f>(Ores_Table[[#This Row],[height_desired_top]]-Ores_Table[[#This Row],[height_desired_bottom]])/2</f>
        <v>34</v>
      </c>
      <c r="Z41" s="71">
        <f>Ores_Table[[#This Row],[height_amp_range]]+Ores_Table[[#This Row],[height_desired_bottom]]</f>
        <v>154.80000000000001</v>
      </c>
      <c r="AA41" s="72">
        <f>(Ores_Table[[#This Row],[height_amplified_top]]-Ores_Table[[#This Row],[height_desired_bottom]])/2</f>
        <v>94.8</v>
      </c>
      <c r="AB41" s="128">
        <v>60</v>
      </c>
      <c r="AC41" s="128">
        <v>128</v>
      </c>
      <c r="AD41" s="128"/>
      <c r="AE4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4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41" s="32">
        <f>IF(Ores_Table[[#This Row],[height_desired_top]]&gt;64,64+((Ores_Table[[#This Row],[height_desired_top]]-64)*2.9),Ores_Table[[#This Row],[height_desired_top]])</f>
        <v>249.6</v>
      </c>
      <c r="AH41" s="41" t="s">
        <v>218</v>
      </c>
      <c r="AI41" s="42"/>
      <c r="AJ41" s="131" t="s">
        <v>53</v>
      </c>
      <c r="AK41" s="20" t="str">
        <f>IF(Ores_Table[[#This Row],[height_average]]&gt;64,"uniform",IF(Ores_Table[[#This Row],[dimension]]="Overworld","normal","uniform"))</f>
        <v>uniform</v>
      </c>
      <c r="AL41" s="109" t="s">
        <v>219</v>
      </c>
      <c r="AM41" s="110" t="s">
        <v>64</v>
      </c>
      <c r="AN41" s="117"/>
      <c r="AO41" s="118" t="s">
        <v>56</v>
      </c>
      <c r="AP41" s="46"/>
    </row>
    <row r="42" spans="1:42" s="7" customFormat="1" ht="13.5">
      <c r="A42" s="31" t="s">
        <v>210</v>
      </c>
      <c r="B42" s="18"/>
      <c r="C42" s="105" t="s">
        <v>176</v>
      </c>
      <c r="D42" s="97" t="s">
        <v>59</v>
      </c>
      <c r="E42" s="98" t="s">
        <v>66</v>
      </c>
      <c r="F42" s="99" t="s">
        <v>61</v>
      </c>
      <c r="G42" s="37">
        <f>Ores_Table[[#This Row],[original_vein_size]]*Ores_Table[[#This Row],[original_veins_per_chunk]]/2</f>
        <v>24</v>
      </c>
      <c r="H42" s="123">
        <v>6</v>
      </c>
      <c r="I42" s="124">
        <v>8</v>
      </c>
      <c r="J42" s="146">
        <f>Ores_Table[[#This Row],[original_vein_size]]/2</f>
        <v>3</v>
      </c>
      <c r="K42" s="147">
        <f>Ores_Table[[#This Row],[original_veins_per_chunk]]/2</f>
        <v>4</v>
      </c>
      <c r="L42" s="77">
        <f>Ores_Table[[#This Row],[avg_ores_per_chunk]]/VLOOKUP(Ores_Table[[#This Row],[vein_preset]],Ore_Density[],2,FALSE)/Vanilla_COG_Divisor</f>
        <v>1.5029354207436398</v>
      </c>
      <c r="M4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2" s="86">
        <v>1</v>
      </c>
      <c r="O42" s="86">
        <v>1</v>
      </c>
      <c r="P4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2" s="152">
        <f>SQRT(Ores_Table[[#This Row],[vein_multiplier]])*Ores_Table[[#This Row],[vein_frequency_tweak]]</f>
        <v>1.2259426661731125</v>
      </c>
      <c r="R42" s="152">
        <f>IF(Ores_Table[[#This Row],[vein_has_motherlode]]="Motherlode",((Ores_Table[[#This Row],[vein_motherlode_size_tweak]]*SQRT(Ores_Table[[#This Row],[vein_multiplier]]))^(1/2))^(1/3),"none")</f>
        <v>1.0345346153372657</v>
      </c>
      <c r="S42" s="152">
        <f>IF(Ores_Table[[#This Row],[vein_has_branches]]="Branches",SQRT(Ores_Table[[#This Row],[vein_multiplier]])^(1/2),IF(Ores_Table[[#This Row],[vein_has_branches]]="Vertical","default",Ores_Table[[#This Row],[vein_has_branches]]))</f>
        <v>1.1072229523330486</v>
      </c>
      <c r="T4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1.0522466214405484</v>
      </c>
      <c r="U42" s="77">
        <f>Ores_Table[[#This Row],[avg_ores_per_chunk]]/VLOOKUP(Ores_Table[[#This Row],[cloud_preset]],Ore_Density[],2,FALSE)/Vanilla_COG_Divisor</f>
        <v>1.9591836734693877</v>
      </c>
      <c r="V42" s="158">
        <f>SQRT(Ores_Table[[#This Row],[cloud_multiplier]])</f>
        <v>1.3997084244475304</v>
      </c>
      <c r="W42" s="147">
        <f>SQRT(SQRT(Ores_Table[[#This Row],[cloud_multiplier]]))</f>
        <v>1.1830927370445354</v>
      </c>
      <c r="X42" s="70">
        <f>Ores_Table[[#This Row],[height_range]]+Ores_Table[[#This Row],[height_desired_bottom]]</f>
        <v>48</v>
      </c>
      <c r="Y42" s="71">
        <f>(Ores_Table[[#This Row],[height_desired_top]]-Ores_Table[[#This Row],[height_desired_bottom]])/2</f>
        <v>16</v>
      </c>
      <c r="Z42" s="71">
        <f>Ores_Table[[#This Row],[height_amp_range]]+Ores_Table[[#This Row],[height_desired_bottom]]</f>
        <v>48</v>
      </c>
      <c r="AA42" s="72">
        <f>(Ores_Table[[#This Row],[height_amplified_top]]-Ores_Table[[#This Row],[height_desired_bottom]])/2</f>
        <v>16</v>
      </c>
      <c r="AB42" s="128">
        <v>32</v>
      </c>
      <c r="AC42" s="128">
        <v>64</v>
      </c>
      <c r="AD42" s="128"/>
      <c r="AE42" s="71">
        <f>IF(Ores_Table[[#This Row],[height_generate_in_mountains]]="No",0,IF(Ores_Table[[#This Row],[dimension]]="overworld",IF(Ores_Table[[#This Row],[height_average]]&lt;64,64+(Ores_Table[[#This Row],[height_average]]*3),0),0))</f>
        <v>208</v>
      </c>
      <c r="AF42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42" s="32">
        <f>IF(Ores_Table[[#This Row],[height_desired_top]]&gt;64,64+((Ores_Table[[#This Row],[height_desired_top]]-64)*2.9),Ores_Table[[#This Row],[height_desired_top]])</f>
        <v>64</v>
      </c>
      <c r="AH42" s="41" t="s">
        <v>211</v>
      </c>
      <c r="AI42" s="42"/>
      <c r="AJ42" s="131" t="s">
        <v>53</v>
      </c>
      <c r="AK42" s="20" t="str">
        <f>IF(Ores_Table[[#This Row],[height_average]]&gt;64,"uniform",IF(Ores_Table[[#This Row],[dimension]]="Overworld","normal","uniform"))</f>
        <v>normal</v>
      </c>
      <c r="AL42" s="109" t="s">
        <v>212</v>
      </c>
      <c r="AM42" s="110" t="s">
        <v>64</v>
      </c>
      <c r="AN42" s="117"/>
      <c r="AO42" s="118" t="s">
        <v>56</v>
      </c>
      <c r="AP42" s="46"/>
    </row>
    <row r="43" spans="1:42" s="7" customFormat="1" ht="13.5">
      <c r="A43" s="31" t="s">
        <v>210</v>
      </c>
      <c r="B43" s="18"/>
      <c r="C43" s="105" t="s">
        <v>191</v>
      </c>
      <c r="D43" s="97" t="s">
        <v>59</v>
      </c>
      <c r="E43" s="98" t="s">
        <v>66</v>
      </c>
      <c r="F43" s="99" t="s">
        <v>61</v>
      </c>
      <c r="G43" s="37">
        <f>Ores_Table[[#This Row],[original_vein_size]]*Ores_Table[[#This Row],[original_veins_per_chunk]]/2</f>
        <v>24</v>
      </c>
      <c r="H43" s="123">
        <v>8</v>
      </c>
      <c r="I43" s="124">
        <v>6</v>
      </c>
      <c r="J43" s="146">
        <f>Ores_Table[[#This Row],[original_vein_size]]/2</f>
        <v>4</v>
      </c>
      <c r="K43" s="147">
        <f>Ores_Table[[#This Row],[original_veins_per_chunk]]/2</f>
        <v>3</v>
      </c>
      <c r="L43" s="77">
        <f>Ores_Table[[#This Row],[avg_ores_per_chunk]]/VLOOKUP(Ores_Table[[#This Row],[vein_preset]],Ore_Density[],2,FALSE)/Vanilla_COG_Divisor</f>
        <v>1.5029354207436398</v>
      </c>
      <c r="M4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3" s="86">
        <v>1</v>
      </c>
      <c r="O43" s="86">
        <v>1</v>
      </c>
      <c r="P4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3" s="152">
        <f>SQRT(Ores_Table[[#This Row],[vein_multiplier]])*Ores_Table[[#This Row],[vein_frequency_tweak]]</f>
        <v>1.2259426661731125</v>
      </c>
      <c r="R43" s="152">
        <f>IF(Ores_Table[[#This Row],[vein_has_motherlode]]="Motherlode",((Ores_Table[[#This Row],[vein_motherlode_size_tweak]]*SQRT(Ores_Table[[#This Row],[vein_multiplier]]))^(1/2))^(1/3),"none")</f>
        <v>1.0345346153372657</v>
      </c>
      <c r="S43" s="152">
        <f>IF(Ores_Table[[#This Row],[vein_has_branches]]="Branches",SQRT(Ores_Table[[#This Row],[vein_multiplier]])^(1/2),IF(Ores_Table[[#This Row],[vein_has_branches]]="Vertical","default",Ores_Table[[#This Row],[vein_has_branches]]))</f>
        <v>1.1072229523330486</v>
      </c>
      <c r="T43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1.0522466214405484</v>
      </c>
      <c r="U43" s="77">
        <f>Ores_Table[[#This Row],[avg_ores_per_chunk]]/VLOOKUP(Ores_Table[[#This Row],[cloud_preset]],Ore_Density[],2,FALSE)/Vanilla_COG_Divisor</f>
        <v>1.9591836734693877</v>
      </c>
      <c r="V43" s="158">
        <f>SQRT(Ores_Table[[#This Row],[cloud_multiplier]])</f>
        <v>1.3997084244475304</v>
      </c>
      <c r="W43" s="147">
        <f>SQRT(SQRT(Ores_Table[[#This Row],[cloud_multiplier]]))</f>
        <v>1.1830927370445354</v>
      </c>
      <c r="X43" s="70">
        <f>Ores_Table[[#This Row],[height_range]]+Ores_Table[[#This Row],[height_desired_bottom]]</f>
        <v>32</v>
      </c>
      <c r="Y43" s="71">
        <f>(Ores_Table[[#This Row],[height_desired_top]]-Ores_Table[[#This Row],[height_desired_bottom]])/2</f>
        <v>16</v>
      </c>
      <c r="Z43" s="71">
        <f>Ores_Table[[#This Row],[height_amp_range]]+Ores_Table[[#This Row],[height_desired_bottom]]</f>
        <v>32</v>
      </c>
      <c r="AA43" s="72">
        <f>(Ores_Table[[#This Row],[height_amplified_top]]-Ores_Table[[#This Row],[height_desired_bottom]])/2</f>
        <v>16</v>
      </c>
      <c r="AB43" s="128">
        <v>16</v>
      </c>
      <c r="AC43" s="128">
        <v>48</v>
      </c>
      <c r="AD43" s="128"/>
      <c r="AE43" s="71">
        <f>IF(Ores_Table[[#This Row],[height_generate_in_mountains]]="No",0,IF(Ores_Table[[#This Row],[dimension]]="overworld",IF(Ores_Table[[#This Row],[height_average]]&lt;64,64+(Ores_Table[[#This Row],[height_average]]*3),0),0))</f>
        <v>160</v>
      </c>
      <c r="AF43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43" s="32">
        <f>IF(Ores_Table[[#This Row],[height_desired_top]]&gt;64,64+((Ores_Table[[#This Row],[height_desired_top]]-64)*2.9),Ores_Table[[#This Row],[height_desired_top]])</f>
        <v>48</v>
      </c>
      <c r="AH43" s="41" t="s">
        <v>192</v>
      </c>
      <c r="AI43" s="42"/>
      <c r="AJ43" s="131" t="s">
        <v>53</v>
      </c>
      <c r="AK43" s="20" t="str">
        <f>IF(Ores_Table[[#This Row],[height_average]]&gt;64,"uniform",IF(Ores_Table[[#This Row],[dimension]]="Overworld","normal","uniform"))</f>
        <v>normal</v>
      </c>
      <c r="AL43" s="109" t="s">
        <v>217</v>
      </c>
      <c r="AM43" s="110" t="s">
        <v>64</v>
      </c>
      <c r="AN43" s="117"/>
      <c r="AO43" s="118" t="s">
        <v>56</v>
      </c>
      <c r="AP43" s="46"/>
    </row>
    <row r="44" spans="1:42" s="7" customFormat="1" ht="13.5">
      <c r="A44" s="31" t="s">
        <v>210</v>
      </c>
      <c r="B44" s="18"/>
      <c r="C44" s="105" t="s">
        <v>182</v>
      </c>
      <c r="D44" s="97" t="s">
        <v>59</v>
      </c>
      <c r="E44" s="98" t="s">
        <v>66</v>
      </c>
      <c r="F44" s="99" t="s">
        <v>61</v>
      </c>
      <c r="G44" s="37">
        <f>Ores_Table[[#This Row],[original_vein_size]]*Ores_Table[[#This Row],[original_veins_per_chunk]]/2</f>
        <v>4</v>
      </c>
      <c r="H44" s="123">
        <v>4</v>
      </c>
      <c r="I44" s="124">
        <v>2</v>
      </c>
      <c r="J44" s="146">
        <f>Ores_Table[[#This Row],[original_vein_size]]/2</f>
        <v>2</v>
      </c>
      <c r="K44" s="147">
        <f>Ores_Table[[#This Row],[original_veins_per_chunk]]/2</f>
        <v>1</v>
      </c>
      <c r="L44" s="77">
        <f>Ores_Table[[#This Row],[avg_ores_per_chunk]]/VLOOKUP(Ores_Table[[#This Row],[vein_preset]],Ore_Density[],2,FALSE)/Vanilla_COG_Divisor</f>
        <v>0.25048923679060664</v>
      </c>
      <c r="M4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4" s="86">
        <v>1</v>
      </c>
      <c r="O44" s="86">
        <v>1</v>
      </c>
      <c r="P4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4" s="152">
        <f>SQRT(Ores_Table[[#This Row],[vein_multiplier]])*Ores_Table[[#This Row],[vein_frequency_tweak]]</f>
        <v>0.50048899767188348</v>
      </c>
      <c r="R44" s="152">
        <f>IF(Ores_Table[[#This Row],[vein_has_motherlode]]="Motherlode",((Ores_Table[[#This Row],[vein_motherlode_size_tweak]]*SQRT(Ores_Table[[#This Row],[vein_multiplier]]))^(1/2))^(1/3),"none")</f>
        <v>0.89104387480020986</v>
      </c>
      <c r="S44" s="152">
        <f>IF(Ores_Table[[#This Row],[vein_has_branches]]="Branches",SQRT(Ores_Table[[#This Row],[vein_multiplier]])^(1/2),IF(Ores_Table[[#This Row],[vein_has_branches]]="Vertical","default",Ores_Table[[#This Row],[vein_has_branches]]))</f>
        <v>0.70745247025640068</v>
      </c>
      <c r="T44" s="153">
        <f>IF(Ores_Table[[#This Row],[vein_has_branches]]="Branches",SQRT(SQRT(Ores_Table[[#This Row],[vein_multiplier]]))^(1/2),IF(Ores_Table[[#This Row],[vein_has_branches]]="Vertical",SQRT(Ores_Table[[#This Row],[vein_multiplier]])^(1/2),"none"))</f>
        <v>0.8411019380886009</v>
      </c>
      <c r="U44" s="77">
        <f>Ores_Table[[#This Row],[avg_ores_per_chunk]]/VLOOKUP(Ores_Table[[#This Row],[cloud_preset]],Ore_Density[],2,FALSE)/Vanilla_COG_Divisor</f>
        <v>0.32653061224489793</v>
      </c>
      <c r="V44" s="158">
        <f>SQRT(Ores_Table[[#This Row],[cloud_multiplier]])</f>
        <v>0.5714285714285714</v>
      </c>
      <c r="W44" s="147">
        <f>SQRT(SQRT(Ores_Table[[#This Row],[cloud_multiplier]]))</f>
        <v>0.7559289460184544</v>
      </c>
      <c r="X44" s="70">
        <f>Ores_Table[[#This Row],[height_range]]+Ores_Table[[#This Row],[height_desired_bottom]]</f>
        <v>11</v>
      </c>
      <c r="Y44" s="71">
        <f>(Ores_Table[[#This Row],[height_desired_top]]-Ores_Table[[#This Row],[height_desired_bottom]])/2</f>
        <v>5</v>
      </c>
      <c r="Z44" s="71">
        <f>Ores_Table[[#This Row],[height_amp_range]]+Ores_Table[[#This Row],[height_desired_bottom]]</f>
        <v>11</v>
      </c>
      <c r="AA44" s="72">
        <f>(Ores_Table[[#This Row],[height_amplified_top]]-Ores_Table[[#This Row],[height_desired_bottom]])/2</f>
        <v>5</v>
      </c>
      <c r="AB44" s="128">
        <v>6</v>
      </c>
      <c r="AC44" s="128">
        <v>16</v>
      </c>
      <c r="AD44" s="128"/>
      <c r="AE44" s="71">
        <f>IF(Ores_Table[[#This Row],[height_generate_in_mountains]]="No",0,IF(Ores_Table[[#This Row],[dimension]]="overworld",IF(Ores_Table[[#This Row],[height_average]]&lt;64,64+(Ores_Table[[#This Row],[height_average]]*3),0),0))</f>
        <v>97</v>
      </c>
      <c r="AF44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44" s="32">
        <f>IF(Ores_Table[[#This Row],[height_desired_top]]&gt;64,64+((Ores_Table[[#This Row],[height_desired_top]]-64)*2.9),Ores_Table[[#This Row],[height_desired_top]])</f>
        <v>16</v>
      </c>
      <c r="AH44" s="41" t="s">
        <v>183</v>
      </c>
      <c r="AI44" s="42"/>
      <c r="AJ44" s="131" t="s">
        <v>53</v>
      </c>
      <c r="AK44" s="20" t="str">
        <f>IF(Ores_Table[[#This Row],[height_average]]&gt;64,"uniform",IF(Ores_Table[[#This Row],[dimension]]="Overworld","normal","uniform"))</f>
        <v>normal</v>
      </c>
      <c r="AL44" s="109" t="s">
        <v>220</v>
      </c>
      <c r="AM44" s="110" t="s">
        <v>64</v>
      </c>
      <c r="AN44" s="117"/>
      <c r="AO44" s="118" t="s">
        <v>56</v>
      </c>
      <c r="AP44" s="46"/>
    </row>
    <row r="45" spans="1:42" s="7" customFormat="1" ht="13.5">
      <c r="A45" s="31" t="s">
        <v>210</v>
      </c>
      <c r="B45" s="18"/>
      <c r="C45" s="105" t="s">
        <v>173</v>
      </c>
      <c r="D45" s="97" t="s">
        <v>59</v>
      </c>
      <c r="E45" s="98" t="s">
        <v>66</v>
      </c>
      <c r="F45" s="99" t="s">
        <v>61</v>
      </c>
      <c r="G45" s="37">
        <f>Ores_Table[[#This Row],[original_vein_size]]*Ores_Table[[#This Row],[original_veins_per_chunk]]/2</f>
        <v>12</v>
      </c>
      <c r="H45" s="123">
        <v>6</v>
      </c>
      <c r="I45" s="124">
        <v>4</v>
      </c>
      <c r="J45" s="146">
        <f>Ores_Table[[#This Row],[original_vein_size]]/2</f>
        <v>3</v>
      </c>
      <c r="K45" s="147">
        <f>Ores_Table[[#This Row],[original_veins_per_chunk]]/2</f>
        <v>2</v>
      </c>
      <c r="L45" s="77">
        <f>Ores_Table[[#This Row],[avg_ores_per_chunk]]/VLOOKUP(Ores_Table[[#This Row],[vein_preset]],Ore_Density[],2,FALSE)/Vanilla_COG_Divisor</f>
        <v>0.75146771037181992</v>
      </c>
      <c r="M4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5" s="86">
        <v>1</v>
      </c>
      <c r="O45" s="86">
        <v>1</v>
      </c>
      <c r="P4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5" s="152">
        <f>SQRT(Ores_Table[[#This Row],[vein_multiplier]])*Ores_Table[[#This Row],[vein_frequency_tweak]]</f>
        <v>0.86687237259692385</v>
      </c>
      <c r="R45" s="152">
        <f>IF(Ores_Table[[#This Row],[vein_has_motherlode]]="Motherlode",((Ores_Table[[#This Row],[vein_motherlode_size_tweak]]*SQRT(Ores_Table[[#This Row],[vein_multiplier]]))^(1/2))^(1/3),"none")</f>
        <v>0.97647064899688185</v>
      </c>
      <c r="S45" s="152">
        <f>IF(Ores_Table[[#This Row],[vein_has_branches]]="Branches",SQRT(Ores_Table[[#This Row],[vein_multiplier]])^(1/2),IF(Ores_Table[[#This Row],[vein_has_branches]]="Vertical","default",Ores_Table[[#This Row],[vein_has_branches]]))</f>
        <v>0.93105981150349515</v>
      </c>
      <c r="T45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0.96491440630943792</v>
      </c>
      <c r="U45" s="77">
        <f>Ores_Table[[#This Row],[avg_ores_per_chunk]]/VLOOKUP(Ores_Table[[#This Row],[cloud_preset]],Ore_Density[],2,FALSE)/Vanilla_COG_Divisor</f>
        <v>0.97959183673469385</v>
      </c>
      <c r="V45" s="158">
        <f>SQRT(Ores_Table[[#This Row],[cloud_multiplier]])</f>
        <v>0.98974331861078702</v>
      </c>
      <c r="W45" s="147">
        <f>SQRT(SQRT(Ores_Table[[#This Row],[cloud_multiplier]]))</f>
        <v>0.99485844149345537</v>
      </c>
      <c r="X45" s="70">
        <f>Ores_Table[[#This Row],[height_range]]+Ores_Table[[#This Row],[height_desired_bottom]]</f>
        <v>19</v>
      </c>
      <c r="Y45" s="71">
        <f>(Ores_Table[[#This Row],[height_desired_top]]-Ores_Table[[#This Row],[height_desired_bottom]])/2</f>
        <v>13</v>
      </c>
      <c r="Z45" s="71">
        <f>Ores_Table[[#This Row],[height_amp_range]]+Ores_Table[[#This Row],[height_desired_bottom]]</f>
        <v>19</v>
      </c>
      <c r="AA45" s="72">
        <f>(Ores_Table[[#This Row],[height_amplified_top]]-Ores_Table[[#This Row],[height_desired_bottom]])/2</f>
        <v>13</v>
      </c>
      <c r="AB45" s="128">
        <v>6</v>
      </c>
      <c r="AC45" s="128">
        <v>32</v>
      </c>
      <c r="AD45" s="128"/>
      <c r="AE45" s="71">
        <f>IF(Ores_Table[[#This Row],[height_generate_in_mountains]]="No",0,IF(Ores_Table[[#This Row],[dimension]]="overworld",IF(Ores_Table[[#This Row],[height_average]]&lt;64,64+(Ores_Table[[#This Row],[height_average]]*3),0),0))</f>
        <v>121</v>
      </c>
      <c r="AF45" s="71">
        <f>IF(Ores_Table[[#This Row],[height_generate_in_mountains]]="No",0,IF(Ores_Table[[#This Row],[dimension]]="Overworld",IF(Ores_Table[[#This Row],[height_average]]&lt;64,(Ores_Table[[#This Row],[height_range]]*3),0),0))</f>
        <v>39</v>
      </c>
      <c r="AG45" s="32">
        <f>IF(Ores_Table[[#This Row],[height_desired_top]]&gt;64,64+((Ores_Table[[#This Row],[height_desired_top]]-64)*2.9),Ores_Table[[#This Row],[height_desired_top]])</f>
        <v>32</v>
      </c>
      <c r="AH45" s="41" t="s">
        <v>215</v>
      </c>
      <c r="AI45" s="42"/>
      <c r="AJ45" s="131" t="s">
        <v>53</v>
      </c>
      <c r="AK45" s="20" t="str">
        <f>IF(Ores_Table[[#This Row],[height_average]]&gt;64,"uniform",IF(Ores_Table[[#This Row],[dimension]]="Overworld","normal","uniform"))</f>
        <v>normal</v>
      </c>
      <c r="AL45" s="109" t="s">
        <v>216</v>
      </c>
      <c r="AM45" s="110" t="s">
        <v>64</v>
      </c>
      <c r="AN45" s="117"/>
      <c r="AO45" s="118" t="s">
        <v>56</v>
      </c>
      <c r="AP45" s="46"/>
    </row>
    <row r="46" spans="1:42" s="7" customFormat="1" ht="13.5">
      <c r="A46" s="31" t="s">
        <v>210</v>
      </c>
      <c r="B46" s="18"/>
      <c r="C46" s="105" t="s">
        <v>179</v>
      </c>
      <c r="D46" s="97" t="s">
        <v>59</v>
      </c>
      <c r="E46" s="98" t="s">
        <v>66</v>
      </c>
      <c r="F46" s="99" t="s">
        <v>61</v>
      </c>
      <c r="G46" s="37">
        <f>Ores_Table[[#This Row],[original_vein_size]]*Ores_Table[[#This Row],[original_veins_per_chunk]]/2</f>
        <v>32</v>
      </c>
      <c r="H46" s="123">
        <v>8</v>
      </c>
      <c r="I46" s="124">
        <v>8</v>
      </c>
      <c r="J46" s="146">
        <f>Ores_Table[[#This Row],[original_vein_size]]/2</f>
        <v>4</v>
      </c>
      <c r="K46" s="147">
        <f>Ores_Table[[#This Row],[original_veins_per_chunk]]/2</f>
        <v>4</v>
      </c>
      <c r="L46" s="77">
        <f>Ores_Table[[#This Row],[avg_ores_per_chunk]]/VLOOKUP(Ores_Table[[#This Row],[vein_preset]],Ore_Density[],2,FALSE)/Vanilla_COG_Divisor</f>
        <v>2.0039138943248531</v>
      </c>
      <c r="M4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6" s="86">
        <v>1</v>
      </c>
      <c r="O46" s="86">
        <v>1</v>
      </c>
      <c r="P4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6" s="152">
        <f>SQRT(Ores_Table[[#This Row],[vein_multiplier]])*Ores_Table[[#This Row],[vein_frequency_tweak]]</f>
        <v>1.4155966566521883</v>
      </c>
      <c r="R46" s="152">
        <f>IF(Ores_Table[[#This Row],[vein_has_motherlode]]="Motherlode",((Ores_Table[[#This Row],[vein_motherlode_size_tweak]]*SQRT(Ores_Table[[#This Row],[vein_multiplier]]))^(1/2))^(1/3),"none")</f>
        <v>1.0596357156920035</v>
      </c>
      <c r="S46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46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46" s="77">
        <f>Ores_Table[[#This Row],[avg_ores_per_chunk]]/VLOOKUP(Ores_Table[[#This Row],[cloud_preset]],Ore_Density[],2,FALSE)/Vanilla_COG_Divisor</f>
        <v>2.6122448979591835</v>
      </c>
      <c r="V46" s="158">
        <f>SQRT(Ores_Table[[#This Row],[cloud_multiplier]])</f>
        <v>1.6162440712835371</v>
      </c>
      <c r="W46" s="147">
        <f>SQRT(SQRT(Ores_Table[[#This Row],[cloud_multiplier]]))</f>
        <v>1.2713158817868739</v>
      </c>
      <c r="X46" s="70">
        <f>Ores_Table[[#This Row],[height_range]]+Ores_Table[[#This Row],[height_desired_bottom]]</f>
        <v>60</v>
      </c>
      <c r="Y46" s="71">
        <f>(Ores_Table[[#This Row],[height_desired_top]]-Ores_Table[[#This Row],[height_desired_bottom]])/2</f>
        <v>12</v>
      </c>
      <c r="Z46" s="71">
        <f>Ores_Table[[#This Row],[height_amp_range]]+Ores_Table[[#This Row],[height_desired_bottom]]</f>
        <v>67.599999999999994</v>
      </c>
      <c r="AA46" s="72">
        <f>(Ores_Table[[#This Row],[height_amplified_top]]-Ores_Table[[#This Row],[height_desired_bottom]])/2</f>
        <v>19.600000000000001</v>
      </c>
      <c r="AB46" s="128">
        <v>48</v>
      </c>
      <c r="AC46" s="128">
        <v>72</v>
      </c>
      <c r="AD46" s="128"/>
      <c r="AE46" s="71">
        <f>IF(Ores_Table[[#This Row],[height_generate_in_mountains]]="No",0,IF(Ores_Table[[#This Row],[dimension]]="overworld",IF(Ores_Table[[#This Row],[height_average]]&lt;64,64+(Ores_Table[[#This Row],[height_average]]*3),0),0))</f>
        <v>244</v>
      </c>
      <c r="AF46" s="71">
        <f>IF(Ores_Table[[#This Row],[height_generate_in_mountains]]="No",0,IF(Ores_Table[[#This Row],[dimension]]="Overworld",IF(Ores_Table[[#This Row],[height_average]]&lt;64,(Ores_Table[[#This Row],[height_range]]*3),0),0))</f>
        <v>36</v>
      </c>
      <c r="AG46" s="32">
        <f>IF(Ores_Table[[#This Row],[height_desired_top]]&gt;64,64+((Ores_Table[[#This Row],[height_desired_top]]-64)*2.9),Ores_Table[[#This Row],[height_desired_top]])</f>
        <v>87.2</v>
      </c>
      <c r="AH46" s="41" t="s">
        <v>213</v>
      </c>
      <c r="AI46" s="42"/>
      <c r="AJ46" s="131" t="s">
        <v>53</v>
      </c>
      <c r="AK46" s="20" t="str">
        <f>IF(Ores_Table[[#This Row],[height_average]]&gt;64,"uniform",IF(Ores_Table[[#This Row],[dimension]]="Overworld","normal","uniform"))</f>
        <v>normal</v>
      </c>
      <c r="AL46" s="109" t="s">
        <v>214</v>
      </c>
      <c r="AM46" s="110" t="s">
        <v>64</v>
      </c>
      <c r="AN46" s="117"/>
      <c r="AO46" s="118" t="s">
        <v>56</v>
      </c>
      <c r="AP46" s="46"/>
    </row>
    <row r="47" spans="1:42" s="7" customFormat="1" ht="13.5">
      <c r="A47" s="31" t="s">
        <v>221</v>
      </c>
      <c r="B47" s="18"/>
      <c r="C47" s="105" t="s">
        <v>157</v>
      </c>
      <c r="D47" s="97" t="s">
        <v>49</v>
      </c>
      <c r="E47" s="98" t="s">
        <v>66</v>
      </c>
      <c r="F47" s="99" t="s">
        <v>51</v>
      </c>
      <c r="G47" s="37">
        <f>Ores_Table[[#This Row],[original_vein_size]]*Ores_Table[[#This Row],[original_veins_per_chunk]]/2</f>
        <v>165</v>
      </c>
      <c r="H47" s="123">
        <v>33</v>
      </c>
      <c r="I47" s="124">
        <v>10</v>
      </c>
      <c r="J47" s="146">
        <f>Ores_Table[[#This Row],[original_vein_size]]/2</f>
        <v>16.5</v>
      </c>
      <c r="K47" s="147">
        <f>Ores_Table[[#This Row],[original_veins_per_chunk]]/2</f>
        <v>5</v>
      </c>
      <c r="L47" s="77">
        <f>Ores_Table[[#This Row],[avg_ores_per_chunk]]/VLOOKUP(Ores_Table[[#This Row],[vein_preset]],Ore_Density[],2,FALSE)/Vanilla_COG_Divisor</f>
        <v>10.332681017612526</v>
      </c>
      <c r="M4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7" s="86">
        <v>1</v>
      </c>
      <c r="O47" s="86">
        <v>1</v>
      </c>
      <c r="P4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7" s="152">
        <f>SQRT(Ores_Table[[#This Row],[vein_multiplier]])*Ores_Table[[#This Row],[vein_frequency_tweak]]</f>
        <v>3.2144487890791673</v>
      </c>
      <c r="R47" s="152">
        <f>IF(Ores_Table[[#This Row],[vein_has_motherlode]]="Motherlode",((Ores_Table[[#This Row],[vein_motherlode_size_tweak]]*SQRT(Ores_Table[[#This Row],[vein_multiplier]]))^(1/2))^(1/3),"none")</f>
        <v>1.2148362761119449</v>
      </c>
      <c r="S47" s="152">
        <f>IF(Ores_Table[[#This Row],[vein_has_branches]]="Branches",SQRT(Ores_Table[[#This Row],[vein_multiplier]])^(1/2),IF(Ores_Table[[#This Row],[vein_has_branches]]="Vertical","default",Ores_Table[[#This Row],[vein_has_branches]]))</f>
        <v>1.7928883928117687</v>
      </c>
      <c r="T47" s="153">
        <f>IF(Ores_Table[[#This Row],[vein_has_branches]]="Branches",SQRT(SQRT(Ores_Table[[#This Row],[vein_multiplier]]))^(1/2),IF(Ores_Table[[#This Row],[vein_has_branches]]="Vertical",SQRT(Ores_Table[[#This Row],[vein_multiplier]])^(1/2),"none"))</f>
        <v>1.3389878239968311</v>
      </c>
      <c r="U47" s="77">
        <f>Ores_Table[[#This Row],[avg_ores_per_chunk]]/VLOOKUP(Ores_Table[[#This Row],[cloud_preset]],Ore_Density[],2,FALSE)/Vanilla_COG_Divisor</f>
        <v>4.6037946428571432</v>
      </c>
      <c r="V47" s="158">
        <f>SQRT(Ores_Table[[#This Row],[cloud_multiplier]])</f>
        <v>2.1456455072674849</v>
      </c>
      <c r="W47" s="147">
        <f>SQRT(SQRT(Ores_Table[[#This Row],[cloud_multiplier]]))</f>
        <v>1.4648022075582372</v>
      </c>
      <c r="X47" s="70">
        <f>Ores_Table[[#This Row],[height_range]]+Ores_Table[[#This Row],[height_desired_bottom]]</f>
        <v>40</v>
      </c>
      <c r="Y47" s="71">
        <f>(Ores_Table[[#This Row],[height_desired_top]]-Ores_Table[[#This Row],[height_desired_bottom]])/2</f>
        <v>40</v>
      </c>
      <c r="Z47" s="71">
        <f>Ores_Table[[#This Row],[height_amp_range]]+Ores_Table[[#This Row],[height_desired_bottom]]</f>
        <v>55.2</v>
      </c>
      <c r="AA47" s="72">
        <f>(Ores_Table[[#This Row],[height_amplified_top]]-Ores_Table[[#This Row],[height_desired_bottom]])/2</f>
        <v>55.2</v>
      </c>
      <c r="AB47" s="128">
        <v>0</v>
      </c>
      <c r="AC47" s="128">
        <v>80</v>
      </c>
      <c r="AD47" s="128"/>
      <c r="AE47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47" s="71">
        <f>IF(Ores_Table[[#This Row],[height_generate_in_mountains]]="No",0,IF(Ores_Table[[#This Row],[dimension]]="Overworld",IF(Ores_Table[[#This Row],[height_average]]&lt;64,(Ores_Table[[#This Row],[height_range]]*3),0),0))</f>
        <v>120</v>
      </c>
      <c r="AG47" s="32">
        <f>IF(Ores_Table[[#This Row],[height_desired_top]]&gt;64,64+((Ores_Table[[#This Row],[height_desired_top]]-64)*2.9),Ores_Table[[#This Row],[height_desired_top]])</f>
        <v>110.4</v>
      </c>
      <c r="AH47" s="41" t="s">
        <v>226</v>
      </c>
      <c r="AI47" s="42"/>
      <c r="AJ47" s="131" t="s">
        <v>53</v>
      </c>
      <c r="AK47" s="20" t="str">
        <f>IF(Ores_Table[[#This Row],[height_average]]&gt;64,"uniform",IF(Ores_Table[[#This Row],[dimension]]="Overworld","normal","uniform"))</f>
        <v>normal</v>
      </c>
      <c r="AL47" s="109" t="s">
        <v>227</v>
      </c>
      <c r="AM47" s="110" t="s">
        <v>64</v>
      </c>
      <c r="AN47" s="117"/>
      <c r="AO47" s="118" t="s">
        <v>56</v>
      </c>
      <c r="AP47" s="46"/>
    </row>
    <row r="48" spans="1:42" s="7" customFormat="1" ht="13.5">
      <c r="A48" s="31" t="s">
        <v>221</v>
      </c>
      <c r="B48" s="18"/>
      <c r="C48" s="105" t="s">
        <v>160</v>
      </c>
      <c r="D48" s="97" t="s">
        <v>49</v>
      </c>
      <c r="E48" s="98" t="s">
        <v>66</v>
      </c>
      <c r="F48" s="99" t="s">
        <v>51</v>
      </c>
      <c r="G48" s="37">
        <f>Ores_Table[[#This Row],[original_vein_size]]*Ores_Table[[#This Row],[original_veins_per_chunk]]/2</f>
        <v>165</v>
      </c>
      <c r="H48" s="123">
        <v>33</v>
      </c>
      <c r="I48" s="124">
        <v>10</v>
      </c>
      <c r="J48" s="146">
        <f>Ores_Table[[#This Row],[original_vein_size]]/2</f>
        <v>16.5</v>
      </c>
      <c r="K48" s="147">
        <f>Ores_Table[[#This Row],[original_veins_per_chunk]]/2</f>
        <v>5</v>
      </c>
      <c r="L48" s="77">
        <f>Ores_Table[[#This Row],[avg_ores_per_chunk]]/VLOOKUP(Ores_Table[[#This Row],[vein_preset]],Ore_Density[],2,FALSE)/Vanilla_COG_Divisor</f>
        <v>10.332681017612526</v>
      </c>
      <c r="M4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8" s="86">
        <v>1</v>
      </c>
      <c r="O48" s="86">
        <v>1</v>
      </c>
      <c r="P4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8" s="152">
        <f>SQRT(Ores_Table[[#This Row],[vein_multiplier]])*Ores_Table[[#This Row],[vein_frequency_tweak]]</f>
        <v>3.2144487890791673</v>
      </c>
      <c r="R48" s="152">
        <f>IF(Ores_Table[[#This Row],[vein_has_motherlode]]="Motherlode",((Ores_Table[[#This Row],[vein_motherlode_size_tweak]]*SQRT(Ores_Table[[#This Row],[vein_multiplier]]))^(1/2))^(1/3),"none")</f>
        <v>1.2148362761119449</v>
      </c>
      <c r="S48" s="152">
        <f>IF(Ores_Table[[#This Row],[vein_has_branches]]="Branches",SQRT(Ores_Table[[#This Row],[vein_multiplier]])^(1/2),IF(Ores_Table[[#This Row],[vein_has_branches]]="Vertical","default",Ores_Table[[#This Row],[vein_has_branches]]))</f>
        <v>1.7928883928117687</v>
      </c>
      <c r="T48" s="153">
        <f>IF(Ores_Table[[#This Row],[vein_has_branches]]="Branches",SQRT(SQRT(Ores_Table[[#This Row],[vein_multiplier]]))^(1/2),IF(Ores_Table[[#This Row],[vein_has_branches]]="Vertical",SQRT(Ores_Table[[#This Row],[vein_multiplier]])^(1/2),"none"))</f>
        <v>1.3389878239968311</v>
      </c>
      <c r="U48" s="77">
        <f>Ores_Table[[#This Row],[avg_ores_per_chunk]]/VLOOKUP(Ores_Table[[#This Row],[cloud_preset]],Ore_Density[],2,FALSE)/Vanilla_COG_Divisor</f>
        <v>4.6037946428571432</v>
      </c>
      <c r="V48" s="158">
        <f>SQRT(Ores_Table[[#This Row],[cloud_multiplier]])</f>
        <v>2.1456455072674849</v>
      </c>
      <c r="W48" s="147">
        <f>SQRT(SQRT(Ores_Table[[#This Row],[cloud_multiplier]]))</f>
        <v>1.4648022075582372</v>
      </c>
      <c r="X48" s="70">
        <f>Ores_Table[[#This Row],[height_range]]+Ores_Table[[#This Row],[height_desired_bottom]]</f>
        <v>40</v>
      </c>
      <c r="Y48" s="71">
        <f>(Ores_Table[[#This Row],[height_desired_top]]-Ores_Table[[#This Row],[height_desired_bottom]])/2</f>
        <v>40</v>
      </c>
      <c r="Z48" s="71">
        <f>Ores_Table[[#This Row],[height_amp_range]]+Ores_Table[[#This Row],[height_desired_bottom]]</f>
        <v>55.2</v>
      </c>
      <c r="AA48" s="72">
        <f>(Ores_Table[[#This Row],[height_amplified_top]]-Ores_Table[[#This Row],[height_desired_bottom]])/2</f>
        <v>55.2</v>
      </c>
      <c r="AB48" s="128">
        <v>0</v>
      </c>
      <c r="AC48" s="128">
        <v>80</v>
      </c>
      <c r="AD48" s="128"/>
      <c r="AE48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48" s="71">
        <f>IF(Ores_Table[[#This Row],[height_generate_in_mountains]]="No",0,IF(Ores_Table[[#This Row],[dimension]]="Overworld",IF(Ores_Table[[#This Row],[height_average]]&lt;64,(Ores_Table[[#This Row],[height_range]]*3),0),0))</f>
        <v>120</v>
      </c>
      <c r="AG48" s="32">
        <f>IF(Ores_Table[[#This Row],[height_desired_top]]&gt;64,64+((Ores_Table[[#This Row],[height_desired_top]]-64)*2.9),Ores_Table[[#This Row],[height_desired_top]])</f>
        <v>110.4</v>
      </c>
      <c r="AH48" s="41" t="s">
        <v>224</v>
      </c>
      <c r="AI48" s="42"/>
      <c r="AJ48" s="131" t="s">
        <v>53</v>
      </c>
      <c r="AK48" s="20" t="str">
        <f>IF(Ores_Table[[#This Row],[height_average]]&gt;64,"uniform",IF(Ores_Table[[#This Row],[dimension]]="Overworld","normal","uniform"))</f>
        <v>normal</v>
      </c>
      <c r="AL48" s="109" t="s">
        <v>225</v>
      </c>
      <c r="AM48" s="110" t="s">
        <v>64</v>
      </c>
      <c r="AN48" s="117"/>
      <c r="AO48" s="118" t="s">
        <v>56</v>
      </c>
      <c r="AP48" s="46"/>
    </row>
    <row r="49" spans="1:42" s="7" customFormat="1" ht="13.5">
      <c r="A49" s="31" t="s">
        <v>221</v>
      </c>
      <c r="B49" s="18"/>
      <c r="C49" s="105" t="s">
        <v>163</v>
      </c>
      <c r="D49" s="97" t="s">
        <v>49</v>
      </c>
      <c r="E49" s="98" t="s">
        <v>66</v>
      </c>
      <c r="F49" s="99" t="s">
        <v>51</v>
      </c>
      <c r="G49" s="37">
        <f>Ores_Table[[#This Row],[original_vein_size]]*Ores_Table[[#This Row],[original_veins_per_chunk]]/2</f>
        <v>165</v>
      </c>
      <c r="H49" s="123">
        <v>33</v>
      </c>
      <c r="I49" s="124">
        <v>10</v>
      </c>
      <c r="J49" s="146">
        <f>Ores_Table[[#This Row],[original_vein_size]]/2</f>
        <v>16.5</v>
      </c>
      <c r="K49" s="147">
        <f>Ores_Table[[#This Row],[original_veins_per_chunk]]/2</f>
        <v>5</v>
      </c>
      <c r="L49" s="77">
        <f>Ores_Table[[#This Row],[avg_ores_per_chunk]]/VLOOKUP(Ores_Table[[#This Row],[vein_preset]],Ore_Density[],2,FALSE)/Vanilla_COG_Divisor</f>
        <v>10.332681017612526</v>
      </c>
      <c r="M4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49" s="86">
        <v>1</v>
      </c>
      <c r="O49" s="86">
        <v>1</v>
      </c>
      <c r="P4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49" s="152">
        <f>SQRT(Ores_Table[[#This Row],[vein_multiplier]])*Ores_Table[[#This Row],[vein_frequency_tweak]]</f>
        <v>3.2144487890791673</v>
      </c>
      <c r="R49" s="152">
        <f>IF(Ores_Table[[#This Row],[vein_has_motherlode]]="Motherlode",((Ores_Table[[#This Row],[vein_motherlode_size_tweak]]*SQRT(Ores_Table[[#This Row],[vein_multiplier]]))^(1/2))^(1/3),"none")</f>
        <v>1.2148362761119449</v>
      </c>
      <c r="S49" s="152">
        <f>IF(Ores_Table[[#This Row],[vein_has_branches]]="Branches",SQRT(Ores_Table[[#This Row],[vein_multiplier]])^(1/2),IF(Ores_Table[[#This Row],[vein_has_branches]]="Vertical","default",Ores_Table[[#This Row],[vein_has_branches]]))</f>
        <v>1.7928883928117687</v>
      </c>
      <c r="T49" s="153">
        <f>IF(Ores_Table[[#This Row],[vein_has_branches]]="Branches",SQRT(SQRT(Ores_Table[[#This Row],[vein_multiplier]]))^(1/2),IF(Ores_Table[[#This Row],[vein_has_branches]]="Vertical",SQRT(Ores_Table[[#This Row],[vein_multiplier]])^(1/2),"none"))</f>
        <v>1.3389878239968311</v>
      </c>
      <c r="U49" s="77">
        <f>Ores_Table[[#This Row],[avg_ores_per_chunk]]/VLOOKUP(Ores_Table[[#This Row],[cloud_preset]],Ore_Density[],2,FALSE)/Vanilla_COG_Divisor</f>
        <v>4.6037946428571432</v>
      </c>
      <c r="V49" s="158">
        <f>SQRT(Ores_Table[[#This Row],[cloud_multiplier]])</f>
        <v>2.1456455072674849</v>
      </c>
      <c r="W49" s="147">
        <f>SQRT(SQRT(Ores_Table[[#This Row],[cloud_multiplier]]))</f>
        <v>1.4648022075582372</v>
      </c>
      <c r="X49" s="70">
        <f>Ores_Table[[#This Row],[height_range]]+Ores_Table[[#This Row],[height_desired_bottom]]</f>
        <v>40</v>
      </c>
      <c r="Y49" s="71">
        <f>(Ores_Table[[#This Row],[height_desired_top]]-Ores_Table[[#This Row],[height_desired_bottom]])/2</f>
        <v>40</v>
      </c>
      <c r="Z49" s="71">
        <f>Ores_Table[[#This Row],[height_amp_range]]+Ores_Table[[#This Row],[height_desired_bottom]]</f>
        <v>55.2</v>
      </c>
      <c r="AA49" s="72">
        <f>(Ores_Table[[#This Row],[height_amplified_top]]-Ores_Table[[#This Row],[height_desired_bottom]])/2</f>
        <v>55.2</v>
      </c>
      <c r="AB49" s="128">
        <v>0</v>
      </c>
      <c r="AC49" s="128">
        <v>80</v>
      </c>
      <c r="AD49" s="128"/>
      <c r="AE49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49" s="71">
        <f>IF(Ores_Table[[#This Row],[height_generate_in_mountains]]="No",0,IF(Ores_Table[[#This Row],[dimension]]="Overworld",IF(Ores_Table[[#This Row],[height_average]]&lt;64,(Ores_Table[[#This Row],[height_range]]*3),0),0))</f>
        <v>120</v>
      </c>
      <c r="AG49" s="32">
        <f>IF(Ores_Table[[#This Row],[height_desired_top]]&gt;64,64+((Ores_Table[[#This Row],[height_desired_top]]-64)*2.9),Ores_Table[[#This Row],[height_desired_top]])</f>
        <v>110.4</v>
      </c>
      <c r="AH49" s="41" t="s">
        <v>222</v>
      </c>
      <c r="AI49" s="42"/>
      <c r="AJ49" s="131" t="s">
        <v>53</v>
      </c>
      <c r="AK49" s="20" t="str">
        <f>IF(Ores_Table[[#This Row],[height_average]]&gt;64,"uniform",IF(Ores_Table[[#This Row],[dimension]]="Overworld","normal","uniform"))</f>
        <v>normal</v>
      </c>
      <c r="AL49" s="109" t="s">
        <v>223</v>
      </c>
      <c r="AM49" s="110" t="s">
        <v>64</v>
      </c>
      <c r="AN49" s="117"/>
      <c r="AO49" s="118" t="s">
        <v>56</v>
      </c>
      <c r="AP49" s="46"/>
    </row>
    <row r="50" spans="1:42" s="7" customFormat="1" ht="13.5">
      <c r="A50" s="31" t="s">
        <v>228</v>
      </c>
      <c r="B50" s="18"/>
      <c r="C50" s="105" t="s">
        <v>231</v>
      </c>
      <c r="D50" s="97" t="s">
        <v>59</v>
      </c>
      <c r="E50" s="98" t="s">
        <v>73</v>
      </c>
      <c r="F50" s="99" t="s">
        <v>61</v>
      </c>
      <c r="G50" s="37">
        <f>Ores_Table[[#This Row],[original_vein_size]]*Ores_Table[[#This Row],[original_veins_per_chunk]]/2</f>
        <v>0.5</v>
      </c>
      <c r="H50" s="123">
        <v>1</v>
      </c>
      <c r="I50" s="124">
        <v>1</v>
      </c>
      <c r="J50" s="146">
        <f>Ores_Table[[#This Row],[original_vein_size]]/2</f>
        <v>0.5</v>
      </c>
      <c r="K50" s="147">
        <f>Ores_Table[[#This Row],[original_veins_per_chunk]]/2</f>
        <v>0.5</v>
      </c>
      <c r="L50" s="78">
        <f>Ores_Table[[#This Row],[avg_ores_per_chunk]]/Sparse_Veins_Ores_Per_Chunk/Vanilla_COG_Divisor</f>
        <v>0.18761107419842379</v>
      </c>
      <c r="M5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50" s="86">
        <v>1</v>
      </c>
      <c r="O50" s="86">
        <v>1</v>
      </c>
      <c r="P5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50" s="152">
        <f>SQRT(Ores_Table[[#This Row],[vein_multiplier]])*Ores_Table[[#This Row],[vein_frequency_tweak]]</f>
        <v>0.43314094033977413</v>
      </c>
      <c r="R50" s="152" t="str">
        <f>IF(Ores_Table[[#This Row],[vein_has_motherlode]]="Motherlode",((Ores_Table[[#This Row],[vein_motherlode_size_tweak]]*SQRT(Ores_Table[[#This Row],[vein_multiplier]]))^(1/2))^(1/3),"none")</f>
        <v>none</v>
      </c>
      <c r="S50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50" s="153">
        <f>IF(Ores_Table[[#This Row],[vein_has_branches]]="Branches",SQRT(SQRT(Ores_Table[[#This Row],[vein_multiplier]]))^(1/2),IF(Ores_Table[[#This Row],[vein_has_branches]]="Vertical",SQRT(Ores_Table[[#This Row],[vein_multiplier]])^(1/2),"none"))</f>
        <v>0.65813443941171634</v>
      </c>
      <c r="U50" s="77">
        <f>Ores_Table[[#This Row],[avg_ores_per_chunk]]/VLOOKUP(Ores_Table[[#This Row],[cloud_preset]],Ore_Density[],2,FALSE)/Vanilla_COG_Divisor</f>
        <v>4.0816326530612242E-2</v>
      </c>
      <c r="V50" s="158">
        <f>SQRT(Ores_Table[[#This Row],[cloud_multiplier]])</f>
        <v>0.20203050891044214</v>
      </c>
      <c r="W50" s="147">
        <f>SQRT(SQRT(Ores_Table[[#This Row],[cloud_multiplier]]))</f>
        <v>0.4494780405208269</v>
      </c>
      <c r="X50" s="70">
        <f>Ores_Table[[#This Row],[height_range]]+Ores_Table[[#This Row],[height_desired_bottom]]</f>
        <v>3</v>
      </c>
      <c r="Y50" s="71">
        <f>(Ores_Table[[#This Row],[height_desired_top]]-Ores_Table[[#This Row],[height_desired_bottom]])/2</f>
        <v>2</v>
      </c>
      <c r="Z50" s="71">
        <f>Ores_Table[[#This Row],[height_amp_range]]+Ores_Table[[#This Row],[height_desired_bottom]]</f>
        <v>3</v>
      </c>
      <c r="AA50" s="72">
        <f>(Ores_Table[[#This Row],[height_amplified_top]]-Ores_Table[[#This Row],[height_desired_bottom]])/2</f>
        <v>2</v>
      </c>
      <c r="AB50" s="128">
        <v>1</v>
      </c>
      <c r="AC50" s="128">
        <v>5</v>
      </c>
      <c r="AD50" s="128" t="s">
        <v>790</v>
      </c>
      <c r="AE5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5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50" s="32">
        <f>IF(Ores_Table[[#This Row],[height_desired_top]]&gt;64,64+((Ores_Table[[#This Row],[height_desired_top]]-64)*2.9),Ores_Table[[#This Row],[height_desired_top]])</f>
        <v>5</v>
      </c>
      <c r="AH50" s="41" t="s">
        <v>232</v>
      </c>
      <c r="AI50" s="42"/>
      <c r="AJ50" s="131" t="s">
        <v>53</v>
      </c>
      <c r="AK50" s="20" t="str">
        <f>IF(Ores_Table[[#This Row],[height_average]]&gt;64,"uniform",IF(Ores_Table[[#This Row],[dimension]]="Overworld","normal","uniform"))</f>
        <v>normal</v>
      </c>
      <c r="AL50" s="109" t="s">
        <v>233</v>
      </c>
      <c r="AM50" s="110" t="s">
        <v>234</v>
      </c>
      <c r="AN50" s="117" t="s">
        <v>235</v>
      </c>
      <c r="AO50" s="118" t="s">
        <v>236</v>
      </c>
      <c r="AP50" s="46"/>
    </row>
    <row r="51" spans="1:42" s="7" customFormat="1" ht="13.5">
      <c r="A51" s="31" t="s">
        <v>228</v>
      </c>
      <c r="B51" s="18"/>
      <c r="C51" s="105" t="s">
        <v>173</v>
      </c>
      <c r="D51" s="97" t="s">
        <v>59</v>
      </c>
      <c r="E51" s="98" t="s">
        <v>66</v>
      </c>
      <c r="F51" s="99" t="s">
        <v>61</v>
      </c>
      <c r="G51" s="37">
        <f>Ores_Table[[#This Row],[original_vein_size]]*Ores_Table[[#This Row],[original_veins_per_chunk]]/2</f>
        <v>10.5</v>
      </c>
      <c r="H51" s="123">
        <v>7</v>
      </c>
      <c r="I51" s="124">
        <v>3</v>
      </c>
      <c r="J51" s="146">
        <f>Ores_Table[[#This Row],[original_vein_size]]/2</f>
        <v>3.5</v>
      </c>
      <c r="K51" s="147">
        <f>Ores_Table[[#This Row],[original_veins_per_chunk]]/2</f>
        <v>1.5</v>
      </c>
      <c r="L51" s="77">
        <f>Ores_Table[[#This Row],[avg_ores_per_chunk]]/VLOOKUP(Ores_Table[[#This Row],[vein_preset]],Ore_Density[],2,FALSE)/Vanilla_COG_Divisor</f>
        <v>0.65753424657534243</v>
      </c>
      <c r="M5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51" s="86">
        <v>1</v>
      </c>
      <c r="O51" s="86">
        <v>1</v>
      </c>
      <c r="P5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1" s="152">
        <f>SQRT(Ores_Table[[#This Row],[vein_multiplier]])*Ores_Table[[#This Row],[vein_frequency_tweak]]</f>
        <v>0.81088485407938315</v>
      </c>
      <c r="R51" s="152">
        <f>IF(Ores_Table[[#This Row],[vein_has_motherlode]]="Motherlode",((Ores_Table[[#This Row],[vein_motherlode_size_tweak]]*SQRT(Ores_Table[[#This Row],[vein_multiplier]]))^(1/2))^(1/3),"none")</f>
        <v>0.96566509008275225</v>
      </c>
      <c r="S51" s="152">
        <f>IF(Ores_Table[[#This Row],[vein_has_branches]]="Branches",SQRT(Ores_Table[[#This Row],[vein_multiplier]])^(1/2),IF(Ores_Table[[#This Row],[vein_has_branches]]="Vertical","default",Ores_Table[[#This Row],[vein_has_branches]]))</f>
        <v>0.90049145141938081</v>
      </c>
      <c r="T51" s="153">
        <f>IF(Ores_Table[[#This Row],[vein_has_branches]]="Branches",SQRT(SQRT(Ores_Table[[#This Row],[vein_multiplier]]))^(1/2),IF(Ores_Table[[#This Row],[vein_has_branches]]="Vertical",SQRT(Ores_Table[[#This Row],[vein_multiplier]])^(1/2),"none"))</f>
        <v>0.94894228034131811</v>
      </c>
      <c r="U51" s="77">
        <f>Ores_Table[[#This Row],[avg_ores_per_chunk]]/VLOOKUP(Ores_Table[[#This Row],[cloud_preset]],Ore_Density[],2,FALSE)/Vanilla_COG_Divisor</f>
        <v>0.8571428571428571</v>
      </c>
      <c r="V51" s="158">
        <f>SQRT(Ores_Table[[#This Row],[cloud_multiplier]])</f>
        <v>0.92582009977255142</v>
      </c>
      <c r="W51" s="147">
        <f>SQRT(SQRT(Ores_Table[[#This Row],[cloud_multiplier]]))</f>
        <v>0.96219545819576147</v>
      </c>
      <c r="X51" s="70">
        <f>Ores_Table[[#This Row],[height_range]]+Ores_Table[[#This Row],[height_desired_bottom]]</f>
        <v>25</v>
      </c>
      <c r="Y51" s="71">
        <f>(Ores_Table[[#This Row],[height_desired_top]]-Ores_Table[[#This Row],[height_desired_bottom]])/2</f>
        <v>10</v>
      </c>
      <c r="Z51" s="71">
        <f>Ores_Table[[#This Row],[height_amp_range]]+Ores_Table[[#This Row],[height_desired_bottom]]</f>
        <v>25</v>
      </c>
      <c r="AA51" s="72">
        <f>(Ores_Table[[#This Row],[height_amplified_top]]-Ores_Table[[#This Row],[height_desired_bottom]])/2</f>
        <v>10</v>
      </c>
      <c r="AB51" s="128">
        <v>15</v>
      </c>
      <c r="AC51" s="128">
        <v>35</v>
      </c>
      <c r="AD51" s="128"/>
      <c r="AE51" s="71">
        <f>IF(Ores_Table[[#This Row],[height_generate_in_mountains]]="No",0,IF(Ores_Table[[#This Row],[dimension]]="overworld",IF(Ores_Table[[#This Row],[height_average]]&lt;64,64+(Ores_Table[[#This Row],[height_average]]*3),0),0))</f>
        <v>139</v>
      </c>
      <c r="AF51" s="71">
        <f>IF(Ores_Table[[#This Row],[height_generate_in_mountains]]="No",0,IF(Ores_Table[[#This Row],[dimension]]="Overworld",IF(Ores_Table[[#This Row],[height_average]]&lt;64,(Ores_Table[[#This Row],[height_range]]*3),0),0))</f>
        <v>30</v>
      </c>
      <c r="AG51" s="32">
        <f>IF(Ores_Table[[#This Row],[height_desired_top]]&gt;64,64+((Ores_Table[[#This Row],[height_desired_top]]-64)*2.9),Ores_Table[[#This Row],[height_desired_top]])</f>
        <v>35</v>
      </c>
      <c r="AH51" s="41" t="s">
        <v>229</v>
      </c>
      <c r="AI51" s="42"/>
      <c r="AJ51" s="131" t="s">
        <v>53</v>
      </c>
      <c r="AK51" s="20" t="str">
        <f>IF(Ores_Table[[#This Row],[height_average]]&gt;64,"uniform",IF(Ores_Table[[#This Row],[dimension]]="Overworld","normal","uniform"))</f>
        <v>normal</v>
      </c>
      <c r="AL51" s="109" t="s">
        <v>230</v>
      </c>
      <c r="AM51" s="110" t="s">
        <v>64</v>
      </c>
      <c r="AN51" s="117"/>
      <c r="AO51" s="118" t="s">
        <v>56</v>
      </c>
      <c r="AP51" s="46"/>
    </row>
    <row r="52" spans="1:42" s="7" customFormat="1" ht="13.5">
      <c r="A52" s="31" t="s">
        <v>237</v>
      </c>
      <c r="B52" s="18"/>
      <c r="C52" s="105" t="s">
        <v>176</v>
      </c>
      <c r="D52" s="97" t="s">
        <v>59</v>
      </c>
      <c r="E52" s="98" t="s">
        <v>66</v>
      </c>
      <c r="F52" s="99" t="s">
        <v>61</v>
      </c>
      <c r="G52" s="37">
        <f>Ores_Table[[#This Row],[original_vein_size]]*Ores_Table[[#This Row],[original_veins_per_chunk]]/2</f>
        <v>25</v>
      </c>
      <c r="H52" s="123">
        <v>5</v>
      </c>
      <c r="I52" s="124">
        <v>10</v>
      </c>
      <c r="J52" s="146">
        <f>Ores_Table[[#This Row],[original_vein_size]]/2</f>
        <v>2.5</v>
      </c>
      <c r="K52" s="147">
        <f>Ores_Table[[#This Row],[original_veins_per_chunk]]/2</f>
        <v>5</v>
      </c>
      <c r="L52" s="77">
        <f>Ores_Table[[#This Row],[avg_ores_per_chunk]]/VLOOKUP(Ores_Table[[#This Row],[vein_preset]],Ore_Density[],2,FALSE)/Vanilla_COG_Divisor</f>
        <v>1.5655577299412915</v>
      </c>
      <c r="M5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52" s="86">
        <v>1</v>
      </c>
      <c r="O52" s="86">
        <v>1</v>
      </c>
      <c r="P5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2" s="152">
        <f>SQRT(Ores_Table[[#This Row],[vein_multiplier]])*Ores_Table[[#This Row],[vein_frequency_tweak]]</f>
        <v>1.2512224941797088</v>
      </c>
      <c r="R52" s="152">
        <f>IF(Ores_Table[[#This Row],[vein_has_motherlode]]="Motherlode",((Ores_Table[[#This Row],[vein_motherlode_size_tweak]]*SQRT(Ores_Table[[#This Row],[vein_multiplier]]))^(1/2))^(1/3),"none")</f>
        <v>1.038059922056233</v>
      </c>
      <c r="S52" s="152">
        <f>IF(Ores_Table[[#This Row],[vein_has_branches]]="Branches",SQRT(Ores_Table[[#This Row],[vein_multiplier]])^(1/2),IF(Ores_Table[[#This Row],[vein_has_branches]]="Vertical","default",Ores_Table[[#This Row],[vein_has_branches]]))</f>
        <v>1.1185805711613754</v>
      </c>
      <c r="T5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1.0576296947237136</v>
      </c>
      <c r="U52" s="77">
        <f>Ores_Table[[#This Row],[avg_ores_per_chunk]]/VLOOKUP(Ores_Table[[#This Row],[cloud_preset]],Ore_Density[],2,FALSE)/Vanilla_COG_Divisor</f>
        <v>2.0408163265306123</v>
      </c>
      <c r="V52" s="158">
        <f>SQRT(Ores_Table[[#This Row],[cloud_multiplier]])</f>
        <v>1.4285714285714286</v>
      </c>
      <c r="W52" s="147">
        <f>SQRT(SQRT(Ores_Table[[#This Row],[cloud_multiplier]]))</f>
        <v>1.1952286093343936</v>
      </c>
      <c r="X52" s="70">
        <f>Ores_Table[[#This Row],[height_range]]+Ores_Table[[#This Row],[height_desired_bottom]]</f>
        <v>42.5</v>
      </c>
      <c r="Y52" s="71">
        <f>(Ores_Table[[#This Row],[height_desired_top]]-Ores_Table[[#This Row],[height_desired_bottom]])/2</f>
        <v>37.5</v>
      </c>
      <c r="Z52" s="71">
        <f>Ores_Table[[#This Row],[height_amp_range]]+Ores_Table[[#This Row],[height_desired_bottom]]</f>
        <v>57.7</v>
      </c>
      <c r="AA52" s="72">
        <f>(Ores_Table[[#This Row],[height_amplified_top]]-Ores_Table[[#This Row],[height_desired_bottom]])/2</f>
        <v>52.7</v>
      </c>
      <c r="AB52" s="128">
        <v>5</v>
      </c>
      <c r="AC52" s="128">
        <v>80</v>
      </c>
      <c r="AD52" s="128"/>
      <c r="AE52" s="71">
        <f>IF(Ores_Table[[#This Row],[height_generate_in_mountains]]="No",0,IF(Ores_Table[[#This Row],[dimension]]="overworld",IF(Ores_Table[[#This Row],[height_average]]&lt;64,64+(Ores_Table[[#This Row],[height_average]]*3),0),0))</f>
        <v>191.5</v>
      </c>
      <c r="AF52" s="71">
        <f>IF(Ores_Table[[#This Row],[height_generate_in_mountains]]="No",0,IF(Ores_Table[[#This Row],[dimension]]="Overworld",IF(Ores_Table[[#This Row],[height_average]]&lt;64,(Ores_Table[[#This Row],[height_range]]*3),0),0))</f>
        <v>112.5</v>
      </c>
      <c r="AG52" s="32">
        <f>IF(Ores_Table[[#This Row],[height_desired_top]]&gt;64,64+((Ores_Table[[#This Row],[height_desired_top]]-64)*2.9),Ores_Table[[#This Row],[height_desired_top]])</f>
        <v>110.4</v>
      </c>
      <c r="AH52" s="41" t="s">
        <v>238</v>
      </c>
      <c r="AI52" s="42"/>
      <c r="AJ52" s="131" t="s">
        <v>53</v>
      </c>
      <c r="AK52" s="20" t="str">
        <f>IF(Ores_Table[[#This Row],[height_average]]&gt;64,"uniform",IF(Ores_Table[[#This Row],[dimension]]="Overworld","normal","uniform"))</f>
        <v>normal</v>
      </c>
      <c r="AL52" s="109" t="s">
        <v>239</v>
      </c>
      <c r="AM52" s="110" t="s">
        <v>64</v>
      </c>
      <c r="AN52" s="117"/>
      <c r="AO52" s="118" t="s">
        <v>56</v>
      </c>
      <c r="AP52" s="46"/>
    </row>
    <row r="53" spans="1:42" s="7" customFormat="1" ht="13.5">
      <c r="A53" s="31" t="s">
        <v>237</v>
      </c>
      <c r="B53" s="18"/>
      <c r="C53" s="105" t="s">
        <v>240</v>
      </c>
      <c r="D53" s="97" t="s">
        <v>59</v>
      </c>
      <c r="E53" s="98" t="s">
        <v>66</v>
      </c>
      <c r="F53" s="99" t="s">
        <v>61</v>
      </c>
      <c r="G53" s="37">
        <f>Ores_Table[[#This Row],[original_vein_size]]*Ores_Table[[#This Row],[original_veins_per_chunk]]/2</f>
        <v>14</v>
      </c>
      <c r="H53" s="123">
        <v>4</v>
      </c>
      <c r="I53" s="124">
        <v>7</v>
      </c>
      <c r="J53" s="146">
        <f>Ores_Table[[#This Row],[original_vein_size]]/2</f>
        <v>2</v>
      </c>
      <c r="K53" s="147">
        <f>Ores_Table[[#This Row],[original_veins_per_chunk]]/2</f>
        <v>3.5</v>
      </c>
      <c r="L53" s="77">
        <f>Ores_Table[[#This Row],[avg_ores_per_chunk]]/VLOOKUP(Ores_Table[[#This Row],[vein_preset]],Ore_Density[],2,FALSE)/Vanilla_COG_Divisor</f>
        <v>0.87671232876712324</v>
      </c>
      <c r="M5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53" s="86">
        <v>1</v>
      </c>
      <c r="O53" s="86">
        <v>1</v>
      </c>
      <c r="P5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3" s="152">
        <f>SQRT(Ores_Table[[#This Row],[vein_multiplier]])*Ores_Table[[#This Row],[vein_frequency_tweak]]</f>
        <v>0.93632917756904444</v>
      </c>
      <c r="R53" s="152">
        <f>IF(Ores_Table[[#This Row],[vein_has_motherlode]]="Motherlode",((Ores_Table[[#This Row],[vein_motherlode_size_tweak]]*SQRT(Ores_Table[[#This Row],[vein_multiplier]]))^(1/2))^(1/3),"none")</f>
        <v>0.98909519669869372</v>
      </c>
      <c r="S53" s="152">
        <f>IF(Ores_Table[[#This Row],[vein_has_branches]]="Branches",SQRT(Ores_Table[[#This Row],[vein_multiplier]])^(1/2),IF(Ores_Table[[#This Row],[vein_has_branches]]="Vertical","default",Ores_Table[[#This Row],[vein_has_branches]]))</f>
        <v>0.96764103755940634</v>
      </c>
      <c r="T53" s="153">
        <f>IF(Ores_Table[[#This Row],[vein_has_branches]]="Branches",SQRT(SQRT(Ores_Table[[#This Row],[vein_multiplier]]))^(1/2),IF(Ores_Table[[#This Row],[vein_has_branches]]="Vertical",SQRT(Ores_Table[[#This Row],[vein_multiplier]])^(1/2),"none"))</f>
        <v>0.98368746945328445</v>
      </c>
      <c r="U53" s="77">
        <f>Ores_Table[[#This Row],[avg_ores_per_chunk]]/VLOOKUP(Ores_Table[[#This Row],[cloud_preset]],Ore_Density[],2,FALSE)/Vanilla_COG_Divisor</f>
        <v>1.1428571428571428</v>
      </c>
      <c r="V53" s="158">
        <f>SQRT(Ores_Table[[#This Row],[cloud_multiplier]])</f>
        <v>1.0690449676496976</v>
      </c>
      <c r="W53" s="147">
        <f>SQRT(SQRT(Ores_Table[[#This Row],[cloud_multiplier]]))</f>
        <v>1.0339463079143412</v>
      </c>
      <c r="X53" s="70">
        <f>Ores_Table[[#This Row],[height_range]]+Ores_Table[[#This Row],[height_desired_bottom]]</f>
        <v>40</v>
      </c>
      <c r="Y53" s="71">
        <f>(Ores_Table[[#This Row],[height_desired_top]]-Ores_Table[[#This Row],[height_desired_bottom]])/2</f>
        <v>35</v>
      </c>
      <c r="Z53" s="71">
        <f>Ores_Table[[#This Row],[height_amp_range]]+Ores_Table[[#This Row],[height_desired_bottom]]</f>
        <v>50.45</v>
      </c>
      <c r="AA53" s="72">
        <f>(Ores_Table[[#This Row],[height_amplified_top]]-Ores_Table[[#This Row],[height_desired_bottom]])/2</f>
        <v>45.45</v>
      </c>
      <c r="AB53" s="128">
        <v>5</v>
      </c>
      <c r="AC53" s="128">
        <v>75</v>
      </c>
      <c r="AD53" s="128"/>
      <c r="AE53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53" s="71">
        <f>IF(Ores_Table[[#This Row],[height_generate_in_mountains]]="No",0,IF(Ores_Table[[#This Row],[dimension]]="Overworld",IF(Ores_Table[[#This Row],[height_average]]&lt;64,(Ores_Table[[#This Row],[height_range]]*3),0),0))</f>
        <v>105</v>
      </c>
      <c r="AG53" s="32">
        <f>IF(Ores_Table[[#This Row],[height_desired_top]]&gt;64,64+((Ores_Table[[#This Row],[height_desired_top]]-64)*2.9),Ores_Table[[#This Row],[height_desired_top]])</f>
        <v>95.9</v>
      </c>
      <c r="AH53" s="41" t="s">
        <v>241</v>
      </c>
      <c r="AI53" s="42"/>
      <c r="AJ53" s="131" t="s">
        <v>53</v>
      </c>
      <c r="AK53" s="20" t="str">
        <f>IF(Ores_Table[[#This Row],[height_average]]&gt;64,"uniform",IF(Ores_Table[[#This Row],[dimension]]="Overworld","normal","uniform"))</f>
        <v>normal</v>
      </c>
      <c r="AL53" s="109" t="s">
        <v>242</v>
      </c>
      <c r="AM53" s="110" t="s">
        <v>64</v>
      </c>
      <c r="AN53" s="117"/>
      <c r="AO53" s="118" t="s">
        <v>56</v>
      </c>
      <c r="AP53" s="46"/>
    </row>
    <row r="54" spans="1:42" s="7" customFormat="1" ht="13.5">
      <c r="A54" s="31" t="s">
        <v>243</v>
      </c>
      <c r="B54" s="18"/>
      <c r="C54" s="105" t="s">
        <v>244</v>
      </c>
      <c r="D54" s="97" t="s">
        <v>59</v>
      </c>
      <c r="E54" s="98" t="s">
        <v>60</v>
      </c>
      <c r="F54" s="99" t="s">
        <v>61</v>
      </c>
      <c r="G54" s="37">
        <f>Ores_Table[[#This Row],[original_vein_size]]*Ores_Table[[#This Row],[original_veins_per_chunk]]/2</f>
        <v>18</v>
      </c>
      <c r="H54" s="123">
        <v>36</v>
      </c>
      <c r="I54" s="124">
        <v>1</v>
      </c>
      <c r="J54" s="146">
        <f>Ores_Table[[#This Row],[original_vein_size]]/2</f>
        <v>18</v>
      </c>
      <c r="K54" s="147">
        <f>Ores_Table[[#This Row],[original_veins_per_chunk]]/2</f>
        <v>0.5</v>
      </c>
      <c r="L54" s="77">
        <f>Ores_Table[[#This Row],[avg_ores_per_chunk]]/VLOOKUP(Ores_Table[[#This Row],[vein_preset]],Ore_Density[],2,FALSE)/Vanilla_COG_Divisor</f>
        <v>6.7539986711432567</v>
      </c>
      <c r="M5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54" s="86">
        <v>1</v>
      </c>
      <c r="O54" s="86">
        <v>1</v>
      </c>
      <c r="P5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4" s="152">
        <f>SQRT(Ores_Table[[#This Row],[vein_multiplier]])*Ores_Table[[#This Row],[vein_frequency_tweak]]</f>
        <v>2.5988456420386448</v>
      </c>
      <c r="R54" s="152" t="str">
        <f>IF(Ores_Table[[#This Row],[vein_has_motherlode]]="Motherlode",((Ores_Table[[#This Row],[vein_motherlode_size_tweak]]*SQRT(Ores_Table[[#This Row],[vein_multiplier]]))^(1/2))^(1/3),"none")</f>
        <v>none</v>
      </c>
      <c r="S54" s="152">
        <f>IF(Ores_Table[[#This Row],[vein_has_branches]]="Branches",SQRT(Ores_Table[[#This Row],[vein_multiplier]])^(1/2),IF(Ores_Table[[#This Row],[vein_has_branches]]="Vertical","default",Ores_Table[[#This Row],[vein_has_branches]]))</f>
        <v>1.6120935587113561</v>
      </c>
      <c r="T54" s="153">
        <f>IF(Ores_Table[[#This Row],[vein_has_branches]]="Branches",SQRT(SQRT(Ores_Table[[#This Row],[vein_multiplier]]))^(1/2),IF(Ores_Table[[#This Row],[vein_has_branches]]="Vertical",SQRT(Ores_Table[[#This Row],[vein_multiplier]])^(1/2),"none"))</f>
        <v>1.2696824637331006</v>
      </c>
      <c r="U54" s="77">
        <f>Ores_Table[[#This Row],[avg_ores_per_chunk]]/VLOOKUP(Ores_Table[[#This Row],[cloud_preset]],Ore_Density[],2,FALSE)/Vanilla_COG_Divisor</f>
        <v>1.4693877551020409</v>
      </c>
      <c r="V54" s="158">
        <f>SQRT(Ores_Table[[#This Row],[cloud_multiplier]])</f>
        <v>1.212183053462653</v>
      </c>
      <c r="W54" s="147">
        <f>SQRT(SQRT(Ores_Table[[#This Row],[cloud_multiplier]]))</f>
        <v>1.1009918498620472</v>
      </c>
      <c r="X54" s="70">
        <f>Ores_Table[[#This Row],[height_range]]+Ores_Table[[#This Row],[height_desired_bottom]]</f>
        <v>120</v>
      </c>
      <c r="Y54" s="71">
        <f>(Ores_Table[[#This Row],[height_desired_top]]-Ores_Table[[#This Row],[height_desired_bottom]])/2</f>
        <v>64</v>
      </c>
      <c r="Z54" s="71">
        <f>Ores_Table[[#This Row],[height_amp_range]]+Ores_Table[[#This Row],[height_desired_bottom]]</f>
        <v>234</v>
      </c>
      <c r="AA54" s="72">
        <f>(Ores_Table[[#This Row],[height_amplified_top]]-Ores_Table[[#This Row],[height_desired_bottom]])/2</f>
        <v>178</v>
      </c>
      <c r="AB54" s="128">
        <v>56</v>
      </c>
      <c r="AC54" s="128">
        <v>184</v>
      </c>
      <c r="AD54" s="128"/>
      <c r="AE5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5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54" s="32">
        <f>IF(Ores_Table[[#This Row],[height_desired_top]]&gt;64,64+((Ores_Table[[#This Row],[height_desired_top]]-64)*2.9),Ores_Table[[#This Row],[height_desired_top]])</f>
        <v>412</v>
      </c>
      <c r="AH54" s="41" t="s">
        <v>245</v>
      </c>
      <c r="AI54" s="42"/>
      <c r="AJ54" s="131" t="s">
        <v>53</v>
      </c>
      <c r="AK54" s="20" t="str">
        <f>IF(Ores_Table[[#This Row],[height_average]]&gt;64,"uniform",IF(Ores_Table[[#This Row],[dimension]]="Overworld","normal","uniform"))</f>
        <v>uniform</v>
      </c>
      <c r="AL54" s="109" t="s">
        <v>246</v>
      </c>
      <c r="AM54" s="110" t="s">
        <v>64</v>
      </c>
      <c r="AN54" s="117"/>
      <c r="AO54" s="118" t="s">
        <v>56</v>
      </c>
      <c r="AP54" s="46"/>
    </row>
    <row r="55" spans="1:42" s="7" customFormat="1" ht="13.5">
      <c r="A55" s="31" t="s">
        <v>243</v>
      </c>
      <c r="B55" s="18"/>
      <c r="C55" s="105" t="s">
        <v>176</v>
      </c>
      <c r="D55" s="97" t="s">
        <v>59</v>
      </c>
      <c r="E55" s="98" t="s">
        <v>66</v>
      </c>
      <c r="F55" s="99" t="s">
        <v>61</v>
      </c>
      <c r="G55" s="37">
        <f>Ores_Table[[#This Row],[original_vein_size]]*Ores_Table[[#This Row],[original_veins_per_chunk]]/2</f>
        <v>60</v>
      </c>
      <c r="H55" s="123">
        <v>6</v>
      </c>
      <c r="I55" s="124">
        <v>20</v>
      </c>
      <c r="J55" s="146">
        <f>Ores_Table[[#This Row],[original_vein_size]]/2</f>
        <v>3</v>
      </c>
      <c r="K55" s="147">
        <f>Ores_Table[[#This Row],[original_veins_per_chunk]]/2</f>
        <v>10</v>
      </c>
      <c r="L55" s="77">
        <f>Ores_Table[[#This Row],[avg_ores_per_chunk]]/VLOOKUP(Ores_Table[[#This Row],[vein_preset]],Ore_Density[],2,FALSE)/Vanilla_COG_Divisor</f>
        <v>3.7573385518590996</v>
      </c>
      <c r="M5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55" s="86">
        <v>1</v>
      </c>
      <c r="O55" s="86">
        <v>1</v>
      </c>
      <c r="P5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5" s="152">
        <f>SQRT(Ores_Table[[#This Row],[vein_multiplier]])*Ores_Table[[#This Row],[vein_frequency_tweak]]</f>
        <v>1.9383855529432477</v>
      </c>
      <c r="R55" s="152">
        <f>IF(Ores_Table[[#This Row],[vein_has_motherlode]]="Motherlode",((Ores_Table[[#This Row],[vein_motherlode_size_tweak]]*SQRT(Ores_Table[[#This Row],[vein_multiplier]]))^(1/2))^(1/3),"none")</f>
        <v>1.116623321187187</v>
      </c>
      <c r="S55" s="152">
        <f>IF(Ores_Table[[#This Row],[vein_has_branches]]="Branches",SQRT(Ores_Table[[#This Row],[vein_multiplier]])^(1/2),IF(Ores_Table[[#This Row],[vein_has_branches]]="Vertical","default",Ores_Table[[#This Row],[vein_has_branches]]))</f>
        <v>1.3922591543758107</v>
      </c>
      <c r="T55" s="153">
        <f>IF(Ores_Table[[#This Row],[vein_has_branches]]="Branches",SQRT(SQRT(Ores_Table[[#This Row],[vein_multiplier]]))^(1/2),IF(Ores_Table[[#This Row],[vein_has_branches]]="Vertical",SQRT(Ores_Table[[#This Row],[vein_multiplier]])^(1/2),"none"))</f>
        <v>1.1799403181414774</v>
      </c>
      <c r="U55" s="77">
        <f>Ores_Table[[#This Row],[avg_ores_per_chunk]]/VLOOKUP(Ores_Table[[#This Row],[cloud_preset]],Ore_Density[],2,FALSE)/Vanilla_COG_Divisor</f>
        <v>4.8979591836734695</v>
      </c>
      <c r="V55" s="158">
        <f>SQRT(Ores_Table[[#This Row],[cloud_multiplier]])</f>
        <v>2.2131333406899527</v>
      </c>
      <c r="W55" s="147">
        <f>SQRT(SQRT(Ores_Table[[#This Row],[cloud_multiplier]]))</f>
        <v>1.4876603579748815</v>
      </c>
      <c r="X55" s="70">
        <f>Ores_Table[[#This Row],[height_range]]+Ores_Table[[#This Row],[height_desired_bottom]]</f>
        <v>106</v>
      </c>
      <c r="Y55" s="71">
        <f>(Ores_Table[[#This Row],[height_desired_top]]-Ores_Table[[#This Row],[height_desired_bottom]])/2</f>
        <v>74</v>
      </c>
      <c r="Z55" s="71">
        <f>Ores_Table[[#This Row],[height_amp_range]]+Ores_Table[[#This Row],[height_desired_bottom]]</f>
        <v>216.2</v>
      </c>
      <c r="AA55" s="72">
        <f>(Ores_Table[[#This Row],[height_amplified_top]]-Ores_Table[[#This Row],[height_desired_bottom]])/2</f>
        <v>184.2</v>
      </c>
      <c r="AB55" s="128">
        <v>32</v>
      </c>
      <c r="AC55" s="128">
        <v>180</v>
      </c>
      <c r="AD55" s="128"/>
      <c r="AE5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5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55" s="32">
        <f>IF(Ores_Table[[#This Row],[height_desired_top]]&gt;64,64+((Ores_Table[[#This Row],[height_desired_top]]-64)*2.9),Ores_Table[[#This Row],[height_desired_top]])</f>
        <v>400.4</v>
      </c>
      <c r="AH55" s="41" t="s">
        <v>247</v>
      </c>
      <c r="AI55" s="42"/>
      <c r="AJ55" s="131" t="s">
        <v>53</v>
      </c>
      <c r="AK55" s="20" t="str">
        <f>IF(Ores_Table[[#This Row],[height_average]]&gt;64,"uniform",IF(Ores_Table[[#This Row],[dimension]]="Overworld","normal","uniform"))</f>
        <v>uniform</v>
      </c>
      <c r="AL55" s="109" t="s">
        <v>248</v>
      </c>
      <c r="AM55" s="110" t="s">
        <v>64</v>
      </c>
      <c r="AN55" s="117"/>
      <c r="AO55" s="118" t="s">
        <v>56</v>
      </c>
      <c r="AP55" s="46"/>
    </row>
    <row r="56" spans="1:42" s="7" customFormat="1" ht="13.5">
      <c r="A56" s="31" t="s">
        <v>243</v>
      </c>
      <c r="B56" s="18"/>
      <c r="C56" s="105" t="s">
        <v>179</v>
      </c>
      <c r="D56" s="97" t="s">
        <v>59</v>
      </c>
      <c r="E56" s="98" t="s">
        <v>66</v>
      </c>
      <c r="F56" s="99" t="s">
        <v>61</v>
      </c>
      <c r="G56" s="37">
        <f>Ores_Table[[#This Row],[original_vein_size]]*Ores_Table[[#This Row],[original_veins_per_chunk]]/2</f>
        <v>54</v>
      </c>
      <c r="H56" s="123">
        <v>6</v>
      </c>
      <c r="I56" s="124">
        <v>18</v>
      </c>
      <c r="J56" s="146">
        <f>Ores_Table[[#This Row],[original_vein_size]]/2</f>
        <v>3</v>
      </c>
      <c r="K56" s="147">
        <f>Ores_Table[[#This Row],[original_veins_per_chunk]]/2</f>
        <v>9</v>
      </c>
      <c r="L56" s="77">
        <f>Ores_Table[[#This Row],[avg_ores_per_chunk]]/VLOOKUP(Ores_Table[[#This Row],[vein_preset]],Ore_Density[],2,FALSE)/Vanilla_COG_Divisor</f>
        <v>3.3816046966731896</v>
      </c>
      <c r="M5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56" s="86">
        <v>1</v>
      </c>
      <c r="O56" s="86">
        <v>1</v>
      </c>
      <c r="P5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6" s="152">
        <f>SQRT(Ores_Table[[#This Row],[vein_multiplier]])*Ores_Table[[#This Row],[vein_frequency_tweak]]</f>
        <v>1.838913999259669</v>
      </c>
      <c r="R56" s="152">
        <f>IF(Ores_Table[[#This Row],[vein_has_motherlode]]="Motherlode",((Ores_Table[[#This Row],[vein_motherlode_size_tweak]]*SQRT(Ores_Table[[#This Row],[vein_multiplier]]))^(1/2))^(1/3),"none")</f>
        <v>1.1068622345304273</v>
      </c>
      <c r="S56" s="152">
        <f>IF(Ores_Table[[#This Row],[vein_has_branches]]="Branches",SQRT(Ores_Table[[#This Row],[vein_multiplier]])^(1/2),IF(Ores_Table[[#This Row],[vein_has_branches]]="Vertical","default",Ores_Table[[#This Row],[vein_has_branches]]))</f>
        <v>1.3560656323569553</v>
      </c>
      <c r="T56" s="153">
        <f>IF(Ores_Table[[#This Row],[vein_has_branches]]="Branches",SQRT(SQRT(Ores_Table[[#This Row],[vein_multiplier]]))^(1/2),IF(Ores_Table[[#This Row],[vein_has_branches]]="Vertical",SQRT(Ores_Table[[#This Row],[vein_multiplier]])^(1/2),"none"))</f>
        <v>1.1645023110140036</v>
      </c>
      <c r="U56" s="77">
        <f>Ores_Table[[#This Row],[avg_ores_per_chunk]]/VLOOKUP(Ores_Table[[#This Row],[cloud_preset]],Ore_Density[],2,FALSE)/Vanilla_COG_Divisor</f>
        <v>4.4081632653061229</v>
      </c>
      <c r="V56" s="158">
        <f>SQRT(Ores_Table[[#This Row],[cloud_multiplier]])</f>
        <v>2.0995626366712958</v>
      </c>
      <c r="W56" s="147">
        <f>SQRT(SQRT(Ores_Table[[#This Row],[cloud_multiplier]]))</f>
        <v>1.4489867620759327</v>
      </c>
      <c r="X56" s="70">
        <f>Ores_Table[[#This Row],[height_range]]+Ores_Table[[#This Row],[height_desired_bottom]]</f>
        <v>98</v>
      </c>
      <c r="Y56" s="71">
        <f>(Ores_Table[[#This Row],[height_desired_top]]-Ores_Table[[#This Row],[height_desired_bottom]])/2</f>
        <v>82</v>
      </c>
      <c r="Z56" s="71">
        <f>Ores_Table[[#This Row],[height_amp_range]]+Ores_Table[[#This Row],[height_desired_bottom]]</f>
        <v>208.2</v>
      </c>
      <c r="AA56" s="72">
        <f>(Ores_Table[[#This Row],[height_amplified_top]]-Ores_Table[[#This Row],[height_desired_bottom]])/2</f>
        <v>192.2</v>
      </c>
      <c r="AB56" s="128">
        <v>16</v>
      </c>
      <c r="AC56" s="128">
        <v>180</v>
      </c>
      <c r="AD56" s="128"/>
      <c r="AE5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5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56" s="32">
        <f>IF(Ores_Table[[#This Row],[height_desired_top]]&gt;64,64+((Ores_Table[[#This Row],[height_desired_top]]-64)*2.9),Ores_Table[[#This Row],[height_desired_top]])</f>
        <v>400.4</v>
      </c>
      <c r="AH56" s="41" t="s">
        <v>249</v>
      </c>
      <c r="AI56" s="42"/>
      <c r="AJ56" s="131" t="s">
        <v>53</v>
      </c>
      <c r="AK56" s="20" t="str">
        <f>IF(Ores_Table[[#This Row],[height_average]]&gt;64,"uniform",IF(Ores_Table[[#This Row],[dimension]]="Overworld","normal","uniform"))</f>
        <v>uniform</v>
      </c>
      <c r="AL56" s="109" t="s">
        <v>250</v>
      </c>
      <c r="AM56" s="110" t="s">
        <v>64</v>
      </c>
      <c r="AN56" s="117"/>
      <c r="AO56" s="118" t="s">
        <v>56</v>
      </c>
      <c r="AP56" s="46"/>
    </row>
    <row r="57" spans="1:42" s="7" customFormat="1" ht="13.5">
      <c r="A57" s="31" t="s">
        <v>251</v>
      </c>
      <c r="B57" s="18"/>
      <c r="C57" s="105" t="s">
        <v>252</v>
      </c>
      <c r="D57" s="97" t="s">
        <v>49</v>
      </c>
      <c r="E57" s="98" t="s">
        <v>60</v>
      </c>
      <c r="F57" s="99" t="s">
        <v>51</v>
      </c>
      <c r="G57" s="37">
        <f>Ores_Table[[#This Row],[original_vein_size]]*Ores_Table[[#This Row],[original_veins_per_chunk]]/2</f>
        <v>152</v>
      </c>
      <c r="H57" s="123">
        <v>8</v>
      </c>
      <c r="I57" s="124">
        <v>38</v>
      </c>
      <c r="J57" s="146">
        <f>Ores_Table[[#This Row],[original_vein_size]]/2</f>
        <v>4</v>
      </c>
      <c r="K57" s="147">
        <f>Ores_Table[[#This Row],[original_veins_per_chunk]]/2</f>
        <v>19</v>
      </c>
      <c r="L57" s="77">
        <f>Ores_Table[[#This Row],[avg_ores_per_chunk]]/VLOOKUP(Ores_Table[[#This Row],[vein_preset]],Ore_Density[],2,FALSE)/Vanilla_COG_Divisor</f>
        <v>57.033766556320835</v>
      </c>
      <c r="M5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57" s="86">
        <v>1</v>
      </c>
      <c r="O57" s="86">
        <v>1</v>
      </c>
      <c r="P5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7" s="152">
        <f>SQRT(Ores_Table[[#This Row],[vein_multiplier]])*Ores_Table[[#This Row],[vein_frequency_tweak]]</f>
        <v>7.5520703490050218</v>
      </c>
      <c r="R57" s="152" t="str">
        <f>IF(Ores_Table[[#This Row],[vein_has_motherlode]]="Motherlode",((Ores_Table[[#This Row],[vein_motherlode_size_tweak]]*SQRT(Ores_Table[[#This Row],[vein_multiplier]]))^(1/2))^(1/3),"none")</f>
        <v>none</v>
      </c>
      <c r="S57" s="152">
        <f>IF(Ores_Table[[#This Row],[vein_has_branches]]="Branches",SQRT(Ores_Table[[#This Row],[vein_multiplier]])^(1/2),IF(Ores_Table[[#This Row],[vein_has_branches]]="Vertical","default",Ores_Table[[#This Row],[vein_has_branches]]))</f>
        <v>2.7481030455579756</v>
      </c>
      <c r="T57" s="153">
        <f>IF(Ores_Table[[#This Row],[vein_has_branches]]="Branches",SQRT(SQRT(Ores_Table[[#This Row],[vein_multiplier]]))^(1/2),IF(Ores_Table[[#This Row],[vein_has_branches]]="Vertical",SQRT(Ores_Table[[#This Row],[vein_multiplier]])^(1/2),"none"))</f>
        <v>1.6577403432256741</v>
      </c>
      <c r="U57" s="77">
        <f>Ores_Table[[#This Row],[avg_ores_per_chunk]]/VLOOKUP(Ores_Table[[#This Row],[cloud_preset]],Ore_Density[],2,FALSE)/Vanilla_COG_Divisor</f>
        <v>4.2410714285714288</v>
      </c>
      <c r="V57" s="158">
        <f>SQRT(Ores_Table[[#This Row],[cloud_multiplier]])</f>
        <v>2.059386177619785</v>
      </c>
      <c r="W57" s="147">
        <f>SQRT(SQRT(Ores_Table[[#This Row],[cloud_multiplier]]))</f>
        <v>1.4350561583505312</v>
      </c>
      <c r="X57" s="70">
        <f>Ores_Table[[#This Row],[height_range]]+Ores_Table[[#This Row],[height_desired_bottom]]</f>
        <v>53</v>
      </c>
      <c r="Y57" s="71">
        <f>(Ores_Table[[#This Row],[height_desired_top]]-Ores_Table[[#This Row],[height_desired_bottom]])/2</f>
        <v>47</v>
      </c>
      <c r="Z57" s="71">
        <f>Ores_Table[[#This Row],[height_amp_range]]+Ores_Table[[#This Row],[height_desired_bottom]]</f>
        <v>87.199999999999989</v>
      </c>
      <c r="AA57" s="72">
        <f>(Ores_Table[[#This Row],[height_amplified_top]]-Ores_Table[[#This Row],[height_desired_bottom]])/2</f>
        <v>81.199999999999989</v>
      </c>
      <c r="AB57" s="128">
        <v>6</v>
      </c>
      <c r="AC57" s="128">
        <v>100</v>
      </c>
      <c r="AD57" s="128" t="s">
        <v>790</v>
      </c>
      <c r="AE5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5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57" s="32">
        <f>IF(Ores_Table[[#This Row],[height_desired_top]]&gt;64,64+((Ores_Table[[#This Row],[height_desired_top]]-64)*2.9),Ores_Table[[#This Row],[height_desired_top]])</f>
        <v>168.39999999999998</v>
      </c>
      <c r="AH57" s="41" t="s">
        <v>253</v>
      </c>
      <c r="AI57" s="42"/>
      <c r="AJ57" s="131" t="s">
        <v>53</v>
      </c>
      <c r="AK57" s="20" t="str">
        <f>IF(Ores_Table[[#This Row],[height_average]]&gt;64,"uniform",IF(Ores_Table[[#This Row],[dimension]]="Overworld","normal","uniform"))</f>
        <v>normal</v>
      </c>
      <c r="AL57" s="109" t="s">
        <v>254</v>
      </c>
      <c r="AM57" s="110" t="s">
        <v>64</v>
      </c>
      <c r="AN57" s="117" t="s">
        <v>255</v>
      </c>
      <c r="AO57" s="118" t="s">
        <v>256</v>
      </c>
      <c r="AP57" s="46"/>
    </row>
    <row r="58" spans="1:42" s="7" customFormat="1" ht="13.5">
      <c r="A58" s="31" t="s">
        <v>251</v>
      </c>
      <c r="B58" s="18"/>
      <c r="C58" s="105" t="s">
        <v>257</v>
      </c>
      <c r="D58" s="97" t="s">
        <v>49</v>
      </c>
      <c r="E58" s="98" t="s">
        <v>60</v>
      </c>
      <c r="F58" s="99" t="s">
        <v>51</v>
      </c>
      <c r="G58" s="37">
        <f>Ores_Table[[#This Row],[original_vein_size]]*Ores_Table[[#This Row],[original_veins_per_chunk]]/2</f>
        <v>16</v>
      </c>
      <c r="H58" s="123">
        <v>4</v>
      </c>
      <c r="I58" s="124">
        <v>8</v>
      </c>
      <c r="J58" s="146">
        <f>Ores_Table[[#This Row],[original_vein_size]]/2</f>
        <v>2</v>
      </c>
      <c r="K58" s="147">
        <f>Ores_Table[[#This Row],[original_veins_per_chunk]]/2</f>
        <v>4</v>
      </c>
      <c r="L58" s="77">
        <f>Ores_Table[[#This Row],[avg_ores_per_chunk]]/VLOOKUP(Ores_Table[[#This Row],[vein_preset]],Ore_Density[],2,FALSE)/Vanilla_COG_Divisor</f>
        <v>6.0035543743495614</v>
      </c>
      <c r="M5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58" s="86">
        <v>1</v>
      </c>
      <c r="O58" s="86">
        <v>1</v>
      </c>
      <c r="P5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8" s="152">
        <f>SQRT(Ores_Table[[#This Row],[vein_multiplier]])*Ores_Table[[#This Row],[vein_frequency_tweak]]</f>
        <v>2.450215168990177</v>
      </c>
      <c r="R58" s="152" t="str">
        <f>IF(Ores_Table[[#This Row],[vein_has_motherlode]]="Motherlode",((Ores_Table[[#This Row],[vein_motherlode_size_tweak]]*SQRT(Ores_Table[[#This Row],[vein_multiplier]]))^(1/2))^(1/3),"none")</f>
        <v>none</v>
      </c>
      <c r="S58" s="152">
        <f>IF(Ores_Table[[#This Row],[vein_has_branches]]="Branches",SQRT(Ores_Table[[#This Row],[vein_multiplier]])^(1/2),IF(Ores_Table[[#This Row],[vein_has_branches]]="Vertical","default",Ores_Table[[#This Row],[vein_has_branches]]))</f>
        <v>1.5653163159534806</v>
      </c>
      <c r="T58" s="153">
        <f>IF(Ores_Table[[#This Row],[vein_has_branches]]="Branches",SQRT(SQRT(Ores_Table[[#This Row],[vein_multiplier]]))^(1/2),IF(Ores_Table[[#This Row],[vein_has_branches]]="Vertical",SQRT(Ores_Table[[#This Row],[vein_multiplier]])^(1/2),"none"))</f>
        <v>1.2511260192136844</v>
      </c>
      <c r="U58" s="77">
        <f>Ores_Table[[#This Row],[avg_ores_per_chunk]]/VLOOKUP(Ores_Table[[#This Row],[cloud_preset]],Ore_Density[],2,FALSE)/Vanilla_COG_Divisor</f>
        <v>0.44642857142857145</v>
      </c>
      <c r="V58" s="158">
        <f>SQRT(Ores_Table[[#This Row],[cloud_multiplier]])</f>
        <v>0.66815310478106094</v>
      </c>
      <c r="W58" s="147">
        <f>SQRT(SQRT(Ores_Table[[#This Row],[cloud_multiplier]]))</f>
        <v>0.81740632783277434</v>
      </c>
      <c r="X58" s="70">
        <f>Ores_Table[[#This Row],[height_range]]+Ores_Table[[#This Row],[height_desired_bottom]]</f>
        <v>18</v>
      </c>
      <c r="Y58" s="71">
        <f>(Ores_Table[[#This Row],[height_desired_top]]-Ores_Table[[#This Row],[height_desired_bottom]])/2</f>
        <v>12.5</v>
      </c>
      <c r="Z58" s="71">
        <f>Ores_Table[[#This Row],[height_amp_range]]+Ores_Table[[#This Row],[height_desired_bottom]]</f>
        <v>18</v>
      </c>
      <c r="AA58" s="72">
        <f>(Ores_Table[[#This Row],[height_amplified_top]]-Ores_Table[[#This Row],[height_desired_bottom]])/2</f>
        <v>12.5</v>
      </c>
      <c r="AB58" s="128">
        <v>5.5</v>
      </c>
      <c r="AC58" s="128">
        <v>30.5</v>
      </c>
      <c r="AD58" s="128" t="s">
        <v>790</v>
      </c>
      <c r="AE5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5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58" s="32">
        <f>IF(Ores_Table[[#This Row],[height_desired_top]]&gt;64,64+((Ores_Table[[#This Row],[height_desired_top]]-64)*2.9),Ores_Table[[#This Row],[height_desired_top]])</f>
        <v>30.5</v>
      </c>
      <c r="AH58" s="41" t="s">
        <v>258</v>
      </c>
      <c r="AI58" s="42"/>
      <c r="AJ58" s="131" t="s">
        <v>53</v>
      </c>
      <c r="AK58" s="20" t="str">
        <f>IF(Ores_Table[[#This Row],[height_average]]&gt;64,"uniform",IF(Ores_Table[[#This Row],[dimension]]="Overworld","normal","uniform"))</f>
        <v>normal</v>
      </c>
      <c r="AL58" s="109" t="s">
        <v>259</v>
      </c>
      <c r="AM58" s="110" t="s">
        <v>64</v>
      </c>
      <c r="AN58" s="117" t="s">
        <v>260</v>
      </c>
      <c r="AO58" s="118" t="s">
        <v>56</v>
      </c>
      <c r="AP58" s="46"/>
    </row>
    <row r="59" spans="1:42" s="7" customFormat="1" ht="13.5">
      <c r="A59" s="31" t="s">
        <v>261</v>
      </c>
      <c r="B59" s="18"/>
      <c r="C59" s="105" t="s">
        <v>185</v>
      </c>
      <c r="D59" s="97" t="s">
        <v>59</v>
      </c>
      <c r="E59" s="98" t="s">
        <v>66</v>
      </c>
      <c r="F59" s="99" t="s">
        <v>61</v>
      </c>
      <c r="G59" s="37">
        <f>Ores_Table[[#This Row],[original_vein_size]]*Ores_Table[[#This Row],[original_veins_per_chunk]]/2</f>
        <v>63</v>
      </c>
      <c r="H59" s="123">
        <v>7</v>
      </c>
      <c r="I59" s="124">
        <v>18</v>
      </c>
      <c r="J59" s="146">
        <f>Ores_Table[[#This Row],[original_vein_size]]/2</f>
        <v>3.5</v>
      </c>
      <c r="K59" s="147">
        <f>Ores_Table[[#This Row],[original_veins_per_chunk]]/2</f>
        <v>9</v>
      </c>
      <c r="L59" s="77">
        <f>Ores_Table[[#This Row],[avg_ores_per_chunk]]/VLOOKUP(Ores_Table[[#This Row],[vein_preset]],Ore_Density[],2,FALSE)/Vanilla_COG_Divisor</f>
        <v>3.945205479452055</v>
      </c>
      <c r="M5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59" s="86">
        <v>1</v>
      </c>
      <c r="O59" s="86">
        <v>1</v>
      </c>
      <c r="P5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59" s="152">
        <f>SQRT(Ores_Table[[#This Row],[vein_multiplier]])*Ores_Table[[#This Row],[vein_frequency_tweak]]</f>
        <v>1.9862541326456831</v>
      </c>
      <c r="R59" s="152">
        <f>IF(Ores_Table[[#This Row],[vein_has_motherlode]]="Motherlode",((Ores_Table[[#This Row],[vein_motherlode_size_tweak]]*SQRT(Ores_Table[[#This Row],[vein_multiplier]]))^(1/2))^(1/3),"none")</f>
        <v>1.1211725828174122</v>
      </c>
      <c r="S59" s="152">
        <f>IF(Ores_Table[[#This Row],[vein_has_branches]]="Branches",SQRT(Ores_Table[[#This Row],[vein_multiplier]])^(1/2),IF(Ores_Table[[#This Row],[vein_has_branches]]="Vertical","default",Ores_Table[[#This Row],[vein_has_branches]]))</f>
        <v>1.4093452851042867</v>
      </c>
      <c r="T59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1.187158491990133</v>
      </c>
      <c r="U59" s="77">
        <f>Ores_Table[[#This Row],[avg_ores_per_chunk]]/VLOOKUP(Ores_Table[[#This Row],[cloud_preset]],Ore_Density[],2,FALSE)/Vanilla_COG_Divisor</f>
        <v>5.1428571428571432</v>
      </c>
      <c r="V59" s="158">
        <f>SQRT(Ores_Table[[#This Row],[cloud_multiplier]])</f>
        <v>2.2677868380553634</v>
      </c>
      <c r="W59" s="147">
        <f>SQRT(SQRT(Ores_Table[[#This Row],[cloud_multiplier]]))</f>
        <v>1.5059172746387377</v>
      </c>
      <c r="X59" s="70">
        <f>Ores_Table[[#This Row],[height_range]]+Ores_Table[[#This Row],[height_desired_bottom]]</f>
        <v>25</v>
      </c>
      <c r="Y59" s="71">
        <f>(Ores_Table[[#This Row],[height_desired_top]]-Ores_Table[[#This Row],[height_desired_bottom]])/2</f>
        <v>20</v>
      </c>
      <c r="Z59" s="71">
        <f>Ores_Table[[#This Row],[height_amp_range]]+Ores_Table[[#This Row],[height_desired_bottom]]</f>
        <v>25</v>
      </c>
      <c r="AA59" s="72">
        <f>(Ores_Table[[#This Row],[height_amplified_top]]-Ores_Table[[#This Row],[height_desired_bottom]])/2</f>
        <v>20</v>
      </c>
      <c r="AB59" s="128">
        <v>5</v>
      </c>
      <c r="AC59" s="128">
        <v>45</v>
      </c>
      <c r="AD59" s="128"/>
      <c r="AE59" s="71">
        <f>IF(Ores_Table[[#This Row],[height_generate_in_mountains]]="No",0,IF(Ores_Table[[#This Row],[dimension]]="overworld",IF(Ores_Table[[#This Row],[height_average]]&lt;64,64+(Ores_Table[[#This Row],[height_average]]*3),0),0))</f>
        <v>139</v>
      </c>
      <c r="AF59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59" s="32">
        <f>IF(Ores_Table[[#This Row],[height_desired_top]]&gt;64,64+((Ores_Table[[#This Row],[height_desired_top]]-64)*2.9),Ores_Table[[#This Row],[height_desired_top]])</f>
        <v>45</v>
      </c>
      <c r="AH59" s="41" t="s">
        <v>266</v>
      </c>
      <c r="AI59" s="42"/>
      <c r="AJ59" s="131" t="s">
        <v>53</v>
      </c>
      <c r="AK59" s="20" t="str">
        <f>IF(Ores_Table[[#This Row],[height_average]]&gt;64,"uniform",IF(Ores_Table[[#This Row],[dimension]]="Overworld","normal","uniform"))</f>
        <v>normal</v>
      </c>
      <c r="AL59" s="109" t="s">
        <v>267</v>
      </c>
      <c r="AM59" s="110" t="s">
        <v>64</v>
      </c>
      <c r="AN59" s="117"/>
      <c r="AO59" s="118" t="s">
        <v>56</v>
      </c>
      <c r="AP59" s="46"/>
    </row>
    <row r="60" spans="1:42" s="7" customFormat="1" ht="13.5">
      <c r="A60" s="31" t="s">
        <v>261</v>
      </c>
      <c r="B60" s="18"/>
      <c r="C60" s="105" t="s">
        <v>176</v>
      </c>
      <c r="D60" s="97" t="s">
        <v>59</v>
      </c>
      <c r="E60" s="98" t="s">
        <v>66</v>
      </c>
      <c r="F60" s="99" t="s">
        <v>61</v>
      </c>
      <c r="G60" s="37">
        <f>Ores_Table[[#This Row],[original_vein_size]]*Ores_Table[[#This Row],[original_veins_per_chunk]]/2</f>
        <v>84</v>
      </c>
      <c r="H60" s="123">
        <v>7</v>
      </c>
      <c r="I60" s="124">
        <v>24</v>
      </c>
      <c r="J60" s="146">
        <f>Ores_Table[[#This Row],[original_vein_size]]/2</f>
        <v>3.5</v>
      </c>
      <c r="K60" s="147">
        <f>Ores_Table[[#This Row],[original_veins_per_chunk]]/2</f>
        <v>12</v>
      </c>
      <c r="L60" s="77">
        <f>Ores_Table[[#This Row],[avg_ores_per_chunk]]/VLOOKUP(Ores_Table[[#This Row],[vein_preset]],Ore_Density[],2,FALSE)/Vanilla_COG_Divisor</f>
        <v>5.2602739726027394</v>
      </c>
      <c r="M6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0" s="86">
        <v>1</v>
      </c>
      <c r="O60" s="86">
        <v>1</v>
      </c>
      <c r="P6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0" s="152">
        <f>SQRT(Ores_Table[[#This Row],[vein_multiplier]])*Ores_Table[[#This Row],[vein_frequency_tweak]]</f>
        <v>2.2935287163239835</v>
      </c>
      <c r="R60" s="152">
        <f>IF(Ores_Table[[#This Row],[vein_has_motherlode]]="Motherlode",((Ores_Table[[#This Row],[vein_motherlode_size_tweak]]*SQRT(Ores_Table[[#This Row],[vein_multiplier]]))^(1/2))^(1/3),"none")</f>
        <v>1.1483757958361527</v>
      </c>
      <c r="S60" s="152">
        <f>IF(Ores_Table[[#This Row],[vein_has_branches]]="Branches",SQRT(Ores_Table[[#This Row],[vein_multiplier]])^(1/2),IF(Ores_Table[[#This Row],[vein_has_branches]]="Vertical","default",Ores_Table[[#This Row],[vein_has_branches]]))</f>
        <v>1.5144400669303435</v>
      </c>
      <c r="T60" s="153">
        <f>IF(Ores_Table[[#This Row],[vein_has_branches]]="Branches",SQRT(SQRT(Ores_Table[[#This Row],[vein_multiplier]]))^(1/2),IF(Ores_Table[[#This Row],[vein_has_branches]]="Vertical",SQRT(Ores_Table[[#This Row],[vein_multiplier]])^(1/2),"none"))</f>
        <v>1.2306258842273485</v>
      </c>
      <c r="U60" s="77">
        <f>Ores_Table[[#This Row],[avg_ores_per_chunk]]/VLOOKUP(Ores_Table[[#This Row],[cloud_preset]],Ore_Density[],2,FALSE)/Vanilla_COG_Divisor</f>
        <v>6.8571428571428568</v>
      </c>
      <c r="V60" s="158">
        <f>SQRT(Ores_Table[[#This Row],[cloud_multiplier]])</f>
        <v>2.6186146828319083</v>
      </c>
      <c r="W60" s="147">
        <f>SQRT(SQRT(Ores_Table[[#This Row],[cloud_multiplier]]))</f>
        <v>1.6182134231404424</v>
      </c>
      <c r="X60" s="70">
        <f>Ores_Table[[#This Row],[height_range]]+Ores_Table[[#This Row],[height_desired_bottom]]</f>
        <v>40</v>
      </c>
      <c r="Y60" s="71">
        <f>(Ores_Table[[#This Row],[height_desired_top]]-Ores_Table[[#This Row],[height_desired_bottom]])/2</f>
        <v>35</v>
      </c>
      <c r="Z60" s="71">
        <f>Ores_Table[[#This Row],[height_amp_range]]+Ores_Table[[#This Row],[height_desired_bottom]]</f>
        <v>50.45</v>
      </c>
      <c r="AA60" s="72">
        <f>(Ores_Table[[#This Row],[height_amplified_top]]-Ores_Table[[#This Row],[height_desired_bottom]])/2</f>
        <v>45.45</v>
      </c>
      <c r="AB60" s="128">
        <v>5</v>
      </c>
      <c r="AC60" s="128">
        <v>75</v>
      </c>
      <c r="AD60" s="128"/>
      <c r="AE60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60" s="71">
        <f>IF(Ores_Table[[#This Row],[height_generate_in_mountains]]="No",0,IF(Ores_Table[[#This Row],[dimension]]="Overworld",IF(Ores_Table[[#This Row],[height_average]]&lt;64,(Ores_Table[[#This Row],[height_range]]*3),0),0))</f>
        <v>105</v>
      </c>
      <c r="AG60" s="32">
        <f>IF(Ores_Table[[#This Row],[height_desired_top]]&gt;64,64+((Ores_Table[[#This Row],[height_desired_top]]-64)*2.9),Ores_Table[[#This Row],[height_desired_top]])</f>
        <v>95.9</v>
      </c>
      <c r="AH60" s="41" t="s">
        <v>262</v>
      </c>
      <c r="AI60" s="42"/>
      <c r="AJ60" s="131" t="s">
        <v>53</v>
      </c>
      <c r="AK60" s="20" t="str">
        <f>IF(Ores_Table[[#This Row],[height_average]]&gt;64,"uniform",IF(Ores_Table[[#This Row],[dimension]]="Overworld","normal","uniform"))</f>
        <v>normal</v>
      </c>
      <c r="AL60" s="109" t="s">
        <v>263</v>
      </c>
      <c r="AM60" s="110" t="s">
        <v>64</v>
      </c>
      <c r="AN60" s="117"/>
      <c r="AO60" s="118" t="s">
        <v>56</v>
      </c>
      <c r="AP60" s="46"/>
    </row>
    <row r="61" spans="1:42" s="7" customFormat="1" ht="13.5">
      <c r="A61" s="31" t="s">
        <v>261</v>
      </c>
      <c r="B61" s="18"/>
      <c r="C61" s="105" t="s">
        <v>268</v>
      </c>
      <c r="D61" s="97" t="s">
        <v>59</v>
      </c>
      <c r="E61" s="98" t="s">
        <v>66</v>
      </c>
      <c r="F61" s="99" t="s">
        <v>61</v>
      </c>
      <c r="G61" s="37">
        <f>Ores_Table[[#This Row],[original_vein_size]]*Ores_Table[[#This Row],[original_veins_per_chunk]]/2</f>
        <v>10.5</v>
      </c>
      <c r="H61" s="123">
        <v>7</v>
      </c>
      <c r="I61" s="124">
        <v>3</v>
      </c>
      <c r="J61" s="146">
        <f>Ores_Table[[#This Row],[original_vein_size]]/2</f>
        <v>3.5</v>
      </c>
      <c r="K61" s="147">
        <f>Ores_Table[[#This Row],[original_veins_per_chunk]]/2</f>
        <v>1.5</v>
      </c>
      <c r="L61" s="77">
        <f>Ores_Table[[#This Row],[avg_ores_per_chunk]]/VLOOKUP(Ores_Table[[#This Row],[vein_preset]],Ore_Density[],2,FALSE)/Vanilla_COG_Divisor</f>
        <v>0.65753424657534243</v>
      </c>
      <c r="M6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1" s="86">
        <v>1</v>
      </c>
      <c r="O61" s="86">
        <v>1</v>
      </c>
      <c r="P6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1" s="152">
        <f>SQRT(Ores_Table[[#This Row],[vein_multiplier]])*Ores_Table[[#This Row],[vein_frequency_tweak]]</f>
        <v>0.81088485407938315</v>
      </c>
      <c r="R61" s="152">
        <f>IF(Ores_Table[[#This Row],[vein_has_motherlode]]="Motherlode",((Ores_Table[[#This Row],[vein_motherlode_size_tweak]]*SQRT(Ores_Table[[#This Row],[vein_multiplier]]))^(1/2))^(1/3),"none")</f>
        <v>0.96566509008275225</v>
      </c>
      <c r="S61" s="152">
        <f>IF(Ores_Table[[#This Row],[vein_has_branches]]="Branches",SQRT(Ores_Table[[#This Row],[vein_multiplier]])^(1/2),IF(Ores_Table[[#This Row],[vein_has_branches]]="Vertical","default",Ores_Table[[#This Row],[vein_has_branches]]))</f>
        <v>0.90049145141938081</v>
      </c>
      <c r="T61" s="153">
        <f>IF(Ores_Table[[#This Row],[vein_has_branches]]="Branches",SQRT(SQRT(Ores_Table[[#This Row],[vein_multiplier]]))^(1/2),IF(Ores_Table[[#This Row],[vein_has_branches]]="Vertical",SQRT(Ores_Table[[#This Row],[vein_multiplier]])^(1/2),"none"))</f>
        <v>0.94894228034131811</v>
      </c>
      <c r="U61" s="77">
        <f>Ores_Table[[#This Row],[avg_ores_per_chunk]]/VLOOKUP(Ores_Table[[#This Row],[cloud_preset]],Ore_Density[],2,FALSE)/Vanilla_COG_Divisor</f>
        <v>0.8571428571428571</v>
      </c>
      <c r="V61" s="158">
        <f>SQRT(Ores_Table[[#This Row],[cloud_multiplier]])</f>
        <v>0.92582009977255142</v>
      </c>
      <c r="W61" s="147">
        <f>SQRT(SQRT(Ores_Table[[#This Row],[cloud_multiplier]]))</f>
        <v>0.96219545819576147</v>
      </c>
      <c r="X61" s="70">
        <f>Ores_Table[[#This Row],[height_range]]+Ores_Table[[#This Row],[height_desired_bottom]]</f>
        <v>15</v>
      </c>
      <c r="Y61" s="71">
        <f>(Ores_Table[[#This Row],[height_desired_top]]-Ores_Table[[#This Row],[height_desired_bottom]])/2</f>
        <v>10</v>
      </c>
      <c r="Z61" s="71">
        <f>Ores_Table[[#This Row],[height_amp_range]]+Ores_Table[[#This Row],[height_desired_bottom]]</f>
        <v>15</v>
      </c>
      <c r="AA61" s="72">
        <f>(Ores_Table[[#This Row],[height_amplified_top]]-Ores_Table[[#This Row],[height_desired_bottom]])/2</f>
        <v>10</v>
      </c>
      <c r="AB61" s="128">
        <v>5</v>
      </c>
      <c r="AC61" s="128">
        <v>25</v>
      </c>
      <c r="AD61" s="128"/>
      <c r="AE61" s="71">
        <f>IF(Ores_Table[[#This Row],[height_generate_in_mountains]]="No",0,IF(Ores_Table[[#This Row],[dimension]]="overworld",IF(Ores_Table[[#This Row],[height_average]]&lt;64,64+(Ores_Table[[#This Row],[height_average]]*3),0),0))</f>
        <v>109</v>
      </c>
      <c r="AF61" s="71">
        <f>IF(Ores_Table[[#This Row],[height_generate_in_mountains]]="No",0,IF(Ores_Table[[#This Row],[dimension]]="Overworld",IF(Ores_Table[[#This Row],[height_average]]&lt;64,(Ores_Table[[#This Row],[height_range]]*3),0),0))</f>
        <v>30</v>
      </c>
      <c r="AG61" s="32">
        <f>IF(Ores_Table[[#This Row],[height_desired_top]]&gt;64,64+((Ores_Table[[#This Row],[height_desired_top]]-64)*2.9),Ores_Table[[#This Row],[height_desired_top]])</f>
        <v>25</v>
      </c>
      <c r="AH61" s="41" t="s">
        <v>62</v>
      </c>
      <c r="AI61" s="42"/>
      <c r="AJ61" s="131" t="s">
        <v>53</v>
      </c>
      <c r="AK61" s="20" t="str">
        <f>IF(Ores_Table[[#This Row],[height_average]]&gt;64,"uniform",IF(Ores_Table[[#This Row],[dimension]]="Overworld","normal","uniform"))</f>
        <v>normal</v>
      </c>
      <c r="AL61" s="109" t="s">
        <v>269</v>
      </c>
      <c r="AM61" s="110" t="s">
        <v>64</v>
      </c>
      <c r="AN61" s="117"/>
      <c r="AO61" s="118" t="s">
        <v>56</v>
      </c>
      <c r="AP61" s="46"/>
    </row>
    <row r="62" spans="1:42" s="7" customFormat="1" ht="13.5">
      <c r="A62" s="31" t="s">
        <v>261</v>
      </c>
      <c r="B62" s="18"/>
      <c r="C62" s="105" t="s">
        <v>179</v>
      </c>
      <c r="D62" s="97" t="s">
        <v>59</v>
      </c>
      <c r="E62" s="98" t="s">
        <v>66</v>
      </c>
      <c r="F62" s="99" t="s">
        <v>61</v>
      </c>
      <c r="G62" s="37">
        <f>Ores_Table[[#This Row],[original_vein_size]]*Ores_Table[[#This Row],[original_veins_per_chunk]]/2</f>
        <v>77</v>
      </c>
      <c r="H62" s="123">
        <v>7</v>
      </c>
      <c r="I62" s="124">
        <v>22</v>
      </c>
      <c r="J62" s="146">
        <f>Ores_Table[[#This Row],[original_vein_size]]/2</f>
        <v>3.5</v>
      </c>
      <c r="K62" s="147">
        <f>Ores_Table[[#This Row],[original_veins_per_chunk]]/2</f>
        <v>11</v>
      </c>
      <c r="L62" s="77">
        <f>Ores_Table[[#This Row],[avg_ores_per_chunk]]/VLOOKUP(Ores_Table[[#This Row],[vein_preset]],Ore_Density[],2,FALSE)/Vanilla_COG_Divisor</f>
        <v>4.8219178082191778</v>
      </c>
      <c r="M6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2" s="86">
        <v>1</v>
      </c>
      <c r="O62" s="86">
        <v>1</v>
      </c>
      <c r="P6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2" s="152">
        <f>SQRT(Ores_Table[[#This Row],[vein_multiplier]])*Ores_Table[[#This Row],[vein_frequency_tweak]]</f>
        <v>2.1958865654261785</v>
      </c>
      <c r="R62" s="152">
        <f>IF(Ores_Table[[#This Row],[vein_has_motherlode]]="Motherlode",((Ores_Table[[#This Row],[vein_motherlode_size_tweak]]*SQRT(Ores_Table[[#This Row],[vein_multiplier]]))^(1/2))^(1/3),"none")</f>
        <v>1.1400790983733966</v>
      </c>
      <c r="S62" s="152">
        <f>IF(Ores_Table[[#This Row],[vein_has_branches]]="Branches",SQRT(Ores_Table[[#This Row],[vein_multiplier]])^(1/2),IF(Ores_Table[[#This Row],[vein_has_branches]]="Vertical","default",Ores_Table[[#This Row],[vein_has_branches]]))</f>
        <v>1.4818524101361035</v>
      </c>
      <c r="T62" s="153">
        <f>IF(Ores_Table[[#This Row],[vein_has_branches]]="Branches",SQRT(SQRT(Ores_Table[[#This Row],[vein_multiplier]]))^(1/2),IF(Ores_Table[[#This Row],[vein_has_branches]]="Vertical",SQRT(Ores_Table[[#This Row],[vein_multiplier]])^(1/2),"none"))</f>
        <v>1.2173136038573229</v>
      </c>
      <c r="U62" s="77">
        <f>Ores_Table[[#This Row],[avg_ores_per_chunk]]/VLOOKUP(Ores_Table[[#This Row],[cloud_preset]],Ore_Density[],2,FALSE)/Vanilla_COG_Divisor</f>
        <v>6.2857142857142856</v>
      </c>
      <c r="V62" s="158">
        <f>SQRT(Ores_Table[[#This Row],[cloud_multiplier]])</f>
        <v>2.5071326821120348</v>
      </c>
      <c r="W62" s="147">
        <f>SQRT(SQRT(Ores_Table[[#This Row],[cloud_multiplier]]))</f>
        <v>1.5833927756915007</v>
      </c>
      <c r="X62" s="70">
        <f>Ores_Table[[#This Row],[height_range]]+Ores_Table[[#This Row],[height_desired_bottom]]</f>
        <v>33</v>
      </c>
      <c r="Y62" s="71">
        <f>(Ores_Table[[#This Row],[height_desired_top]]-Ores_Table[[#This Row],[height_desired_bottom]])/2</f>
        <v>27</v>
      </c>
      <c r="Z62" s="71">
        <f>Ores_Table[[#This Row],[height_amp_range]]+Ores_Table[[#This Row],[height_desired_bottom]]</f>
        <v>33</v>
      </c>
      <c r="AA62" s="72">
        <f>(Ores_Table[[#This Row],[height_amplified_top]]-Ores_Table[[#This Row],[height_desired_bottom]])/2</f>
        <v>27</v>
      </c>
      <c r="AB62" s="128">
        <v>6</v>
      </c>
      <c r="AC62" s="128">
        <v>60</v>
      </c>
      <c r="AD62" s="128"/>
      <c r="AE62" s="71">
        <f>IF(Ores_Table[[#This Row],[height_generate_in_mountains]]="No",0,IF(Ores_Table[[#This Row],[dimension]]="overworld",IF(Ores_Table[[#This Row],[height_average]]&lt;64,64+(Ores_Table[[#This Row],[height_average]]*3),0),0))</f>
        <v>163</v>
      </c>
      <c r="AF62" s="71">
        <f>IF(Ores_Table[[#This Row],[height_generate_in_mountains]]="No",0,IF(Ores_Table[[#This Row],[dimension]]="Overworld",IF(Ores_Table[[#This Row],[height_average]]&lt;64,(Ores_Table[[#This Row],[height_range]]*3),0),0))</f>
        <v>81</v>
      </c>
      <c r="AG62" s="32">
        <f>IF(Ores_Table[[#This Row],[height_desired_top]]&gt;64,64+((Ores_Table[[#This Row],[height_desired_top]]-64)*2.9),Ores_Table[[#This Row],[height_desired_top]])</f>
        <v>60</v>
      </c>
      <c r="AH62" s="41" t="s">
        <v>264</v>
      </c>
      <c r="AI62" s="42"/>
      <c r="AJ62" s="131" t="s">
        <v>53</v>
      </c>
      <c r="AK62" s="20" t="str">
        <f>IF(Ores_Table[[#This Row],[height_average]]&gt;64,"uniform",IF(Ores_Table[[#This Row],[dimension]]="Overworld","normal","uniform"))</f>
        <v>normal</v>
      </c>
      <c r="AL62" s="109" t="s">
        <v>265</v>
      </c>
      <c r="AM62" s="110" t="s">
        <v>64</v>
      </c>
      <c r="AN62" s="117"/>
      <c r="AO62" s="118" t="s">
        <v>56</v>
      </c>
      <c r="AP62" s="46"/>
    </row>
    <row r="63" spans="1:42" s="7" customFormat="1" ht="13.5">
      <c r="A63" s="31" t="s">
        <v>270</v>
      </c>
      <c r="B63" s="18"/>
      <c r="C63" s="105" t="s">
        <v>303</v>
      </c>
      <c r="D63" s="97" t="s">
        <v>49</v>
      </c>
      <c r="E63" s="98" t="s">
        <v>66</v>
      </c>
      <c r="F63" s="99" t="s">
        <v>51</v>
      </c>
      <c r="G63" s="37">
        <f>Ores_Table[[#This Row],[original_vein_size]]*Ores_Table[[#This Row],[original_veins_per_chunk]]/2</f>
        <v>384</v>
      </c>
      <c r="H63" s="123">
        <v>32</v>
      </c>
      <c r="I63" s="124">
        <v>24</v>
      </c>
      <c r="J63" s="146">
        <f>Ores_Table[[#This Row],[original_vein_size]]/2</f>
        <v>16</v>
      </c>
      <c r="K63" s="147">
        <f>Ores_Table[[#This Row],[original_veins_per_chunk]]/2</f>
        <v>12</v>
      </c>
      <c r="L63" s="77">
        <f>Ores_Table[[#This Row],[avg_ores_per_chunk]]/VLOOKUP(Ores_Table[[#This Row],[vein_preset]],Ore_Density[],2,FALSE)/Vanilla_COG_Divisor</f>
        <v>24.046966731898237</v>
      </c>
      <c r="M6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3" s="86">
        <v>1</v>
      </c>
      <c r="O63" s="86">
        <v>1</v>
      </c>
      <c r="P6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3" s="152">
        <f>SQRT(Ores_Table[[#This Row],[vein_multiplier]])*Ores_Table[[#This Row],[vein_frequency_tweak]]</f>
        <v>4.9037706646924502</v>
      </c>
      <c r="R63" s="152">
        <f>IF(Ores_Table[[#This Row],[vein_has_motherlode]]="Motherlode",((Ores_Table[[#This Row],[vein_motherlode_size_tweak]]*SQRT(Ores_Table[[#This Row],[vein_multiplier]]))^(1/2))^(1/3),"none")</f>
        <v>1.3034319387083164</v>
      </c>
      <c r="S63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63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63" s="77">
        <f>Ores_Table[[#This Row],[avg_ores_per_chunk]]/VLOOKUP(Ores_Table[[#This Row],[cloud_preset]],Ore_Density[],2,FALSE)/Vanilla_COG_Divisor</f>
        <v>10.714285714285714</v>
      </c>
      <c r="V63" s="158">
        <f>SQRT(Ores_Table[[#This Row],[cloud_multiplier]])</f>
        <v>3.2732683535398857</v>
      </c>
      <c r="W63" s="147">
        <f>SQRT(SQRT(Ores_Table[[#This Row],[cloud_multiplier]]))</f>
        <v>1.8092176081223301</v>
      </c>
      <c r="X63" s="70">
        <f>Ores_Table[[#This Row],[height_range]]+Ores_Table[[#This Row],[height_desired_bottom]]</f>
        <v>88</v>
      </c>
      <c r="Y63" s="71">
        <f>(Ores_Table[[#This Row],[height_desired_top]]-Ores_Table[[#This Row],[height_desired_bottom]])/2</f>
        <v>40</v>
      </c>
      <c r="Z63" s="71">
        <f>Ores_Table[[#This Row],[height_amp_range]]+Ores_Table[[#This Row],[height_desired_bottom]]</f>
        <v>148.80000000000001</v>
      </c>
      <c r="AA63" s="72">
        <f>(Ores_Table[[#This Row],[height_amplified_top]]-Ores_Table[[#This Row],[height_desired_bottom]])/2</f>
        <v>100.8</v>
      </c>
      <c r="AB63" s="128">
        <v>48</v>
      </c>
      <c r="AC63" s="128">
        <v>128</v>
      </c>
      <c r="AD63" s="128"/>
      <c r="AE6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6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63" s="32">
        <f>IF(Ores_Table[[#This Row],[height_desired_top]]&gt;64,64+((Ores_Table[[#This Row],[height_desired_top]]-64)*2.9),Ores_Table[[#This Row],[height_desired_top]])</f>
        <v>249.6</v>
      </c>
      <c r="AH63" s="41" t="s">
        <v>304</v>
      </c>
      <c r="AI63" s="42"/>
      <c r="AJ63" s="131" t="s">
        <v>53</v>
      </c>
      <c r="AK63" s="20" t="str">
        <f>IF(Ores_Table[[#This Row],[height_average]]&gt;64,"uniform",IF(Ores_Table[[#This Row],[dimension]]="Overworld","normal","uniform"))</f>
        <v>uniform</v>
      </c>
      <c r="AL63" s="109" t="s">
        <v>305</v>
      </c>
      <c r="AM63" s="110" t="s">
        <v>64</v>
      </c>
      <c r="AN63" s="117"/>
      <c r="AO63" s="118" t="s">
        <v>56</v>
      </c>
      <c r="AP63" s="46"/>
    </row>
    <row r="64" spans="1:42" s="7" customFormat="1" ht="13.5">
      <c r="A64" s="31" t="s">
        <v>270</v>
      </c>
      <c r="B64" s="18"/>
      <c r="C64" s="105" t="s">
        <v>288</v>
      </c>
      <c r="D64" s="97" t="s">
        <v>49</v>
      </c>
      <c r="E64" s="98" t="s">
        <v>66</v>
      </c>
      <c r="F64" s="99" t="s">
        <v>51</v>
      </c>
      <c r="G64" s="37">
        <f>Ores_Table[[#This Row],[original_vein_size]]*Ores_Table[[#This Row],[original_veins_per_chunk]]/2</f>
        <v>307.2</v>
      </c>
      <c r="H64" s="123">
        <v>32</v>
      </c>
      <c r="I64" s="124">
        <v>19.2</v>
      </c>
      <c r="J64" s="146">
        <f>Ores_Table[[#This Row],[original_vein_size]]/2</f>
        <v>16</v>
      </c>
      <c r="K64" s="147">
        <f>Ores_Table[[#This Row],[original_veins_per_chunk]]/2</f>
        <v>9.6</v>
      </c>
      <c r="L64" s="77">
        <f>Ores_Table[[#This Row],[avg_ores_per_chunk]]/VLOOKUP(Ores_Table[[#This Row],[vein_preset]],Ore_Density[],2,FALSE)/Vanilla_COG_Divisor</f>
        <v>19.237573385518591</v>
      </c>
      <c r="M6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4" s="86">
        <v>1</v>
      </c>
      <c r="O64" s="86">
        <v>1</v>
      </c>
      <c r="P6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4" s="152">
        <f>SQRT(Ores_Table[[#This Row],[vein_multiplier]])*Ores_Table[[#This Row],[vein_frequency_tweak]]</f>
        <v>4.3860658209286587</v>
      </c>
      <c r="R64" s="152">
        <f>IF(Ores_Table[[#This Row],[vein_has_motherlode]]="Motherlode",((Ores_Table[[#This Row],[vein_motherlode_size_tweak]]*SQRT(Ores_Table[[#This Row],[vein_multiplier]]))^(1/2))^(1/3),"none")</f>
        <v>1.279418199323926</v>
      </c>
      <c r="S64" s="152">
        <f>IF(Ores_Table[[#This Row],[vein_has_branches]]="Branches",SQRT(Ores_Table[[#This Row],[vein_multiplier]])^(1/2),IF(Ores_Table[[#This Row],[vein_has_branches]]="Vertical","default",Ores_Table[[#This Row],[vein_has_branches]]))</f>
        <v>2.0942936329294084</v>
      </c>
      <c r="T64" s="153">
        <f>IF(Ores_Table[[#This Row],[vein_has_branches]]="Branches",SQRT(SQRT(Ores_Table[[#This Row],[vein_multiplier]]))^(1/2),IF(Ores_Table[[#This Row],[vein_has_branches]]="Vertical",SQRT(Ores_Table[[#This Row],[vein_multiplier]])^(1/2),"none"))</f>
        <v>1.4471674515858242</v>
      </c>
      <c r="U64" s="77">
        <f>Ores_Table[[#This Row],[avg_ores_per_chunk]]/VLOOKUP(Ores_Table[[#This Row],[cloud_preset]],Ore_Density[],2,FALSE)/Vanilla_COG_Divisor</f>
        <v>8.5714285714285712</v>
      </c>
      <c r="V64" s="158">
        <f>SQRT(Ores_Table[[#This Row],[cloud_multiplier]])</f>
        <v>2.9277002188455996</v>
      </c>
      <c r="W64" s="147">
        <f>SQRT(SQRT(Ores_Table[[#This Row],[cloud_multiplier]]))</f>
        <v>1.7110523717424899</v>
      </c>
      <c r="X64" s="70">
        <f>Ores_Table[[#This Row],[height_range]]+Ores_Table[[#This Row],[height_desired_bottom]]</f>
        <v>24</v>
      </c>
      <c r="Y64" s="71">
        <f>(Ores_Table[[#This Row],[height_desired_top]]-Ores_Table[[#This Row],[height_desired_bottom]])/2</f>
        <v>8</v>
      </c>
      <c r="Z64" s="71">
        <f>Ores_Table[[#This Row],[height_amp_range]]+Ores_Table[[#This Row],[height_desired_bottom]]</f>
        <v>24</v>
      </c>
      <c r="AA64" s="72">
        <f>(Ores_Table[[#This Row],[height_amplified_top]]-Ores_Table[[#This Row],[height_desired_bottom]])/2</f>
        <v>8</v>
      </c>
      <c r="AB64" s="128">
        <v>16</v>
      </c>
      <c r="AC64" s="128">
        <v>32</v>
      </c>
      <c r="AD64" s="128"/>
      <c r="AE64" s="71">
        <f>IF(Ores_Table[[#This Row],[height_generate_in_mountains]]="No",0,IF(Ores_Table[[#This Row],[dimension]]="overworld",IF(Ores_Table[[#This Row],[height_average]]&lt;64,64+(Ores_Table[[#This Row],[height_average]]*3),0),0))</f>
        <v>136</v>
      </c>
      <c r="AF64" s="71">
        <f>IF(Ores_Table[[#This Row],[height_generate_in_mountains]]="No",0,IF(Ores_Table[[#This Row],[dimension]]="Overworld",IF(Ores_Table[[#This Row],[height_average]]&lt;64,(Ores_Table[[#This Row],[height_range]]*3),0),0))</f>
        <v>24</v>
      </c>
      <c r="AG64" s="32">
        <f>IF(Ores_Table[[#This Row],[height_desired_top]]&gt;64,64+((Ores_Table[[#This Row],[height_desired_top]]-64)*2.9),Ores_Table[[#This Row],[height_desired_top]])</f>
        <v>32</v>
      </c>
      <c r="AH64" s="41" t="s">
        <v>289</v>
      </c>
      <c r="AI64" s="42"/>
      <c r="AJ64" s="131" t="s">
        <v>53</v>
      </c>
      <c r="AK64" s="20" t="str">
        <f>IF(Ores_Table[[#This Row],[height_average]]&gt;64,"uniform",IF(Ores_Table[[#This Row],[dimension]]="Overworld","normal","uniform"))</f>
        <v>normal</v>
      </c>
      <c r="AL64" s="109" t="s">
        <v>290</v>
      </c>
      <c r="AM64" s="110" t="s">
        <v>64</v>
      </c>
      <c r="AN64" s="117"/>
      <c r="AO64" s="118" t="s">
        <v>56</v>
      </c>
      <c r="AP64" s="46"/>
    </row>
    <row r="65" spans="1:42" s="7" customFormat="1" ht="13.5">
      <c r="A65" s="31" t="s">
        <v>270</v>
      </c>
      <c r="B65" s="18"/>
      <c r="C65" s="105" t="s">
        <v>163</v>
      </c>
      <c r="D65" s="97" t="s">
        <v>49</v>
      </c>
      <c r="E65" s="98" t="s">
        <v>66</v>
      </c>
      <c r="F65" s="99" t="s">
        <v>51</v>
      </c>
      <c r="G65" s="37">
        <f>Ores_Table[[#This Row],[original_vein_size]]*Ores_Table[[#This Row],[original_veins_per_chunk]]/2</f>
        <v>384</v>
      </c>
      <c r="H65" s="123">
        <v>32</v>
      </c>
      <c r="I65" s="124">
        <v>24</v>
      </c>
      <c r="J65" s="146">
        <f>Ores_Table[[#This Row],[original_vein_size]]/2</f>
        <v>16</v>
      </c>
      <c r="K65" s="147">
        <f>Ores_Table[[#This Row],[original_veins_per_chunk]]/2</f>
        <v>12</v>
      </c>
      <c r="L65" s="77">
        <f>Ores_Table[[#This Row],[avg_ores_per_chunk]]/VLOOKUP(Ores_Table[[#This Row],[vein_preset]],Ore_Density[],2,FALSE)/Vanilla_COG_Divisor</f>
        <v>24.046966731898237</v>
      </c>
      <c r="M6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5" s="86">
        <v>1</v>
      </c>
      <c r="O65" s="86">
        <v>1</v>
      </c>
      <c r="P6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5" s="152">
        <f>SQRT(Ores_Table[[#This Row],[vein_multiplier]])*Ores_Table[[#This Row],[vein_frequency_tweak]]</f>
        <v>4.9037706646924502</v>
      </c>
      <c r="R65" s="152">
        <f>IF(Ores_Table[[#This Row],[vein_has_motherlode]]="Motherlode",((Ores_Table[[#This Row],[vein_motherlode_size_tweak]]*SQRT(Ores_Table[[#This Row],[vein_multiplier]]))^(1/2))^(1/3),"none")</f>
        <v>1.3034319387083164</v>
      </c>
      <c r="S65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65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65" s="77">
        <f>Ores_Table[[#This Row],[avg_ores_per_chunk]]/VLOOKUP(Ores_Table[[#This Row],[cloud_preset]],Ore_Density[],2,FALSE)/Vanilla_COG_Divisor</f>
        <v>10.714285714285714</v>
      </c>
      <c r="V65" s="158">
        <f>SQRT(Ores_Table[[#This Row],[cloud_multiplier]])</f>
        <v>3.2732683535398857</v>
      </c>
      <c r="W65" s="147">
        <f>SQRT(SQRT(Ores_Table[[#This Row],[cloud_multiplier]]))</f>
        <v>1.8092176081223301</v>
      </c>
      <c r="X65" s="70">
        <f>Ores_Table[[#This Row],[height_range]]+Ores_Table[[#This Row],[height_desired_bottom]]</f>
        <v>32</v>
      </c>
      <c r="Y65" s="71">
        <f>(Ores_Table[[#This Row],[height_desired_top]]-Ores_Table[[#This Row],[height_desired_bottom]])/2</f>
        <v>16</v>
      </c>
      <c r="Z65" s="71">
        <f>Ores_Table[[#This Row],[height_amp_range]]+Ores_Table[[#This Row],[height_desired_bottom]]</f>
        <v>32</v>
      </c>
      <c r="AA65" s="72">
        <f>(Ores_Table[[#This Row],[height_amplified_top]]-Ores_Table[[#This Row],[height_desired_bottom]])/2</f>
        <v>16</v>
      </c>
      <c r="AB65" s="128">
        <v>16</v>
      </c>
      <c r="AC65" s="128">
        <v>48</v>
      </c>
      <c r="AD65" s="128"/>
      <c r="AE65" s="71">
        <f>IF(Ores_Table[[#This Row],[height_generate_in_mountains]]="No",0,IF(Ores_Table[[#This Row],[dimension]]="overworld",IF(Ores_Table[[#This Row],[height_average]]&lt;64,64+(Ores_Table[[#This Row],[height_average]]*3),0),0))</f>
        <v>160</v>
      </c>
      <c r="AF65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65" s="32">
        <f>IF(Ores_Table[[#This Row],[height_desired_top]]&gt;64,64+((Ores_Table[[#This Row],[height_desired_top]]-64)*2.9),Ores_Table[[#This Row],[height_desired_top]])</f>
        <v>48</v>
      </c>
      <c r="AH65" s="41" t="s">
        <v>314</v>
      </c>
      <c r="AI65" s="42"/>
      <c r="AJ65" s="131" t="s">
        <v>53</v>
      </c>
      <c r="AK65" s="20" t="str">
        <f>IF(Ores_Table[[#This Row],[height_average]]&gt;64,"uniform",IF(Ores_Table[[#This Row],[dimension]]="Overworld","normal","uniform"))</f>
        <v>normal</v>
      </c>
      <c r="AL65" s="109" t="s">
        <v>315</v>
      </c>
      <c r="AM65" s="110" t="s">
        <v>64</v>
      </c>
      <c r="AN65" s="117"/>
      <c r="AO65" s="118" t="s">
        <v>56</v>
      </c>
      <c r="AP65" s="46"/>
    </row>
    <row r="66" spans="1:42" s="7" customFormat="1" ht="13.5">
      <c r="A66" s="31" t="s">
        <v>270</v>
      </c>
      <c r="B66" s="18"/>
      <c r="C66" s="105" t="s">
        <v>294</v>
      </c>
      <c r="D66" s="97" t="s">
        <v>49</v>
      </c>
      <c r="E66" s="98" t="s">
        <v>66</v>
      </c>
      <c r="F66" s="99" t="s">
        <v>51</v>
      </c>
      <c r="G66" s="37">
        <f>Ores_Table[[#This Row],[original_vein_size]]*Ores_Table[[#This Row],[original_veins_per_chunk]]/2</f>
        <v>268.8</v>
      </c>
      <c r="H66" s="123">
        <v>32</v>
      </c>
      <c r="I66" s="124">
        <v>16.8</v>
      </c>
      <c r="J66" s="146">
        <f>Ores_Table[[#This Row],[original_vein_size]]/2</f>
        <v>16</v>
      </c>
      <c r="K66" s="147">
        <f>Ores_Table[[#This Row],[original_veins_per_chunk]]/2</f>
        <v>8.4</v>
      </c>
      <c r="L66" s="77">
        <f>Ores_Table[[#This Row],[avg_ores_per_chunk]]/VLOOKUP(Ores_Table[[#This Row],[vein_preset]],Ore_Density[],2,FALSE)/Vanilla_COG_Divisor</f>
        <v>16.832876712328765</v>
      </c>
      <c r="M6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6" s="86">
        <v>1</v>
      </c>
      <c r="O66" s="86">
        <v>1</v>
      </c>
      <c r="P6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6" s="152">
        <f>SQRT(Ores_Table[[#This Row],[vein_multiplier]])*Ores_Table[[#This Row],[vein_frequency_tweak]]</f>
        <v>4.1027888944386071</v>
      </c>
      <c r="R66" s="152">
        <f>IF(Ores_Table[[#This Row],[vein_has_motherlode]]="Motherlode",((Ores_Table[[#This Row],[vein_motherlode_size_tweak]]*SQRT(Ores_Table[[#This Row],[vein_multiplier]]))^(1/2))^(1/3),"none")</f>
        <v>1.2652602430732121</v>
      </c>
      <c r="S66" s="152">
        <f>IF(Ores_Table[[#This Row],[vein_has_branches]]="Branches",SQRT(Ores_Table[[#This Row],[vein_multiplier]])^(1/2),IF(Ores_Table[[#This Row],[vein_has_branches]]="Vertical","default",Ores_Table[[#This Row],[vein_has_branches]]))</f>
        <v>2.0255342244550221</v>
      </c>
      <c r="T66" s="153">
        <f>IF(Ores_Table[[#This Row],[vein_has_branches]]="Branches",SQRT(SQRT(Ores_Table[[#This Row],[vein_multiplier]]))^(1/2),IF(Ores_Table[[#This Row],[vein_has_branches]]="Vertical",SQRT(Ores_Table[[#This Row],[vein_multiplier]])^(1/2),"none"))</f>
        <v>1.423212642037381</v>
      </c>
      <c r="U66" s="77">
        <f>Ores_Table[[#This Row],[avg_ores_per_chunk]]/VLOOKUP(Ores_Table[[#This Row],[cloud_preset]],Ore_Density[],2,FALSE)/Vanilla_COG_Divisor</f>
        <v>7.5</v>
      </c>
      <c r="V66" s="158">
        <f>SQRT(Ores_Table[[#This Row],[cloud_multiplier]])</f>
        <v>2.7386127875258306</v>
      </c>
      <c r="W66" s="147">
        <f>SQRT(SQRT(Ores_Table[[#This Row],[cloud_multiplier]]))</f>
        <v>1.6548754598234365</v>
      </c>
      <c r="X66" s="70">
        <f>Ores_Table[[#This Row],[height_range]]+Ores_Table[[#This Row],[height_desired_bottom]]</f>
        <v>24</v>
      </c>
      <c r="Y66" s="71">
        <f>(Ores_Table[[#This Row],[height_desired_top]]-Ores_Table[[#This Row],[height_desired_bottom]])/2</f>
        <v>8</v>
      </c>
      <c r="Z66" s="71">
        <f>Ores_Table[[#This Row],[height_amp_range]]+Ores_Table[[#This Row],[height_desired_bottom]]</f>
        <v>24</v>
      </c>
      <c r="AA66" s="72">
        <f>(Ores_Table[[#This Row],[height_amplified_top]]-Ores_Table[[#This Row],[height_desired_bottom]])/2</f>
        <v>8</v>
      </c>
      <c r="AB66" s="128">
        <v>16</v>
      </c>
      <c r="AC66" s="128">
        <v>32</v>
      </c>
      <c r="AD66" s="128"/>
      <c r="AE66" s="71">
        <f>IF(Ores_Table[[#This Row],[height_generate_in_mountains]]="No",0,IF(Ores_Table[[#This Row],[dimension]]="overworld",IF(Ores_Table[[#This Row],[height_average]]&lt;64,64+(Ores_Table[[#This Row],[height_average]]*3),0),0))</f>
        <v>136</v>
      </c>
      <c r="AF66" s="71">
        <f>IF(Ores_Table[[#This Row],[height_generate_in_mountains]]="No",0,IF(Ores_Table[[#This Row],[dimension]]="Overworld",IF(Ores_Table[[#This Row],[height_average]]&lt;64,(Ores_Table[[#This Row],[height_range]]*3),0),0))</f>
        <v>24</v>
      </c>
      <c r="AG66" s="32">
        <f>IF(Ores_Table[[#This Row],[height_desired_top]]&gt;64,64+((Ores_Table[[#This Row],[height_desired_top]]-64)*2.9),Ores_Table[[#This Row],[height_desired_top]])</f>
        <v>32</v>
      </c>
      <c r="AH66" s="41" t="s">
        <v>295</v>
      </c>
      <c r="AI66" s="42"/>
      <c r="AJ66" s="131" t="s">
        <v>53</v>
      </c>
      <c r="AK66" s="20" t="str">
        <f>IF(Ores_Table[[#This Row],[height_average]]&gt;64,"uniform",IF(Ores_Table[[#This Row],[dimension]]="Overworld","normal","uniform"))</f>
        <v>normal</v>
      </c>
      <c r="AL66" s="109" t="s">
        <v>296</v>
      </c>
      <c r="AM66" s="110" t="s">
        <v>64</v>
      </c>
      <c r="AN66" s="117"/>
      <c r="AO66" s="118" t="s">
        <v>56</v>
      </c>
      <c r="AP66" s="46"/>
    </row>
    <row r="67" spans="1:42" s="7" customFormat="1" ht="13.5">
      <c r="A67" s="31" t="s">
        <v>270</v>
      </c>
      <c r="B67" s="18"/>
      <c r="C67" s="105" t="s">
        <v>316</v>
      </c>
      <c r="D67" s="97" t="s">
        <v>49</v>
      </c>
      <c r="E67" s="98" t="s">
        <v>66</v>
      </c>
      <c r="F67" s="99" t="s">
        <v>51</v>
      </c>
      <c r="G67" s="37">
        <f>Ores_Table[[#This Row],[original_vein_size]]*Ores_Table[[#This Row],[original_veins_per_chunk]]/2</f>
        <v>307.2</v>
      </c>
      <c r="H67" s="123">
        <v>32</v>
      </c>
      <c r="I67" s="124">
        <v>19.2</v>
      </c>
      <c r="J67" s="146">
        <f>Ores_Table[[#This Row],[original_vein_size]]/2</f>
        <v>16</v>
      </c>
      <c r="K67" s="147">
        <f>Ores_Table[[#This Row],[original_veins_per_chunk]]/2</f>
        <v>9.6</v>
      </c>
      <c r="L67" s="77">
        <f>Ores_Table[[#This Row],[avg_ores_per_chunk]]/VLOOKUP(Ores_Table[[#This Row],[vein_preset]],Ore_Density[],2,FALSE)/Vanilla_COG_Divisor</f>
        <v>19.237573385518591</v>
      </c>
      <c r="M6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7" s="86">
        <v>1</v>
      </c>
      <c r="O67" s="86">
        <v>1</v>
      </c>
      <c r="P6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7" s="152">
        <f>SQRT(Ores_Table[[#This Row],[vein_multiplier]])*Ores_Table[[#This Row],[vein_frequency_tweak]]</f>
        <v>4.3860658209286587</v>
      </c>
      <c r="R67" s="152">
        <f>IF(Ores_Table[[#This Row],[vein_has_motherlode]]="Motherlode",((Ores_Table[[#This Row],[vein_motherlode_size_tweak]]*SQRT(Ores_Table[[#This Row],[vein_multiplier]]))^(1/2))^(1/3),"none")</f>
        <v>1.279418199323926</v>
      </c>
      <c r="S67" s="152">
        <f>IF(Ores_Table[[#This Row],[vein_has_branches]]="Branches",SQRT(Ores_Table[[#This Row],[vein_multiplier]])^(1/2),IF(Ores_Table[[#This Row],[vein_has_branches]]="Vertical","default",Ores_Table[[#This Row],[vein_has_branches]]))</f>
        <v>2.0942936329294084</v>
      </c>
      <c r="T67" s="153">
        <f>IF(Ores_Table[[#This Row],[vein_has_branches]]="Branches",SQRT(SQRT(Ores_Table[[#This Row],[vein_multiplier]]))^(1/2),IF(Ores_Table[[#This Row],[vein_has_branches]]="Vertical",SQRT(Ores_Table[[#This Row],[vein_multiplier]])^(1/2),"none"))</f>
        <v>1.4471674515858242</v>
      </c>
      <c r="U67" s="77">
        <f>Ores_Table[[#This Row],[avg_ores_per_chunk]]/VLOOKUP(Ores_Table[[#This Row],[cloud_preset]],Ore_Density[],2,FALSE)/Vanilla_COG_Divisor</f>
        <v>8.5714285714285712</v>
      </c>
      <c r="V67" s="158">
        <f>SQRT(Ores_Table[[#This Row],[cloud_multiplier]])</f>
        <v>2.9277002188455996</v>
      </c>
      <c r="W67" s="147">
        <f>SQRT(SQRT(Ores_Table[[#This Row],[cloud_multiplier]]))</f>
        <v>1.7110523717424899</v>
      </c>
      <c r="X67" s="70">
        <f>Ores_Table[[#This Row],[height_range]]+Ores_Table[[#This Row],[height_desired_bottom]]</f>
        <v>35</v>
      </c>
      <c r="Y67" s="71">
        <f>(Ores_Table[[#This Row],[height_desired_top]]-Ores_Table[[#This Row],[height_desired_bottom]])/2</f>
        <v>29</v>
      </c>
      <c r="Z67" s="71">
        <f>Ores_Table[[#This Row],[height_amp_range]]+Ores_Table[[#This Row],[height_desired_bottom]]</f>
        <v>35</v>
      </c>
      <c r="AA67" s="72">
        <f>(Ores_Table[[#This Row],[height_amplified_top]]-Ores_Table[[#This Row],[height_desired_bottom]])/2</f>
        <v>29</v>
      </c>
      <c r="AB67" s="128">
        <v>6</v>
      </c>
      <c r="AC67" s="128">
        <v>64</v>
      </c>
      <c r="AD67" s="128"/>
      <c r="AE67" s="71">
        <f>IF(Ores_Table[[#This Row],[height_generate_in_mountains]]="No",0,IF(Ores_Table[[#This Row],[dimension]]="overworld",IF(Ores_Table[[#This Row],[height_average]]&lt;64,64+(Ores_Table[[#This Row],[height_average]]*3),0),0))</f>
        <v>169</v>
      </c>
      <c r="AF67" s="71">
        <f>IF(Ores_Table[[#This Row],[height_generate_in_mountains]]="No",0,IF(Ores_Table[[#This Row],[dimension]]="Overworld",IF(Ores_Table[[#This Row],[height_average]]&lt;64,(Ores_Table[[#This Row],[height_range]]*3),0),0))</f>
        <v>87</v>
      </c>
      <c r="AG67" s="32">
        <f>IF(Ores_Table[[#This Row],[height_desired_top]]&gt;64,64+((Ores_Table[[#This Row],[height_desired_top]]-64)*2.9),Ores_Table[[#This Row],[height_desired_top]])</f>
        <v>64</v>
      </c>
      <c r="AH67" s="41" t="s">
        <v>317</v>
      </c>
      <c r="AI67" s="42"/>
      <c r="AJ67" s="131" t="s">
        <v>53</v>
      </c>
      <c r="AK67" s="20" t="str">
        <f>IF(Ores_Table[[#This Row],[height_average]]&gt;64,"uniform",IF(Ores_Table[[#This Row],[dimension]]="Overworld","normal","uniform"))</f>
        <v>normal</v>
      </c>
      <c r="AL67" s="109" t="s">
        <v>318</v>
      </c>
      <c r="AM67" s="110" t="s">
        <v>64</v>
      </c>
      <c r="AN67" s="117"/>
      <c r="AO67" s="118" t="s">
        <v>56</v>
      </c>
      <c r="AP67" s="46"/>
    </row>
    <row r="68" spans="1:42" s="7" customFormat="1" ht="13.5">
      <c r="A68" s="31" t="s">
        <v>270</v>
      </c>
      <c r="B68" s="18"/>
      <c r="C68" s="105" t="s">
        <v>166</v>
      </c>
      <c r="D68" s="97" t="s">
        <v>49</v>
      </c>
      <c r="E68" s="98" t="s">
        <v>66</v>
      </c>
      <c r="F68" s="99" t="s">
        <v>51</v>
      </c>
      <c r="G68" s="37">
        <f>Ores_Table[[#This Row],[original_vein_size]]*Ores_Table[[#This Row],[original_veins_per_chunk]]/2</f>
        <v>384</v>
      </c>
      <c r="H68" s="123">
        <v>32</v>
      </c>
      <c r="I68" s="124">
        <v>24</v>
      </c>
      <c r="J68" s="146">
        <f>Ores_Table[[#This Row],[original_vein_size]]/2</f>
        <v>16</v>
      </c>
      <c r="K68" s="147">
        <f>Ores_Table[[#This Row],[original_veins_per_chunk]]/2</f>
        <v>12</v>
      </c>
      <c r="L68" s="77">
        <f>Ores_Table[[#This Row],[avg_ores_per_chunk]]/VLOOKUP(Ores_Table[[#This Row],[vein_preset]],Ore_Density[],2,FALSE)/Vanilla_COG_Divisor</f>
        <v>24.046966731898237</v>
      </c>
      <c r="M6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8" s="86">
        <v>1</v>
      </c>
      <c r="O68" s="86">
        <v>1</v>
      </c>
      <c r="P6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8" s="152">
        <f>SQRT(Ores_Table[[#This Row],[vein_multiplier]])*Ores_Table[[#This Row],[vein_frequency_tweak]]</f>
        <v>4.9037706646924502</v>
      </c>
      <c r="R68" s="152">
        <f>IF(Ores_Table[[#This Row],[vein_has_motherlode]]="Motherlode",((Ores_Table[[#This Row],[vein_motherlode_size_tweak]]*SQRT(Ores_Table[[#This Row],[vein_multiplier]]))^(1/2))^(1/3),"none")</f>
        <v>1.3034319387083164</v>
      </c>
      <c r="S68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68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68" s="77">
        <f>Ores_Table[[#This Row],[avg_ores_per_chunk]]/VLOOKUP(Ores_Table[[#This Row],[cloud_preset]],Ore_Density[],2,FALSE)/Vanilla_COG_Divisor</f>
        <v>10.714285714285714</v>
      </c>
      <c r="V68" s="158">
        <f>SQRT(Ores_Table[[#This Row],[cloud_multiplier]])</f>
        <v>3.2732683535398857</v>
      </c>
      <c r="W68" s="147">
        <f>SQRT(SQRT(Ores_Table[[#This Row],[cloud_multiplier]]))</f>
        <v>1.8092176081223301</v>
      </c>
      <c r="X68" s="70">
        <f>Ores_Table[[#This Row],[height_range]]+Ores_Table[[#This Row],[height_desired_bottom]]</f>
        <v>88</v>
      </c>
      <c r="Y68" s="71">
        <f>(Ores_Table[[#This Row],[height_desired_top]]-Ores_Table[[#This Row],[height_desired_bottom]])/2</f>
        <v>40</v>
      </c>
      <c r="Z68" s="71">
        <f>Ores_Table[[#This Row],[height_amp_range]]+Ores_Table[[#This Row],[height_desired_bottom]]</f>
        <v>148.80000000000001</v>
      </c>
      <c r="AA68" s="72">
        <f>(Ores_Table[[#This Row],[height_amplified_top]]-Ores_Table[[#This Row],[height_desired_bottom]])/2</f>
        <v>100.8</v>
      </c>
      <c r="AB68" s="128">
        <v>48</v>
      </c>
      <c r="AC68" s="128">
        <v>128</v>
      </c>
      <c r="AD68" s="128"/>
      <c r="AE6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6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68" s="32">
        <f>IF(Ores_Table[[#This Row],[height_desired_top]]&gt;64,64+((Ores_Table[[#This Row],[height_desired_top]]-64)*2.9),Ores_Table[[#This Row],[height_desired_top]])</f>
        <v>249.6</v>
      </c>
      <c r="AH68" s="41" t="s">
        <v>277</v>
      </c>
      <c r="AI68" s="42"/>
      <c r="AJ68" s="131" t="s">
        <v>53</v>
      </c>
      <c r="AK68" s="20" t="str">
        <f>IF(Ores_Table[[#This Row],[height_average]]&gt;64,"uniform",IF(Ores_Table[[#This Row],[dimension]]="Overworld","normal","uniform"))</f>
        <v>uniform</v>
      </c>
      <c r="AL68" s="109" t="s">
        <v>278</v>
      </c>
      <c r="AM68" s="110" t="s">
        <v>64</v>
      </c>
      <c r="AN68" s="117"/>
      <c r="AO68" s="118" t="s">
        <v>56</v>
      </c>
      <c r="AP68" s="46"/>
    </row>
    <row r="69" spans="1:42" s="7" customFormat="1" ht="13.5">
      <c r="A69" s="31" t="s">
        <v>270</v>
      </c>
      <c r="B69" s="18"/>
      <c r="C69" s="105" t="s">
        <v>169</v>
      </c>
      <c r="D69" s="97" t="s">
        <v>49</v>
      </c>
      <c r="E69" s="98" t="s">
        <v>66</v>
      </c>
      <c r="F69" s="99" t="s">
        <v>51</v>
      </c>
      <c r="G69" s="37">
        <f>Ores_Table[[#This Row],[original_vein_size]]*Ores_Table[[#This Row],[original_veins_per_chunk]]/2</f>
        <v>384</v>
      </c>
      <c r="H69" s="123">
        <v>32</v>
      </c>
      <c r="I69" s="124">
        <v>24</v>
      </c>
      <c r="J69" s="146">
        <f>Ores_Table[[#This Row],[original_vein_size]]/2</f>
        <v>16</v>
      </c>
      <c r="K69" s="147">
        <f>Ores_Table[[#This Row],[original_veins_per_chunk]]/2</f>
        <v>12</v>
      </c>
      <c r="L69" s="77">
        <f>Ores_Table[[#This Row],[avg_ores_per_chunk]]/VLOOKUP(Ores_Table[[#This Row],[vein_preset]],Ore_Density[],2,FALSE)/Vanilla_COG_Divisor</f>
        <v>24.046966731898237</v>
      </c>
      <c r="M6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69" s="86">
        <v>1</v>
      </c>
      <c r="O69" s="86">
        <v>1</v>
      </c>
      <c r="P6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69" s="152">
        <f>SQRT(Ores_Table[[#This Row],[vein_multiplier]])*Ores_Table[[#This Row],[vein_frequency_tweak]]</f>
        <v>4.9037706646924502</v>
      </c>
      <c r="R69" s="152">
        <f>IF(Ores_Table[[#This Row],[vein_has_motherlode]]="Motherlode",((Ores_Table[[#This Row],[vein_motherlode_size_tweak]]*SQRT(Ores_Table[[#This Row],[vein_multiplier]]))^(1/2))^(1/3),"none")</f>
        <v>1.3034319387083164</v>
      </c>
      <c r="S69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69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69" s="77">
        <f>Ores_Table[[#This Row],[avg_ores_per_chunk]]/VLOOKUP(Ores_Table[[#This Row],[cloud_preset]],Ore_Density[],2,FALSE)/Vanilla_COG_Divisor</f>
        <v>10.714285714285714</v>
      </c>
      <c r="V69" s="158">
        <f>SQRT(Ores_Table[[#This Row],[cloud_multiplier]])</f>
        <v>3.2732683535398857</v>
      </c>
      <c r="W69" s="147">
        <f>SQRT(SQRT(Ores_Table[[#This Row],[cloud_multiplier]]))</f>
        <v>1.8092176081223301</v>
      </c>
      <c r="X69" s="70">
        <f>Ores_Table[[#This Row],[height_range]]+Ores_Table[[#This Row],[height_desired_bottom]]</f>
        <v>40</v>
      </c>
      <c r="Y69" s="71">
        <f>(Ores_Table[[#This Row],[height_desired_top]]-Ores_Table[[#This Row],[height_desired_bottom]])/2</f>
        <v>24</v>
      </c>
      <c r="Z69" s="71">
        <f>Ores_Table[[#This Row],[height_amp_range]]+Ores_Table[[#This Row],[height_desired_bottom]]</f>
        <v>40</v>
      </c>
      <c r="AA69" s="72">
        <f>(Ores_Table[[#This Row],[height_amplified_top]]-Ores_Table[[#This Row],[height_desired_bottom]])/2</f>
        <v>24</v>
      </c>
      <c r="AB69" s="128">
        <v>16</v>
      </c>
      <c r="AC69" s="128">
        <v>64</v>
      </c>
      <c r="AD69" s="128"/>
      <c r="AE69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69" s="71">
        <f>IF(Ores_Table[[#This Row],[height_generate_in_mountains]]="No",0,IF(Ores_Table[[#This Row],[dimension]]="Overworld",IF(Ores_Table[[#This Row],[height_average]]&lt;64,(Ores_Table[[#This Row],[height_range]]*3),0),0))</f>
        <v>72</v>
      </c>
      <c r="AG69" s="32">
        <f>IF(Ores_Table[[#This Row],[height_desired_top]]&gt;64,64+((Ores_Table[[#This Row],[height_desired_top]]-64)*2.9),Ores_Table[[#This Row],[height_desired_top]])</f>
        <v>64</v>
      </c>
      <c r="AH69" s="41" t="s">
        <v>312</v>
      </c>
      <c r="AI69" s="42"/>
      <c r="AJ69" s="131" t="s">
        <v>53</v>
      </c>
      <c r="AK69" s="20" t="str">
        <f>IF(Ores_Table[[#This Row],[height_average]]&gt;64,"uniform",IF(Ores_Table[[#This Row],[dimension]]="Overworld","normal","uniform"))</f>
        <v>normal</v>
      </c>
      <c r="AL69" s="109" t="s">
        <v>313</v>
      </c>
      <c r="AM69" s="110" t="s">
        <v>64</v>
      </c>
      <c r="AN69" s="117"/>
      <c r="AO69" s="118" t="s">
        <v>56</v>
      </c>
      <c r="AP69" s="46"/>
    </row>
    <row r="70" spans="1:42" s="7" customFormat="1" ht="13.5">
      <c r="A70" s="31" t="s">
        <v>270</v>
      </c>
      <c r="B70" s="18"/>
      <c r="C70" s="105" t="s">
        <v>297</v>
      </c>
      <c r="D70" s="97" t="s">
        <v>49</v>
      </c>
      <c r="E70" s="98" t="s">
        <v>66</v>
      </c>
      <c r="F70" s="99" t="s">
        <v>51</v>
      </c>
      <c r="G70" s="37">
        <f>Ores_Table[[#This Row],[original_vein_size]]*Ores_Table[[#This Row],[original_veins_per_chunk]]/2</f>
        <v>230.4</v>
      </c>
      <c r="H70" s="123">
        <v>32</v>
      </c>
      <c r="I70" s="124">
        <v>14.4</v>
      </c>
      <c r="J70" s="146">
        <f>Ores_Table[[#This Row],[original_vein_size]]/2</f>
        <v>16</v>
      </c>
      <c r="K70" s="147">
        <f>Ores_Table[[#This Row],[original_veins_per_chunk]]/2</f>
        <v>7.2</v>
      </c>
      <c r="L70" s="77">
        <f>Ores_Table[[#This Row],[avg_ores_per_chunk]]/VLOOKUP(Ores_Table[[#This Row],[vein_preset]],Ore_Density[],2,FALSE)/Vanilla_COG_Divisor</f>
        <v>14.428180039138942</v>
      </c>
      <c r="M7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0" s="86">
        <v>1</v>
      </c>
      <c r="O70" s="86">
        <v>1</v>
      </c>
      <c r="P7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0" s="152">
        <f>SQRT(Ores_Table[[#This Row],[vein_multiplier]])*Ores_Table[[#This Row],[vein_frequency_tweak]]</f>
        <v>3.7984444235948671</v>
      </c>
      <c r="R70" s="152">
        <f>IF(Ores_Table[[#This Row],[vein_has_motherlode]]="Motherlode",((Ores_Table[[#This Row],[vein_motherlode_size_tweak]]*SQRT(Ores_Table[[#This Row],[vein_multiplier]]))^(1/2))^(1/3),"none")</f>
        <v>1.249110798260217</v>
      </c>
      <c r="S70" s="152">
        <f>IF(Ores_Table[[#This Row],[vein_has_branches]]="Branches",SQRT(Ores_Table[[#This Row],[vein_multiplier]])^(1/2),IF(Ores_Table[[#This Row],[vein_has_branches]]="Vertical","default",Ores_Table[[#This Row],[vein_has_branches]]))</f>
        <v>1.9489598311906962</v>
      </c>
      <c r="T70" s="153">
        <f>IF(Ores_Table[[#This Row],[vein_has_branches]]="Branches",SQRT(SQRT(Ores_Table[[#This Row],[vein_multiplier]]))^(1/2),IF(Ores_Table[[#This Row],[vein_has_branches]]="Vertical",SQRT(Ores_Table[[#This Row],[vein_multiplier]])^(1/2),"none"))</f>
        <v>1.3960515145189651</v>
      </c>
      <c r="U70" s="77">
        <f>Ores_Table[[#This Row],[avg_ores_per_chunk]]/VLOOKUP(Ores_Table[[#This Row],[cloud_preset]],Ore_Density[],2,FALSE)/Vanilla_COG_Divisor</f>
        <v>6.4285714285714288</v>
      </c>
      <c r="V70" s="158">
        <f>SQRT(Ores_Table[[#This Row],[cloud_multiplier]])</f>
        <v>2.5354627641855498</v>
      </c>
      <c r="W70" s="147">
        <f>SQRT(SQRT(Ores_Table[[#This Row],[cloud_multiplier]]))</f>
        <v>1.5923136513217331</v>
      </c>
      <c r="X70" s="70">
        <f>Ores_Table[[#This Row],[height_range]]+Ores_Table[[#This Row],[height_desired_bottom]]</f>
        <v>11</v>
      </c>
      <c r="Y70" s="71">
        <f>(Ores_Table[[#This Row],[height_desired_top]]-Ores_Table[[#This Row],[height_desired_bottom]])/2</f>
        <v>5</v>
      </c>
      <c r="Z70" s="71">
        <f>Ores_Table[[#This Row],[height_amp_range]]+Ores_Table[[#This Row],[height_desired_bottom]]</f>
        <v>11</v>
      </c>
      <c r="AA70" s="72">
        <f>(Ores_Table[[#This Row],[height_amplified_top]]-Ores_Table[[#This Row],[height_desired_bottom]])/2</f>
        <v>5</v>
      </c>
      <c r="AB70" s="128">
        <v>6</v>
      </c>
      <c r="AC70" s="128">
        <v>16</v>
      </c>
      <c r="AD70" s="128"/>
      <c r="AE70" s="71">
        <f>IF(Ores_Table[[#This Row],[height_generate_in_mountains]]="No",0,IF(Ores_Table[[#This Row],[dimension]]="overworld",IF(Ores_Table[[#This Row],[height_average]]&lt;64,64+(Ores_Table[[#This Row],[height_average]]*3),0),0))</f>
        <v>97</v>
      </c>
      <c r="AF70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70" s="32">
        <f>IF(Ores_Table[[#This Row],[height_desired_top]]&gt;64,64+((Ores_Table[[#This Row],[height_desired_top]]-64)*2.9),Ores_Table[[#This Row],[height_desired_top]])</f>
        <v>16</v>
      </c>
      <c r="AH70" s="41" t="s">
        <v>298</v>
      </c>
      <c r="AI70" s="42"/>
      <c r="AJ70" s="131" t="s">
        <v>53</v>
      </c>
      <c r="AK70" s="20" t="str">
        <f>IF(Ores_Table[[#This Row],[height_average]]&gt;64,"uniform",IF(Ores_Table[[#This Row],[dimension]]="Overworld","normal","uniform"))</f>
        <v>normal</v>
      </c>
      <c r="AL70" s="109" t="s">
        <v>299</v>
      </c>
      <c r="AM70" s="110" t="s">
        <v>64</v>
      </c>
      <c r="AN70" s="117"/>
      <c r="AO70" s="118" t="s">
        <v>56</v>
      </c>
      <c r="AP70" s="46"/>
    </row>
    <row r="71" spans="1:42" s="7" customFormat="1" ht="13.5">
      <c r="A71" s="31" t="s">
        <v>270</v>
      </c>
      <c r="B71" s="18"/>
      <c r="C71" s="105" t="s">
        <v>306</v>
      </c>
      <c r="D71" s="97" t="s">
        <v>49</v>
      </c>
      <c r="E71" s="98" t="s">
        <v>66</v>
      </c>
      <c r="F71" s="99" t="s">
        <v>51</v>
      </c>
      <c r="G71" s="37">
        <f>Ores_Table[[#This Row],[original_vein_size]]*Ores_Table[[#This Row],[original_veins_per_chunk]]/2</f>
        <v>384</v>
      </c>
      <c r="H71" s="123">
        <v>32</v>
      </c>
      <c r="I71" s="124">
        <v>24</v>
      </c>
      <c r="J71" s="146">
        <f>Ores_Table[[#This Row],[original_vein_size]]/2</f>
        <v>16</v>
      </c>
      <c r="K71" s="147">
        <f>Ores_Table[[#This Row],[original_veins_per_chunk]]/2</f>
        <v>12</v>
      </c>
      <c r="L71" s="77">
        <f>Ores_Table[[#This Row],[avg_ores_per_chunk]]/VLOOKUP(Ores_Table[[#This Row],[vein_preset]],Ore_Density[],2,FALSE)/Vanilla_COG_Divisor</f>
        <v>24.046966731898237</v>
      </c>
      <c r="M7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1" s="86">
        <v>1</v>
      </c>
      <c r="O71" s="86">
        <v>1</v>
      </c>
      <c r="P7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1" s="152">
        <f>SQRT(Ores_Table[[#This Row],[vein_multiplier]])*Ores_Table[[#This Row],[vein_frequency_tweak]]</f>
        <v>4.9037706646924502</v>
      </c>
      <c r="R71" s="152">
        <f>IF(Ores_Table[[#This Row],[vein_has_motherlode]]="Motherlode",((Ores_Table[[#This Row],[vein_motherlode_size_tweak]]*SQRT(Ores_Table[[#This Row],[vein_multiplier]]))^(1/2))^(1/3),"none")</f>
        <v>1.3034319387083164</v>
      </c>
      <c r="S71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71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71" s="77">
        <f>Ores_Table[[#This Row],[avg_ores_per_chunk]]/VLOOKUP(Ores_Table[[#This Row],[cloud_preset]],Ore_Density[],2,FALSE)/Vanilla_COG_Divisor</f>
        <v>10.714285714285714</v>
      </c>
      <c r="V71" s="158">
        <f>SQRT(Ores_Table[[#This Row],[cloud_multiplier]])</f>
        <v>3.2732683535398857</v>
      </c>
      <c r="W71" s="147">
        <f>SQRT(SQRT(Ores_Table[[#This Row],[cloud_multiplier]]))</f>
        <v>1.8092176081223301</v>
      </c>
      <c r="X71" s="70">
        <f>Ores_Table[[#This Row],[height_range]]+Ores_Table[[#This Row],[height_desired_bottom]]</f>
        <v>15</v>
      </c>
      <c r="Y71" s="71">
        <f>(Ores_Table[[#This Row],[height_desired_top]]-Ores_Table[[#This Row],[height_desired_bottom]])/2</f>
        <v>9</v>
      </c>
      <c r="Z71" s="71">
        <f>Ores_Table[[#This Row],[height_amp_range]]+Ores_Table[[#This Row],[height_desired_bottom]]</f>
        <v>15</v>
      </c>
      <c r="AA71" s="72">
        <f>(Ores_Table[[#This Row],[height_amplified_top]]-Ores_Table[[#This Row],[height_desired_bottom]])/2</f>
        <v>9</v>
      </c>
      <c r="AB71" s="128">
        <v>6</v>
      </c>
      <c r="AC71" s="128">
        <v>24</v>
      </c>
      <c r="AD71" s="128"/>
      <c r="AE71" s="71">
        <f>IF(Ores_Table[[#This Row],[height_generate_in_mountains]]="No",0,IF(Ores_Table[[#This Row],[dimension]]="overworld",IF(Ores_Table[[#This Row],[height_average]]&lt;64,64+(Ores_Table[[#This Row],[height_average]]*3),0),0))</f>
        <v>109</v>
      </c>
      <c r="AF71" s="71">
        <f>IF(Ores_Table[[#This Row],[height_generate_in_mountains]]="No",0,IF(Ores_Table[[#This Row],[dimension]]="Overworld",IF(Ores_Table[[#This Row],[height_average]]&lt;64,(Ores_Table[[#This Row],[height_range]]*3),0),0))</f>
        <v>27</v>
      </c>
      <c r="AG71" s="32">
        <f>IF(Ores_Table[[#This Row],[height_desired_top]]&gt;64,64+((Ores_Table[[#This Row],[height_desired_top]]-64)*2.9),Ores_Table[[#This Row],[height_desired_top]])</f>
        <v>24</v>
      </c>
      <c r="AH71" s="41" t="s">
        <v>307</v>
      </c>
      <c r="AI71" s="42"/>
      <c r="AJ71" s="131" t="s">
        <v>53</v>
      </c>
      <c r="AK71" s="20" t="str">
        <f>IF(Ores_Table[[#This Row],[height_average]]&gt;64,"uniform",IF(Ores_Table[[#This Row],[dimension]]="Overworld","normal","uniform"))</f>
        <v>normal</v>
      </c>
      <c r="AL71" s="109" t="s">
        <v>308</v>
      </c>
      <c r="AM71" s="110" t="s">
        <v>64</v>
      </c>
      <c r="AN71" s="117"/>
      <c r="AO71" s="118" t="s">
        <v>56</v>
      </c>
      <c r="AP71" s="46"/>
    </row>
    <row r="72" spans="1:42" s="7" customFormat="1" ht="13.5">
      <c r="A72" s="31" t="s">
        <v>270</v>
      </c>
      <c r="B72" s="18"/>
      <c r="C72" s="105" t="s">
        <v>282</v>
      </c>
      <c r="D72" s="97" t="s">
        <v>49</v>
      </c>
      <c r="E72" s="98" t="s">
        <v>66</v>
      </c>
      <c r="F72" s="99" t="s">
        <v>51</v>
      </c>
      <c r="G72" s="37">
        <f>Ores_Table[[#This Row],[original_vein_size]]*Ores_Table[[#This Row],[original_veins_per_chunk]]/2</f>
        <v>48</v>
      </c>
      <c r="H72" s="123">
        <v>32</v>
      </c>
      <c r="I72" s="124">
        <v>3</v>
      </c>
      <c r="J72" s="146">
        <f>Ores_Table[[#This Row],[original_vein_size]]/2</f>
        <v>16</v>
      </c>
      <c r="K72" s="147">
        <f>Ores_Table[[#This Row],[original_veins_per_chunk]]/2</f>
        <v>1.5</v>
      </c>
      <c r="L72" s="77">
        <f>Ores_Table[[#This Row],[avg_ores_per_chunk]]/VLOOKUP(Ores_Table[[#This Row],[vein_preset]],Ore_Density[],2,FALSE)/Vanilla_COG_Divisor</f>
        <v>3.0058708414872797</v>
      </c>
      <c r="M7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2" s="86">
        <v>1</v>
      </c>
      <c r="O72" s="86">
        <v>1</v>
      </c>
      <c r="P7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2" s="152">
        <f>SQRT(Ores_Table[[#This Row],[vein_multiplier]])*Ores_Table[[#This Row],[vein_frequency_tweak]]</f>
        <v>1.7337447451938477</v>
      </c>
      <c r="R72" s="152">
        <f>IF(Ores_Table[[#This Row],[vein_has_motherlode]]="Motherlode",((Ores_Table[[#This Row],[vein_motherlode_size_tweak]]*SQRT(Ores_Table[[#This Row],[vein_multiplier]]))^(1/2))^(1/3),"none")</f>
        <v>1.0960512447870228</v>
      </c>
      <c r="S72" s="152">
        <f>IF(Ores_Table[[#This Row],[vein_has_branches]]="Branches",SQRT(Ores_Table[[#This Row],[vein_multiplier]])^(1/2),IF(Ores_Table[[#This Row],[vein_has_branches]]="Vertical","default",Ores_Table[[#This Row],[vein_has_branches]]))</f>
        <v>1.3167174128087802</v>
      </c>
      <c r="T72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1.1474830773518101</v>
      </c>
      <c r="U72" s="77">
        <f>Ores_Table[[#This Row],[avg_ores_per_chunk]]/VLOOKUP(Ores_Table[[#This Row],[cloud_preset]],Ore_Density[],2,FALSE)/Vanilla_COG_Divisor</f>
        <v>1.3392857142857142</v>
      </c>
      <c r="V72" s="158">
        <f>SQRT(Ores_Table[[#This Row],[cloud_multiplier]])</f>
        <v>1.1572751247156894</v>
      </c>
      <c r="W72" s="147">
        <f>SQRT(SQRT(Ores_Table[[#This Row],[cloud_multiplier]]))</f>
        <v>1.0757672260836399</v>
      </c>
      <c r="X72" s="70">
        <f>Ores_Table[[#This Row],[height_range]]+Ores_Table[[#This Row],[height_desired_bottom]]</f>
        <v>46</v>
      </c>
      <c r="Y72" s="71">
        <f>(Ores_Table[[#This Row],[height_desired_top]]-Ores_Table[[#This Row],[height_desired_bottom]])/2</f>
        <v>14</v>
      </c>
      <c r="Z72" s="71">
        <f>Ores_Table[[#This Row],[height_amp_range]]+Ores_Table[[#This Row],[height_desired_bottom]]</f>
        <v>46</v>
      </c>
      <c r="AA72" s="72">
        <f>(Ores_Table[[#This Row],[height_amplified_top]]-Ores_Table[[#This Row],[height_desired_bottom]])/2</f>
        <v>14</v>
      </c>
      <c r="AB72" s="128">
        <v>32</v>
      </c>
      <c r="AC72" s="128">
        <v>60</v>
      </c>
      <c r="AD72" s="128"/>
      <c r="AE72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72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72" s="32">
        <f>IF(Ores_Table[[#This Row],[height_desired_top]]&gt;64,64+((Ores_Table[[#This Row],[height_desired_top]]-64)*2.9),Ores_Table[[#This Row],[height_desired_top]])</f>
        <v>60</v>
      </c>
      <c r="AH72" s="41" t="s">
        <v>283</v>
      </c>
      <c r="AI72" s="42"/>
      <c r="AJ72" s="131" t="s">
        <v>53</v>
      </c>
      <c r="AK72" s="20" t="str">
        <f>IF(Ores_Table[[#This Row],[height_average]]&gt;64,"uniform",IF(Ores_Table[[#This Row],[dimension]]="Overworld","normal","uniform"))</f>
        <v>normal</v>
      </c>
      <c r="AL72" s="109" t="s">
        <v>284</v>
      </c>
      <c r="AM72" s="110" t="s">
        <v>64</v>
      </c>
      <c r="AN72" s="117"/>
      <c r="AO72" s="118" t="s">
        <v>56</v>
      </c>
      <c r="AP72" s="46"/>
    </row>
    <row r="73" spans="1:42" s="7" customFormat="1" ht="13.5">
      <c r="A73" s="31" t="s">
        <v>270</v>
      </c>
      <c r="B73" s="18"/>
      <c r="C73" s="105" t="s">
        <v>291</v>
      </c>
      <c r="D73" s="97" t="s">
        <v>49</v>
      </c>
      <c r="E73" s="98" t="s">
        <v>66</v>
      </c>
      <c r="F73" s="99" t="s">
        <v>51</v>
      </c>
      <c r="G73" s="37">
        <f>Ores_Table[[#This Row],[original_vein_size]]*Ores_Table[[#This Row],[original_veins_per_chunk]]/2</f>
        <v>230.4</v>
      </c>
      <c r="H73" s="123">
        <v>32</v>
      </c>
      <c r="I73" s="124">
        <v>14.4</v>
      </c>
      <c r="J73" s="146">
        <f>Ores_Table[[#This Row],[original_vein_size]]/2</f>
        <v>16</v>
      </c>
      <c r="K73" s="147">
        <f>Ores_Table[[#This Row],[original_veins_per_chunk]]/2</f>
        <v>7.2</v>
      </c>
      <c r="L73" s="77">
        <f>Ores_Table[[#This Row],[avg_ores_per_chunk]]/VLOOKUP(Ores_Table[[#This Row],[vein_preset]],Ore_Density[],2,FALSE)/Vanilla_COG_Divisor</f>
        <v>14.428180039138942</v>
      </c>
      <c r="M7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3" s="86">
        <v>1</v>
      </c>
      <c r="O73" s="86">
        <v>1</v>
      </c>
      <c r="P7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3" s="152">
        <f>SQRT(Ores_Table[[#This Row],[vein_multiplier]])*Ores_Table[[#This Row],[vein_frequency_tweak]]</f>
        <v>3.7984444235948671</v>
      </c>
      <c r="R73" s="152">
        <f>IF(Ores_Table[[#This Row],[vein_has_motherlode]]="Motherlode",((Ores_Table[[#This Row],[vein_motherlode_size_tweak]]*SQRT(Ores_Table[[#This Row],[vein_multiplier]]))^(1/2))^(1/3),"none")</f>
        <v>1.249110798260217</v>
      </c>
      <c r="S73" s="152">
        <f>IF(Ores_Table[[#This Row],[vein_has_branches]]="Branches",SQRT(Ores_Table[[#This Row],[vein_multiplier]])^(1/2),IF(Ores_Table[[#This Row],[vein_has_branches]]="Vertical","default",Ores_Table[[#This Row],[vein_has_branches]]))</f>
        <v>1.9489598311906962</v>
      </c>
      <c r="T73" s="153">
        <f>IF(Ores_Table[[#This Row],[vein_has_branches]]="Branches",SQRT(SQRT(Ores_Table[[#This Row],[vein_multiplier]]))^(1/2),IF(Ores_Table[[#This Row],[vein_has_branches]]="Vertical",SQRT(Ores_Table[[#This Row],[vein_multiplier]])^(1/2),"none"))</f>
        <v>1.3960515145189651</v>
      </c>
      <c r="U73" s="77">
        <f>Ores_Table[[#This Row],[avg_ores_per_chunk]]/VLOOKUP(Ores_Table[[#This Row],[cloud_preset]],Ore_Density[],2,FALSE)/Vanilla_COG_Divisor</f>
        <v>6.4285714285714288</v>
      </c>
      <c r="V73" s="158">
        <f>SQRT(Ores_Table[[#This Row],[cloud_multiplier]])</f>
        <v>2.5354627641855498</v>
      </c>
      <c r="W73" s="147">
        <f>SQRT(SQRT(Ores_Table[[#This Row],[cloud_multiplier]]))</f>
        <v>1.5923136513217331</v>
      </c>
      <c r="X73" s="70">
        <f>Ores_Table[[#This Row],[height_range]]+Ores_Table[[#This Row],[height_desired_bottom]]</f>
        <v>15</v>
      </c>
      <c r="Y73" s="71">
        <f>(Ores_Table[[#This Row],[height_desired_top]]-Ores_Table[[#This Row],[height_desired_bottom]])/2</f>
        <v>9</v>
      </c>
      <c r="Z73" s="71">
        <f>Ores_Table[[#This Row],[height_amp_range]]+Ores_Table[[#This Row],[height_desired_bottom]]</f>
        <v>15</v>
      </c>
      <c r="AA73" s="72">
        <f>(Ores_Table[[#This Row],[height_amplified_top]]-Ores_Table[[#This Row],[height_desired_bottom]])/2</f>
        <v>9</v>
      </c>
      <c r="AB73" s="128">
        <v>6</v>
      </c>
      <c r="AC73" s="128">
        <v>24</v>
      </c>
      <c r="AD73" s="128"/>
      <c r="AE73" s="71">
        <f>IF(Ores_Table[[#This Row],[height_generate_in_mountains]]="No",0,IF(Ores_Table[[#This Row],[dimension]]="overworld",IF(Ores_Table[[#This Row],[height_average]]&lt;64,64+(Ores_Table[[#This Row],[height_average]]*3),0),0))</f>
        <v>109</v>
      </c>
      <c r="AF73" s="71">
        <f>IF(Ores_Table[[#This Row],[height_generate_in_mountains]]="No",0,IF(Ores_Table[[#This Row],[dimension]]="Overworld",IF(Ores_Table[[#This Row],[height_average]]&lt;64,(Ores_Table[[#This Row],[height_range]]*3),0),0))</f>
        <v>27</v>
      </c>
      <c r="AG73" s="32">
        <f>IF(Ores_Table[[#This Row],[height_desired_top]]&gt;64,64+((Ores_Table[[#This Row],[height_desired_top]]-64)*2.9),Ores_Table[[#This Row],[height_desired_top]])</f>
        <v>24</v>
      </c>
      <c r="AH73" s="41" t="s">
        <v>292</v>
      </c>
      <c r="AI73" s="42"/>
      <c r="AJ73" s="131" t="s">
        <v>53</v>
      </c>
      <c r="AK73" s="20" t="str">
        <f>IF(Ores_Table[[#This Row],[height_average]]&gt;64,"uniform",IF(Ores_Table[[#This Row],[dimension]]="Overworld","normal","uniform"))</f>
        <v>normal</v>
      </c>
      <c r="AL73" s="109" t="s">
        <v>293</v>
      </c>
      <c r="AM73" s="110" t="s">
        <v>64</v>
      </c>
      <c r="AN73" s="117"/>
      <c r="AO73" s="118" t="s">
        <v>56</v>
      </c>
      <c r="AP73" s="46"/>
    </row>
    <row r="74" spans="1:42" s="7" customFormat="1" ht="13.5">
      <c r="A74" s="31" t="s">
        <v>270</v>
      </c>
      <c r="B74" s="18"/>
      <c r="C74" s="105" t="s">
        <v>279</v>
      </c>
      <c r="D74" s="97" t="s">
        <v>49</v>
      </c>
      <c r="E74" s="98" t="s">
        <v>66</v>
      </c>
      <c r="F74" s="99" t="s">
        <v>51</v>
      </c>
      <c r="G74" s="37">
        <f>Ores_Table[[#This Row],[original_vein_size]]*Ores_Table[[#This Row],[original_veins_per_chunk]]/2</f>
        <v>230.4</v>
      </c>
      <c r="H74" s="123">
        <v>32</v>
      </c>
      <c r="I74" s="124">
        <v>14.4</v>
      </c>
      <c r="J74" s="146">
        <f>Ores_Table[[#This Row],[original_vein_size]]/2</f>
        <v>16</v>
      </c>
      <c r="K74" s="147">
        <f>Ores_Table[[#This Row],[original_veins_per_chunk]]/2</f>
        <v>7.2</v>
      </c>
      <c r="L74" s="77">
        <f>Ores_Table[[#This Row],[avg_ores_per_chunk]]/VLOOKUP(Ores_Table[[#This Row],[vein_preset]],Ore_Density[],2,FALSE)/Vanilla_COG_Divisor</f>
        <v>14.428180039138942</v>
      </c>
      <c r="M7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4" s="86">
        <v>1</v>
      </c>
      <c r="O74" s="86">
        <v>1</v>
      </c>
      <c r="P7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4" s="152">
        <f>SQRT(Ores_Table[[#This Row],[vein_multiplier]])*Ores_Table[[#This Row],[vein_frequency_tweak]]</f>
        <v>3.7984444235948671</v>
      </c>
      <c r="R74" s="152">
        <f>IF(Ores_Table[[#This Row],[vein_has_motherlode]]="Motherlode",((Ores_Table[[#This Row],[vein_motherlode_size_tweak]]*SQRT(Ores_Table[[#This Row],[vein_multiplier]]))^(1/2))^(1/3),"none")</f>
        <v>1.249110798260217</v>
      </c>
      <c r="S74" s="152">
        <f>IF(Ores_Table[[#This Row],[vein_has_branches]]="Branches",SQRT(Ores_Table[[#This Row],[vein_multiplier]])^(1/2),IF(Ores_Table[[#This Row],[vein_has_branches]]="Vertical","default",Ores_Table[[#This Row],[vein_has_branches]]))</f>
        <v>1.9489598311906962</v>
      </c>
      <c r="T74" s="153">
        <f>IF(Ores_Table[[#This Row],[vein_has_branches]]="Branches",SQRT(SQRT(Ores_Table[[#This Row],[vein_multiplier]]))^(1/2),IF(Ores_Table[[#This Row],[vein_has_branches]]="Vertical",SQRT(Ores_Table[[#This Row],[vein_multiplier]])^(1/2),"none"))</f>
        <v>1.3960515145189651</v>
      </c>
      <c r="U74" s="77">
        <f>Ores_Table[[#This Row],[avg_ores_per_chunk]]/VLOOKUP(Ores_Table[[#This Row],[cloud_preset]],Ore_Density[],2,FALSE)/Vanilla_COG_Divisor</f>
        <v>6.4285714285714288</v>
      </c>
      <c r="V74" s="158">
        <f>SQRT(Ores_Table[[#This Row],[cloud_multiplier]])</f>
        <v>2.5354627641855498</v>
      </c>
      <c r="W74" s="147">
        <f>SQRT(SQRT(Ores_Table[[#This Row],[cloud_multiplier]]))</f>
        <v>1.5923136513217331</v>
      </c>
      <c r="X74" s="70">
        <f>Ores_Table[[#This Row],[height_range]]+Ores_Table[[#This Row],[height_desired_bottom]]</f>
        <v>11</v>
      </c>
      <c r="Y74" s="71">
        <f>(Ores_Table[[#This Row],[height_desired_top]]-Ores_Table[[#This Row],[height_desired_bottom]])/2</f>
        <v>5</v>
      </c>
      <c r="Z74" s="71">
        <f>Ores_Table[[#This Row],[height_amp_range]]+Ores_Table[[#This Row],[height_desired_bottom]]</f>
        <v>11</v>
      </c>
      <c r="AA74" s="72">
        <f>(Ores_Table[[#This Row],[height_amplified_top]]-Ores_Table[[#This Row],[height_desired_bottom]])/2</f>
        <v>5</v>
      </c>
      <c r="AB74" s="128">
        <v>6</v>
      </c>
      <c r="AC74" s="128">
        <v>16</v>
      </c>
      <c r="AD74" s="128"/>
      <c r="AE74" s="71">
        <f>IF(Ores_Table[[#This Row],[height_generate_in_mountains]]="No",0,IF(Ores_Table[[#This Row],[dimension]]="overworld",IF(Ores_Table[[#This Row],[height_average]]&lt;64,64+(Ores_Table[[#This Row],[height_average]]*3),0),0))</f>
        <v>97</v>
      </c>
      <c r="AF74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74" s="32">
        <f>IF(Ores_Table[[#This Row],[height_desired_top]]&gt;64,64+((Ores_Table[[#This Row],[height_desired_top]]-64)*2.9),Ores_Table[[#This Row],[height_desired_top]])</f>
        <v>16</v>
      </c>
      <c r="AH74" s="41" t="s">
        <v>280</v>
      </c>
      <c r="AI74" s="42"/>
      <c r="AJ74" s="131" t="s">
        <v>53</v>
      </c>
      <c r="AK74" s="20" t="str">
        <f>IF(Ores_Table[[#This Row],[height_average]]&gt;64,"uniform",IF(Ores_Table[[#This Row],[dimension]]="Overworld","normal","uniform"))</f>
        <v>normal</v>
      </c>
      <c r="AL74" s="109" t="s">
        <v>281</v>
      </c>
      <c r="AM74" s="110" t="s">
        <v>64</v>
      </c>
      <c r="AN74" s="117"/>
      <c r="AO74" s="118" t="s">
        <v>56</v>
      </c>
      <c r="AP74" s="46"/>
    </row>
    <row r="75" spans="1:42" s="7" customFormat="1" ht="13.5">
      <c r="A75" s="31" t="s">
        <v>270</v>
      </c>
      <c r="B75" s="18"/>
      <c r="C75" s="105" t="s">
        <v>309</v>
      </c>
      <c r="D75" s="97" t="s">
        <v>49</v>
      </c>
      <c r="E75" s="98" t="s">
        <v>66</v>
      </c>
      <c r="F75" s="99" t="s">
        <v>51</v>
      </c>
      <c r="G75" s="37">
        <f>Ores_Table[[#This Row],[original_vein_size]]*Ores_Table[[#This Row],[original_veins_per_chunk]]/2</f>
        <v>192</v>
      </c>
      <c r="H75" s="123">
        <v>32</v>
      </c>
      <c r="I75" s="124">
        <v>12</v>
      </c>
      <c r="J75" s="146">
        <f>Ores_Table[[#This Row],[original_vein_size]]/2</f>
        <v>16</v>
      </c>
      <c r="K75" s="147">
        <f>Ores_Table[[#This Row],[original_veins_per_chunk]]/2</f>
        <v>6</v>
      </c>
      <c r="L75" s="77">
        <f>Ores_Table[[#This Row],[avg_ores_per_chunk]]/VLOOKUP(Ores_Table[[#This Row],[vein_preset]],Ore_Density[],2,FALSE)/Vanilla_COG_Divisor</f>
        <v>12.023483365949119</v>
      </c>
      <c r="M7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5" s="86">
        <v>1</v>
      </c>
      <c r="O75" s="86">
        <v>1</v>
      </c>
      <c r="P7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5" s="152">
        <f>SQRT(Ores_Table[[#This Row],[vein_multiplier]])*Ores_Table[[#This Row],[vein_frequency_tweak]]</f>
        <v>3.4674894903876954</v>
      </c>
      <c r="R75" s="152">
        <f>IF(Ores_Table[[#This Row],[vein_has_motherlode]]="Motherlode",((Ores_Table[[#This Row],[vein_motherlode_size_tweak]]*SQRT(Ores_Table[[#This Row],[vein_multiplier]]))^(1/2))^(1/3),"none")</f>
        <v>1.2302759252756794</v>
      </c>
      <c r="S75" s="152">
        <f>IF(Ores_Table[[#This Row],[vein_has_branches]]="Branches",SQRT(Ores_Table[[#This Row],[vein_multiplier]])^(1/2),IF(Ores_Table[[#This Row],[vein_has_branches]]="Vertical","default",Ores_Table[[#This Row],[vein_has_branches]]))</f>
        <v>1.8621196230069903</v>
      </c>
      <c r="T75" s="153">
        <f>IF(Ores_Table[[#This Row],[vein_has_branches]]="Branches",SQRT(SQRT(Ores_Table[[#This Row],[vein_multiplier]]))^(1/2),IF(Ores_Table[[#This Row],[vein_has_branches]]="Vertical",SQRT(Ores_Table[[#This Row],[vein_multiplier]])^(1/2),"none"))</f>
        <v>1.3645950399319904</v>
      </c>
      <c r="U75" s="77">
        <f>Ores_Table[[#This Row],[avg_ores_per_chunk]]/VLOOKUP(Ores_Table[[#This Row],[cloud_preset]],Ore_Density[],2,FALSE)/Vanilla_COG_Divisor</f>
        <v>5.3571428571428568</v>
      </c>
      <c r="V75" s="158">
        <f>SQRT(Ores_Table[[#This Row],[cloud_multiplier]])</f>
        <v>2.3145502494313788</v>
      </c>
      <c r="W75" s="147">
        <f>SQRT(SQRT(Ores_Table[[#This Row],[cloud_multiplier]]))</f>
        <v>1.5213646010839672</v>
      </c>
      <c r="X75" s="70">
        <f>Ores_Table[[#This Row],[height_range]]+Ores_Table[[#This Row],[height_desired_bottom]]</f>
        <v>35</v>
      </c>
      <c r="Y75" s="71">
        <f>(Ores_Table[[#This Row],[height_desired_top]]-Ores_Table[[#This Row],[height_desired_bottom]])/2</f>
        <v>29</v>
      </c>
      <c r="Z75" s="71">
        <f>Ores_Table[[#This Row],[height_amp_range]]+Ores_Table[[#This Row],[height_desired_bottom]]</f>
        <v>35</v>
      </c>
      <c r="AA75" s="72">
        <f>(Ores_Table[[#This Row],[height_amplified_top]]-Ores_Table[[#This Row],[height_desired_bottom]])/2</f>
        <v>29</v>
      </c>
      <c r="AB75" s="128">
        <v>6</v>
      </c>
      <c r="AC75" s="128">
        <v>64</v>
      </c>
      <c r="AD75" s="128"/>
      <c r="AE75" s="71">
        <f>IF(Ores_Table[[#This Row],[height_generate_in_mountains]]="No",0,IF(Ores_Table[[#This Row],[dimension]]="overworld",IF(Ores_Table[[#This Row],[height_average]]&lt;64,64+(Ores_Table[[#This Row],[height_average]]*3),0),0))</f>
        <v>169</v>
      </c>
      <c r="AF75" s="71">
        <f>IF(Ores_Table[[#This Row],[height_generate_in_mountains]]="No",0,IF(Ores_Table[[#This Row],[dimension]]="Overworld",IF(Ores_Table[[#This Row],[height_average]]&lt;64,(Ores_Table[[#This Row],[height_range]]*3),0),0))</f>
        <v>87</v>
      </c>
      <c r="AG75" s="32">
        <f>IF(Ores_Table[[#This Row],[height_desired_top]]&gt;64,64+((Ores_Table[[#This Row],[height_desired_top]]-64)*2.9),Ores_Table[[#This Row],[height_desired_top]])</f>
        <v>64</v>
      </c>
      <c r="AH75" s="41" t="s">
        <v>310</v>
      </c>
      <c r="AI75" s="42"/>
      <c r="AJ75" s="131" t="s">
        <v>53</v>
      </c>
      <c r="AK75" s="20" t="str">
        <f>IF(Ores_Table[[#This Row],[height_average]]&gt;64,"uniform",IF(Ores_Table[[#This Row],[dimension]]="Overworld","normal","uniform"))</f>
        <v>normal</v>
      </c>
      <c r="AL75" s="109" t="s">
        <v>311</v>
      </c>
      <c r="AM75" s="110" t="s">
        <v>64</v>
      </c>
      <c r="AN75" s="117"/>
      <c r="AO75" s="118" t="s">
        <v>56</v>
      </c>
      <c r="AP75" s="46"/>
    </row>
    <row r="76" spans="1:42" s="7" customFormat="1" ht="13.5">
      <c r="A76" s="31" t="s">
        <v>270</v>
      </c>
      <c r="B76" s="18"/>
      <c r="C76" s="105" t="s">
        <v>274</v>
      </c>
      <c r="D76" s="97" t="s">
        <v>49</v>
      </c>
      <c r="E76" s="98" t="s">
        <v>66</v>
      </c>
      <c r="F76" s="99" t="s">
        <v>51</v>
      </c>
      <c r="G76" s="37">
        <f>Ores_Table[[#This Row],[original_vein_size]]*Ores_Table[[#This Row],[original_veins_per_chunk]]/2</f>
        <v>384</v>
      </c>
      <c r="H76" s="123">
        <v>32</v>
      </c>
      <c r="I76" s="124">
        <v>24</v>
      </c>
      <c r="J76" s="146">
        <f>Ores_Table[[#This Row],[original_vein_size]]/2</f>
        <v>16</v>
      </c>
      <c r="K76" s="147">
        <f>Ores_Table[[#This Row],[original_veins_per_chunk]]/2</f>
        <v>12</v>
      </c>
      <c r="L76" s="77">
        <f>Ores_Table[[#This Row],[avg_ores_per_chunk]]/VLOOKUP(Ores_Table[[#This Row],[vein_preset]],Ore_Density[],2,FALSE)/Vanilla_COG_Divisor</f>
        <v>24.046966731898237</v>
      </c>
      <c r="M7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6" s="86">
        <v>1</v>
      </c>
      <c r="O76" s="86">
        <v>1</v>
      </c>
      <c r="P7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6" s="152">
        <f>SQRT(Ores_Table[[#This Row],[vein_multiplier]])*Ores_Table[[#This Row],[vein_frequency_tweak]]</f>
        <v>4.9037706646924502</v>
      </c>
      <c r="R76" s="152">
        <f>IF(Ores_Table[[#This Row],[vein_has_motherlode]]="Motherlode",((Ores_Table[[#This Row],[vein_motherlode_size_tweak]]*SQRT(Ores_Table[[#This Row],[vein_multiplier]]))^(1/2))^(1/3),"none")</f>
        <v>1.3034319387083164</v>
      </c>
      <c r="S76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76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76" s="77">
        <f>Ores_Table[[#This Row],[avg_ores_per_chunk]]/VLOOKUP(Ores_Table[[#This Row],[cloud_preset]],Ore_Density[],2,FALSE)/Vanilla_COG_Divisor</f>
        <v>10.714285714285714</v>
      </c>
      <c r="V76" s="158">
        <f>SQRT(Ores_Table[[#This Row],[cloud_multiplier]])</f>
        <v>3.2732683535398857</v>
      </c>
      <c r="W76" s="147">
        <f>SQRT(SQRT(Ores_Table[[#This Row],[cloud_multiplier]]))</f>
        <v>1.8092176081223301</v>
      </c>
      <c r="X76" s="70">
        <f>Ores_Table[[#This Row],[height_range]]+Ores_Table[[#This Row],[height_desired_bottom]]</f>
        <v>88</v>
      </c>
      <c r="Y76" s="71">
        <f>(Ores_Table[[#This Row],[height_desired_top]]-Ores_Table[[#This Row],[height_desired_bottom]])/2</f>
        <v>40</v>
      </c>
      <c r="Z76" s="71">
        <f>Ores_Table[[#This Row],[height_amp_range]]+Ores_Table[[#This Row],[height_desired_bottom]]</f>
        <v>148.80000000000001</v>
      </c>
      <c r="AA76" s="72">
        <f>(Ores_Table[[#This Row],[height_amplified_top]]-Ores_Table[[#This Row],[height_desired_bottom]])/2</f>
        <v>100.8</v>
      </c>
      <c r="AB76" s="128">
        <v>48</v>
      </c>
      <c r="AC76" s="128">
        <v>128</v>
      </c>
      <c r="AD76" s="128"/>
      <c r="AE7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7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76" s="32">
        <f>IF(Ores_Table[[#This Row],[height_desired_top]]&gt;64,64+((Ores_Table[[#This Row],[height_desired_top]]-64)*2.9),Ores_Table[[#This Row],[height_desired_top]])</f>
        <v>249.6</v>
      </c>
      <c r="AH76" s="41" t="s">
        <v>275</v>
      </c>
      <c r="AI76" s="42"/>
      <c r="AJ76" s="131" t="s">
        <v>53</v>
      </c>
      <c r="AK76" s="20" t="str">
        <f>IF(Ores_Table[[#This Row],[height_average]]&gt;64,"uniform",IF(Ores_Table[[#This Row],[dimension]]="Overworld","normal","uniform"))</f>
        <v>uniform</v>
      </c>
      <c r="AL76" s="109" t="s">
        <v>276</v>
      </c>
      <c r="AM76" s="110" t="s">
        <v>64</v>
      </c>
      <c r="AN76" s="117"/>
      <c r="AO76" s="118" t="s">
        <v>56</v>
      </c>
      <c r="AP76" s="46"/>
    </row>
    <row r="77" spans="1:42" s="7" customFormat="1" ht="13.5">
      <c r="A77" s="31" t="s">
        <v>270</v>
      </c>
      <c r="B77" s="18"/>
      <c r="C77" s="105" t="s">
        <v>300</v>
      </c>
      <c r="D77" s="97" t="s">
        <v>49</v>
      </c>
      <c r="E77" s="98" t="s">
        <v>66</v>
      </c>
      <c r="F77" s="99" t="s">
        <v>51</v>
      </c>
      <c r="G77" s="37">
        <f>Ores_Table[[#This Row],[original_vein_size]]*Ores_Table[[#This Row],[original_veins_per_chunk]]/2</f>
        <v>307.2</v>
      </c>
      <c r="H77" s="123">
        <v>32</v>
      </c>
      <c r="I77" s="124">
        <v>19.2</v>
      </c>
      <c r="J77" s="146">
        <f>Ores_Table[[#This Row],[original_vein_size]]/2</f>
        <v>16</v>
      </c>
      <c r="K77" s="147">
        <f>Ores_Table[[#This Row],[original_veins_per_chunk]]/2</f>
        <v>9.6</v>
      </c>
      <c r="L77" s="77">
        <f>Ores_Table[[#This Row],[avg_ores_per_chunk]]/VLOOKUP(Ores_Table[[#This Row],[vein_preset]],Ore_Density[],2,FALSE)/Vanilla_COG_Divisor</f>
        <v>19.237573385518591</v>
      </c>
      <c r="M7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7" s="86">
        <v>1</v>
      </c>
      <c r="O77" s="86">
        <v>1</v>
      </c>
      <c r="P7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7" s="152">
        <f>SQRT(Ores_Table[[#This Row],[vein_multiplier]])*Ores_Table[[#This Row],[vein_frequency_tweak]]</f>
        <v>4.3860658209286587</v>
      </c>
      <c r="R77" s="152">
        <f>IF(Ores_Table[[#This Row],[vein_has_motherlode]]="Motherlode",((Ores_Table[[#This Row],[vein_motherlode_size_tweak]]*SQRT(Ores_Table[[#This Row],[vein_multiplier]]))^(1/2))^(1/3),"none")</f>
        <v>1.279418199323926</v>
      </c>
      <c r="S77" s="152">
        <f>IF(Ores_Table[[#This Row],[vein_has_branches]]="Branches",SQRT(Ores_Table[[#This Row],[vein_multiplier]])^(1/2),IF(Ores_Table[[#This Row],[vein_has_branches]]="Vertical","default",Ores_Table[[#This Row],[vein_has_branches]]))</f>
        <v>2.0942936329294084</v>
      </c>
      <c r="T77" s="153">
        <f>IF(Ores_Table[[#This Row],[vein_has_branches]]="Branches",SQRT(SQRT(Ores_Table[[#This Row],[vein_multiplier]]))^(1/2),IF(Ores_Table[[#This Row],[vein_has_branches]]="Vertical",SQRT(Ores_Table[[#This Row],[vein_multiplier]])^(1/2),"none"))</f>
        <v>1.4471674515858242</v>
      </c>
      <c r="U77" s="77">
        <f>Ores_Table[[#This Row],[avg_ores_per_chunk]]/VLOOKUP(Ores_Table[[#This Row],[cloud_preset]],Ore_Density[],2,FALSE)/Vanilla_COG_Divisor</f>
        <v>8.5714285714285712</v>
      </c>
      <c r="V77" s="158">
        <f>SQRT(Ores_Table[[#This Row],[cloud_multiplier]])</f>
        <v>2.9277002188455996</v>
      </c>
      <c r="W77" s="147">
        <f>SQRT(SQRT(Ores_Table[[#This Row],[cloud_multiplier]]))</f>
        <v>1.7110523717424899</v>
      </c>
      <c r="X77" s="70">
        <f>Ores_Table[[#This Row],[height_range]]+Ores_Table[[#This Row],[height_desired_bottom]]</f>
        <v>32</v>
      </c>
      <c r="Y77" s="71">
        <f>(Ores_Table[[#This Row],[height_desired_top]]-Ores_Table[[#This Row],[height_desired_bottom]])/2</f>
        <v>16</v>
      </c>
      <c r="Z77" s="71">
        <f>Ores_Table[[#This Row],[height_amp_range]]+Ores_Table[[#This Row],[height_desired_bottom]]</f>
        <v>32</v>
      </c>
      <c r="AA77" s="72">
        <f>(Ores_Table[[#This Row],[height_amplified_top]]-Ores_Table[[#This Row],[height_desired_bottom]])/2</f>
        <v>16</v>
      </c>
      <c r="AB77" s="128">
        <v>16</v>
      </c>
      <c r="AC77" s="128">
        <v>48</v>
      </c>
      <c r="AD77" s="128"/>
      <c r="AE77" s="71">
        <f>IF(Ores_Table[[#This Row],[height_generate_in_mountains]]="No",0,IF(Ores_Table[[#This Row],[dimension]]="overworld",IF(Ores_Table[[#This Row],[height_average]]&lt;64,64+(Ores_Table[[#This Row],[height_average]]*3),0),0))</f>
        <v>160</v>
      </c>
      <c r="AF77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77" s="32">
        <f>IF(Ores_Table[[#This Row],[height_desired_top]]&gt;64,64+((Ores_Table[[#This Row],[height_desired_top]]-64)*2.9),Ores_Table[[#This Row],[height_desired_top]])</f>
        <v>48</v>
      </c>
      <c r="AH77" s="41" t="s">
        <v>301</v>
      </c>
      <c r="AI77" s="42"/>
      <c r="AJ77" s="131" t="s">
        <v>53</v>
      </c>
      <c r="AK77" s="20" t="str">
        <f>IF(Ores_Table[[#This Row],[height_average]]&gt;64,"uniform",IF(Ores_Table[[#This Row],[dimension]]="Overworld","normal","uniform"))</f>
        <v>normal</v>
      </c>
      <c r="AL77" s="109" t="s">
        <v>302</v>
      </c>
      <c r="AM77" s="110" t="s">
        <v>64</v>
      </c>
      <c r="AN77" s="117"/>
      <c r="AO77" s="118" t="s">
        <v>56</v>
      </c>
      <c r="AP77" s="46"/>
    </row>
    <row r="78" spans="1:42" s="7" customFormat="1" ht="13.5">
      <c r="A78" s="31" t="s">
        <v>270</v>
      </c>
      <c r="B78" s="18"/>
      <c r="C78" s="105" t="s">
        <v>271</v>
      </c>
      <c r="D78" s="97" t="s">
        <v>49</v>
      </c>
      <c r="E78" s="98" t="s">
        <v>66</v>
      </c>
      <c r="F78" s="99" t="s">
        <v>51</v>
      </c>
      <c r="G78" s="37">
        <f>Ores_Table[[#This Row],[original_vein_size]]*Ores_Table[[#This Row],[original_veins_per_chunk]]/2</f>
        <v>384</v>
      </c>
      <c r="H78" s="123">
        <v>32</v>
      </c>
      <c r="I78" s="124">
        <v>24</v>
      </c>
      <c r="J78" s="146">
        <f>Ores_Table[[#This Row],[original_vein_size]]/2</f>
        <v>16</v>
      </c>
      <c r="K78" s="147">
        <f>Ores_Table[[#This Row],[original_veins_per_chunk]]/2</f>
        <v>12</v>
      </c>
      <c r="L78" s="77">
        <f>Ores_Table[[#This Row],[avg_ores_per_chunk]]/VLOOKUP(Ores_Table[[#This Row],[vein_preset]],Ore_Density[],2,FALSE)/Vanilla_COG_Divisor</f>
        <v>24.046966731898237</v>
      </c>
      <c r="M7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8" s="86">
        <v>1</v>
      </c>
      <c r="O78" s="86">
        <v>1</v>
      </c>
      <c r="P7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8" s="152">
        <f>SQRT(Ores_Table[[#This Row],[vein_multiplier]])*Ores_Table[[#This Row],[vein_frequency_tweak]]</f>
        <v>4.9037706646924502</v>
      </c>
      <c r="R78" s="152">
        <f>IF(Ores_Table[[#This Row],[vein_has_motherlode]]="Motherlode",((Ores_Table[[#This Row],[vein_motherlode_size_tweak]]*SQRT(Ores_Table[[#This Row],[vein_multiplier]]))^(1/2))^(1/3),"none")</f>
        <v>1.3034319387083164</v>
      </c>
      <c r="S78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78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78" s="77">
        <f>Ores_Table[[#This Row],[avg_ores_per_chunk]]/VLOOKUP(Ores_Table[[#This Row],[cloud_preset]],Ore_Density[],2,FALSE)/Vanilla_COG_Divisor</f>
        <v>10.714285714285714</v>
      </c>
      <c r="V78" s="158">
        <f>SQRT(Ores_Table[[#This Row],[cloud_multiplier]])</f>
        <v>3.2732683535398857</v>
      </c>
      <c r="W78" s="147">
        <f>SQRT(SQRT(Ores_Table[[#This Row],[cloud_multiplier]]))</f>
        <v>1.8092176081223301</v>
      </c>
      <c r="X78" s="70">
        <f>Ores_Table[[#This Row],[height_range]]+Ores_Table[[#This Row],[height_desired_bottom]]</f>
        <v>56</v>
      </c>
      <c r="Y78" s="71">
        <f>(Ores_Table[[#This Row],[height_desired_top]]-Ores_Table[[#This Row],[height_desired_bottom]])/2</f>
        <v>8</v>
      </c>
      <c r="Z78" s="71">
        <f>Ores_Table[[#This Row],[height_amp_range]]+Ores_Table[[#This Row],[height_desired_bottom]]</f>
        <v>56</v>
      </c>
      <c r="AA78" s="72">
        <f>(Ores_Table[[#This Row],[height_amplified_top]]-Ores_Table[[#This Row],[height_desired_bottom]])/2</f>
        <v>8</v>
      </c>
      <c r="AB78" s="128">
        <v>48</v>
      </c>
      <c r="AC78" s="128">
        <v>64</v>
      </c>
      <c r="AD78" s="128"/>
      <c r="AE78" s="71">
        <f>IF(Ores_Table[[#This Row],[height_generate_in_mountains]]="No",0,IF(Ores_Table[[#This Row],[dimension]]="overworld",IF(Ores_Table[[#This Row],[height_average]]&lt;64,64+(Ores_Table[[#This Row],[height_average]]*3),0),0))</f>
        <v>232</v>
      </c>
      <c r="AF78" s="71">
        <f>IF(Ores_Table[[#This Row],[height_generate_in_mountains]]="No",0,IF(Ores_Table[[#This Row],[dimension]]="Overworld",IF(Ores_Table[[#This Row],[height_average]]&lt;64,(Ores_Table[[#This Row],[height_range]]*3),0),0))</f>
        <v>24</v>
      </c>
      <c r="AG78" s="32">
        <f>IF(Ores_Table[[#This Row],[height_desired_top]]&gt;64,64+((Ores_Table[[#This Row],[height_desired_top]]-64)*2.9),Ores_Table[[#This Row],[height_desired_top]])</f>
        <v>64</v>
      </c>
      <c r="AH78" s="41" t="s">
        <v>272</v>
      </c>
      <c r="AI78" s="42"/>
      <c r="AJ78" s="131" t="s">
        <v>53</v>
      </c>
      <c r="AK78" s="20" t="str">
        <f>IF(Ores_Table[[#This Row],[height_average]]&gt;64,"uniform",IF(Ores_Table[[#This Row],[dimension]]="Overworld","normal","uniform"))</f>
        <v>normal</v>
      </c>
      <c r="AL78" s="109" t="s">
        <v>273</v>
      </c>
      <c r="AM78" s="110" t="s">
        <v>64</v>
      </c>
      <c r="AN78" s="117"/>
      <c r="AO78" s="118" t="s">
        <v>56</v>
      </c>
      <c r="AP78" s="46"/>
    </row>
    <row r="79" spans="1:42" s="7" customFormat="1" ht="13.5">
      <c r="A79" s="31" t="s">
        <v>270</v>
      </c>
      <c r="B79" s="18"/>
      <c r="C79" s="105" t="s">
        <v>285</v>
      </c>
      <c r="D79" s="97" t="s">
        <v>49</v>
      </c>
      <c r="E79" s="98" t="s">
        <v>66</v>
      </c>
      <c r="F79" s="99" t="s">
        <v>51</v>
      </c>
      <c r="G79" s="37">
        <f>Ores_Table[[#This Row],[original_vein_size]]*Ores_Table[[#This Row],[original_veins_per_chunk]]/2</f>
        <v>384</v>
      </c>
      <c r="H79" s="123">
        <v>32</v>
      </c>
      <c r="I79" s="124">
        <v>24</v>
      </c>
      <c r="J79" s="146">
        <f>Ores_Table[[#This Row],[original_vein_size]]/2</f>
        <v>16</v>
      </c>
      <c r="K79" s="147">
        <f>Ores_Table[[#This Row],[original_veins_per_chunk]]/2</f>
        <v>12</v>
      </c>
      <c r="L79" s="77">
        <f>Ores_Table[[#This Row],[avg_ores_per_chunk]]/VLOOKUP(Ores_Table[[#This Row],[vein_preset]],Ore_Density[],2,FALSE)/Vanilla_COG_Divisor</f>
        <v>24.046966731898237</v>
      </c>
      <c r="M7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79" s="86">
        <v>1</v>
      </c>
      <c r="O79" s="86">
        <v>1</v>
      </c>
      <c r="P7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79" s="152">
        <f>SQRT(Ores_Table[[#This Row],[vein_multiplier]])*Ores_Table[[#This Row],[vein_frequency_tweak]]</f>
        <v>4.9037706646924502</v>
      </c>
      <c r="R79" s="152">
        <f>IF(Ores_Table[[#This Row],[vein_has_motherlode]]="Motherlode",((Ores_Table[[#This Row],[vein_motherlode_size_tweak]]*SQRT(Ores_Table[[#This Row],[vein_multiplier]]))^(1/2))^(1/3),"none")</f>
        <v>1.3034319387083164</v>
      </c>
      <c r="S79" s="152">
        <f>IF(Ores_Table[[#This Row],[vein_has_branches]]="Branches",SQRT(Ores_Table[[#This Row],[vein_multiplier]])^(1/2),IF(Ores_Table[[#This Row],[vein_has_branches]]="Vertical","default",Ores_Table[[#This Row],[vein_has_branches]]))</f>
        <v>2.2144459046660971</v>
      </c>
      <c r="T79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1.4881014430024915</v>
      </c>
      <c r="U79" s="77">
        <f>Ores_Table[[#This Row],[avg_ores_per_chunk]]/VLOOKUP(Ores_Table[[#This Row],[cloud_preset]],Ore_Density[],2,FALSE)/Vanilla_COG_Divisor</f>
        <v>10.714285714285714</v>
      </c>
      <c r="V79" s="158">
        <f>SQRT(Ores_Table[[#This Row],[cloud_multiplier]])</f>
        <v>3.2732683535398857</v>
      </c>
      <c r="W79" s="147">
        <f>SQRT(SQRT(Ores_Table[[#This Row],[cloud_multiplier]]))</f>
        <v>1.8092176081223301</v>
      </c>
      <c r="X79" s="70">
        <f>Ores_Table[[#This Row],[height_range]]+Ores_Table[[#This Row],[height_desired_bottom]]</f>
        <v>40</v>
      </c>
      <c r="Y79" s="71">
        <f>(Ores_Table[[#This Row],[height_desired_top]]-Ores_Table[[#This Row],[height_desired_bottom]])/2</f>
        <v>8</v>
      </c>
      <c r="Z79" s="71">
        <f>Ores_Table[[#This Row],[height_amp_range]]+Ores_Table[[#This Row],[height_desired_bottom]]</f>
        <v>40</v>
      </c>
      <c r="AA79" s="72">
        <f>(Ores_Table[[#This Row],[height_amplified_top]]-Ores_Table[[#This Row],[height_desired_bottom]])/2</f>
        <v>8</v>
      </c>
      <c r="AB79" s="128">
        <v>32</v>
      </c>
      <c r="AC79" s="128">
        <v>48</v>
      </c>
      <c r="AD79" s="128"/>
      <c r="AE79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79" s="71">
        <f>IF(Ores_Table[[#This Row],[height_generate_in_mountains]]="No",0,IF(Ores_Table[[#This Row],[dimension]]="Overworld",IF(Ores_Table[[#This Row],[height_average]]&lt;64,(Ores_Table[[#This Row],[height_range]]*3),0),0))</f>
        <v>24</v>
      </c>
      <c r="AG79" s="32">
        <f>IF(Ores_Table[[#This Row],[height_desired_top]]&gt;64,64+((Ores_Table[[#This Row],[height_desired_top]]-64)*2.9),Ores_Table[[#This Row],[height_desired_top]])</f>
        <v>48</v>
      </c>
      <c r="AH79" s="41" t="s">
        <v>286</v>
      </c>
      <c r="AI79" s="42"/>
      <c r="AJ79" s="131" t="s">
        <v>53</v>
      </c>
      <c r="AK79" s="20" t="str">
        <f>IF(Ores_Table[[#This Row],[height_average]]&gt;64,"uniform",IF(Ores_Table[[#This Row],[dimension]]="Overworld","normal","uniform"))</f>
        <v>normal</v>
      </c>
      <c r="AL79" s="109" t="s">
        <v>287</v>
      </c>
      <c r="AM79" s="110" t="s">
        <v>64</v>
      </c>
      <c r="AN79" s="117"/>
      <c r="AO79" s="118" t="s">
        <v>56</v>
      </c>
      <c r="AP79" s="46"/>
    </row>
    <row r="80" spans="1:42" s="7" customFormat="1" ht="13.5">
      <c r="A80" s="31" t="s">
        <v>323</v>
      </c>
      <c r="B80" s="18"/>
      <c r="C80" s="105" t="s">
        <v>326</v>
      </c>
      <c r="D80" s="97" t="s">
        <v>59</v>
      </c>
      <c r="E80" s="98" t="s">
        <v>66</v>
      </c>
      <c r="F80" s="99" t="s">
        <v>61</v>
      </c>
      <c r="G80" s="37">
        <f>Ores_Table[[#This Row],[original_vein_size]]*Ores_Table[[#This Row],[original_veins_per_chunk]]/2</f>
        <v>16</v>
      </c>
      <c r="H80" s="123">
        <v>4</v>
      </c>
      <c r="I80" s="124">
        <v>8</v>
      </c>
      <c r="J80" s="146">
        <f>Ores_Table[[#This Row],[original_vein_size]]/2</f>
        <v>2</v>
      </c>
      <c r="K80" s="147">
        <f>Ores_Table[[#This Row],[original_veins_per_chunk]]/2</f>
        <v>4</v>
      </c>
      <c r="L80" s="77">
        <f>Ores_Table[[#This Row],[avg_ores_per_chunk]]/VLOOKUP(Ores_Table[[#This Row],[vein_preset]],Ore_Density[],2,FALSE)/Vanilla_COG_Divisor</f>
        <v>1.0019569471624266</v>
      </c>
      <c r="M8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0" s="86">
        <v>1</v>
      </c>
      <c r="O80" s="86">
        <v>1</v>
      </c>
      <c r="P8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0" s="152">
        <f>SQRT(Ores_Table[[#This Row],[vein_multiplier]])*Ores_Table[[#This Row],[vein_frequency_tweak]]</f>
        <v>1.000977995343767</v>
      </c>
      <c r="R80" s="152">
        <f>IF(Ores_Table[[#This Row],[vein_has_motherlode]]="Motherlode",((Ores_Table[[#This Row],[vein_motherlode_size_tweak]]*SQRT(Ores_Table[[#This Row],[vein_multiplier]]))^(1/2))^(1/3),"none")</f>
        <v>1.0001629328417641</v>
      </c>
      <c r="S80" s="152">
        <f>IF(Ores_Table[[#This Row],[vein_has_branches]]="Branches",SQRT(Ores_Table[[#This Row],[vein_multiplier]])^(1/2),IF(Ores_Table[[#This Row],[vein_has_branches]]="Vertical","default",Ores_Table[[#This Row],[vein_has_branches]]))</f>
        <v>1.0004888781709504</v>
      </c>
      <c r="T80" s="153">
        <f>IF(Ores_Table[[#This Row],[vein_has_branches]]="Branches",SQRT(SQRT(Ores_Table[[#This Row],[vein_multiplier]]))^(1/2),IF(Ores_Table[[#This Row],[vein_has_branches]]="Vertical",SQRT(Ores_Table[[#This Row],[vein_multiplier]])^(1/2),"none"))</f>
        <v>1.0002444092175424</v>
      </c>
      <c r="U80" s="77">
        <f>Ores_Table[[#This Row],[avg_ores_per_chunk]]/VLOOKUP(Ores_Table[[#This Row],[cloud_preset]],Ore_Density[],2,FALSE)/Vanilla_COG_Divisor</f>
        <v>1.3061224489795917</v>
      </c>
      <c r="V80" s="158">
        <f>SQRT(Ores_Table[[#This Row],[cloud_multiplier]])</f>
        <v>1.1428571428571428</v>
      </c>
      <c r="W80" s="147">
        <f>SQRT(SQRT(Ores_Table[[#This Row],[cloud_multiplier]]))</f>
        <v>1.0690449676496976</v>
      </c>
      <c r="X80" s="70">
        <f>Ores_Table[[#This Row],[height_range]]+Ores_Table[[#This Row],[height_desired_bottom]]</f>
        <v>62.5</v>
      </c>
      <c r="Y80" s="71">
        <f>(Ores_Table[[#This Row],[height_desired_top]]-Ores_Table[[#This Row],[height_desired_bottom]])/2</f>
        <v>22.5</v>
      </c>
      <c r="Z80" s="71">
        <f>Ores_Table[[#This Row],[height_amp_range]]+Ores_Table[[#This Row],[height_desired_bottom]]</f>
        <v>82.45</v>
      </c>
      <c r="AA80" s="72">
        <f>(Ores_Table[[#This Row],[height_amplified_top]]-Ores_Table[[#This Row],[height_desired_bottom]])/2</f>
        <v>42.45</v>
      </c>
      <c r="AB80" s="128">
        <v>40</v>
      </c>
      <c r="AC80" s="128">
        <v>85</v>
      </c>
      <c r="AD80" s="128"/>
      <c r="AE80" s="71">
        <f>IF(Ores_Table[[#This Row],[height_generate_in_mountains]]="No",0,IF(Ores_Table[[#This Row],[dimension]]="overworld",IF(Ores_Table[[#This Row],[height_average]]&lt;64,64+(Ores_Table[[#This Row],[height_average]]*3),0),0))</f>
        <v>251.5</v>
      </c>
      <c r="AF80" s="71">
        <f>IF(Ores_Table[[#This Row],[height_generate_in_mountains]]="No",0,IF(Ores_Table[[#This Row],[dimension]]="Overworld",IF(Ores_Table[[#This Row],[height_average]]&lt;64,(Ores_Table[[#This Row],[height_range]]*3),0),0))</f>
        <v>67.5</v>
      </c>
      <c r="AG80" s="32">
        <f>IF(Ores_Table[[#This Row],[height_desired_top]]&gt;64,64+((Ores_Table[[#This Row],[height_desired_top]]-64)*2.9),Ores_Table[[#This Row],[height_desired_top]])</f>
        <v>124.9</v>
      </c>
      <c r="AH80" s="41" t="s">
        <v>327</v>
      </c>
      <c r="AI80" s="42"/>
      <c r="AJ80" s="131" t="s">
        <v>53</v>
      </c>
      <c r="AK80" s="20" t="str">
        <f>IF(Ores_Table[[#This Row],[height_average]]&gt;64,"uniform",IF(Ores_Table[[#This Row],[dimension]]="Overworld","normal","uniform"))</f>
        <v>normal</v>
      </c>
      <c r="AL80" s="109" t="s">
        <v>328</v>
      </c>
      <c r="AM80" s="110" t="s">
        <v>64</v>
      </c>
      <c r="AN80" s="117"/>
      <c r="AO80" s="118" t="s">
        <v>56</v>
      </c>
      <c r="AP80" s="46"/>
    </row>
    <row r="81" spans="1:42" s="7" customFormat="1" ht="13.5">
      <c r="A81" s="31" t="s">
        <v>323</v>
      </c>
      <c r="B81" s="18"/>
      <c r="C81" s="105" t="s">
        <v>176</v>
      </c>
      <c r="D81" s="97" t="s">
        <v>59</v>
      </c>
      <c r="E81" s="98" t="s">
        <v>66</v>
      </c>
      <c r="F81" s="99" t="s">
        <v>61</v>
      </c>
      <c r="G81" s="37">
        <f>Ores_Table[[#This Row],[original_vein_size]]*Ores_Table[[#This Row],[original_veins_per_chunk]]/2</f>
        <v>32</v>
      </c>
      <c r="H81" s="123">
        <v>8</v>
      </c>
      <c r="I81" s="124">
        <v>8</v>
      </c>
      <c r="J81" s="146">
        <f>Ores_Table[[#This Row],[original_vein_size]]/2</f>
        <v>4</v>
      </c>
      <c r="K81" s="147">
        <f>Ores_Table[[#This Row],[original_veins_per_chunk]]/2</f>
        <v>4</v>
      </c>
      <c r="L81" s="77">
        <f>Ores_Table[[#This Row],[avg_ores_per_chunk]]/VLOOKUP(Ores_Table[[#This Row],[vein_preset]],Ore_Density[],2,FALSE)/Vanilla_COG_Divisor</f>
        <v>2.0039138943248531</v>
      </c>
      <c r="M8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1" s="86">
        <v>1</v>
      </c>
      <c r="O81" s="86">
        <v>1</v>
      </c>
      <c r="P8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1" s="152">
        <f>SQRT(Ores_Table[[#This Row],[vein_multiplier]])*Ores_Table[[#This Row],[vein_frequency_tweak]]</f>
        <v>1.4155966566521883</v>
      </c>
      <c r="R81" s="152">
        <f>IF(Ores_Table[[#This Row],[vein_has_motherlode]]="Motherlode",((Ores_Table[[#This Row],[vein_motherlode_size_tweak]]*SQRT(Ores_Table[[#This Row],[vein_multiplier]]))^(1/2))^(1/3),"none")</f>
        <v>1.0596357156920035</v>
      </c>
      <c r="S81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81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81" s="77">
        <f>Ores_Table[[#This Row],[avg_ores_per_chunk]]/VLOOKUP(Ores_Table[[#This Row],[cloud_preset]],Ore_Density[],2,FALSE)/Vanilla_COG_Divisor</f>
        <v>2.6122448979591835</v>
      </c>
      <c r="V81" s="158">
        <f>SQRT(Ores_Table[[#This Row],[cloud_multiplier]])</f>
        <v>1.6162440712835371</v>
      </c>
      <c r="W81" s="147">
        <f>SQRT(SQRT(Ores_Table[[#This Row],[cloud_multiplier]]))</f>
        <v>1.2713158817868739</v>
      </c>
      <c r="X81" s="70">
        <f>Ores_Table[[#This Row],[height_range]]+Ores_Table[[#This Row],[height_desired_bottom]]</f>
        <v>56</v>
      </c>
      <c r="Y81" s="71">
        <f>(Ores_Table[[#This Row],[height_desired_top]]-Ores_Table[[#This Row],[height_desired_bottom]])/2</f>
        <v>16</v>
      </c>
      <c r="Z81" s="71">
        <f>Ores_Table[[#This Row],[height_amp_range]]+Ores_Table[[#This Row],[height_desired_bottom]]</f>
        <v>63.6</v>
      </c>
      <c r="AA81" s="72">
        <f>(Ores_Table[[#This Row],[height_amplified_top]]-Ores_Table[[#This Row],[height_desired_bottom]])/2</f>
        <v>23.6</v>
      </c>
      <c r="AB81" s="128">
        <v>40</v>
      </c>
      <c r="AC81" s="128">
        <v>72</v>
      </c>
      <c r="AD81" s="128"/>
      <c r="AE81" s="71">
        <f>IF(Ores_Table[[#This Row],[height_generate_in_mountains]]="No",0,IF(Ores_Table[[#This Row],[dimension]]="overworld",IF(Ores_Table[[#This Row],[height_average]]&lt;64,64+(Ores_Table[[#This Row],[height_average]]*3),0),0))</f>
        <v>232</v>
      </c>
      <c r="AF81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81" s="32">
        <f>IF(Ores_Table[[#This Row],[height_desired_top]]&gt;64,64+((Ores_Table[[#This Row],[height_desired_top]]-64)*2.9),Ores_Table[[#This Row],[height_desired_top]])</f>
        <v>87.2</v>
      </c>
      <c r="AH81" s="41" t="s">
        <v>324</v>
      </c>
      <c r="AI81" s="42"/>
      <c r="AJ81" s="131" t="s">
        <v>53</v>
      </c>
      <c r="AK81" s="20" t="str">
        <f>IF(Ores_Table[[#This Row],[height_average]]&gt;64,"uniform",IF(Ores_Table[[#This Row],[dimension]]="Overworld","normal","uniform"))</f>
        <v>normal</v>
      </c>
      <c r="AL81" s="109" t="s">
        <v>325</v>
      </c>
      <c r="AM81" s="110" t="s">
        <v>64</v>
      </c>
      <c r="AN81" s="117"/>
      <c r="AO81" s="118" t="s">
        <v>56</v>
      </c>
      <c r="AP81" s="46"/>
    </row>
    <row r="82" spans="1:42" s="7" customFormat="1" ht="13.5">
      <c r="A82" s="31" t="s">
        <v>323</v>
      </c>
      <c r="B82" s="18"/>
      <c r="C82" s="105" t="s">
        <v>188</v>
      </c>
      <c r="D82" s="97" t="s">
        <v>59</v>
      </c>
      <c r="E82" s="98" t="s">
        <v>66</v>
      </c>
      <c r="F82" s="99" t="s">
        <v>61</v>
      </c>
      <c r="G82" s="37">
        <f>Ores_Table[[#This Row],[original_vein_size]]*Ores_Table[[#This Row],[original_veins_per_chunk]]/2</f>
        <v>12</v>
      </c>
      <c r="H82" s="123">
        <v>6</v>
      </c>
      <c r="I82" s="124">
        <v>4</v>
      </c>
      <c r="J82" s="146">
        <f>Ores_Table[[#This Row],[original_vein_size]]/2</f>
        <v>3</v>
      </c>
      <c r="K82" s="147">
        <f>Ores_Table[[#This Row],[original_veins_per_chunk]]/2</f>
        <v>2</v>
      </c>
      <c r="L82" s="77">
        <f>Ores_Table[[#This Row],[avg_ores_per_chunk]]/VLOOKUP(Ores_Table[[#This Row],[vein_preset]],Ore_Density[],2,FALSE)/Vanilla_COG_Divisor</f>
        <v>0.75146771037181992</v>
      </c>
      <c r="M8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2" s="86">
        <v>1</v>
      </c>
      <c r="O82" s="86">
        <v>1</v>
      </c>
      <c r="P8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2" s="152">
        <f>SQRT(Ores_Table[[#This Row],[vein_multiplier]])*Ores_Table[[#This Row],[vein_frequency_tweak]]</f>
        <v>0.86687237259692385</v>
      </c>
      <c r="R82" s="152">
        <f>IF(Ores_Table[[#This Row],[vein_has_motherlode]]="Motherlode",((Ores_Table[[#This Row],[vein_motherlode_size_tweak]]*SQRT(Ores_Table[[#This Row],[vein_multiplier]]))^(1/2))^(1/3),"none")</f>
        <v>0.97647064899688185</v>
      </c>
      <c r="S82" s="152">
        <f>IF(Ores_Table[[#This Row],[vein_has_branches]]="Branches",SQRT(Ores_Table[[#This Row],[vein_multiplier]])^(1/2),IF(Ores_Table[[#This Row],[vein_has_branches]]="Vertical","default",Ores_Table[[#This Row],[vein_has_branches]]))</f>
        <v>0.93105981150349515</v>
      </c>
      <c r="T82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0.96491440630943792</v>
      </c>
      <c r="U82" s="77">
        <f>Ores_Table[[#This Row],[avg_ores_per_chunk]]/VLOOKUP(Ores_Table[[#This Row],[cloud_preset]],Ore_Density[],2,FALSE)/Vanilla_COG_Divisor</f>
        <v>0.97959183673469385</v>
      </c>
      <c r="V82" s="158">
        <f>SQRT(Ores_Table[[#This Row],[cloud_multiplier]])</f>
        <v>0.98974331861078702</v>
      </c>
      <c r="W82" s="147">
        <f>SQRT(SQRT(Ores_Table[[#This Row],[cloud_multiplier]]))</f>
        <v>0.99485844149345537</v>
      </c>
      <c r="X82" s="70">
        <f>Ores_Table[[#This Row],[height_range]]+Ores_Table[[#This Row],[height_desired_bottom]]</f>
        <v>22</v>
      </c>
      <c r="Y82" s="71">
        <f>(Ores_Table[[#This Row],[height_desired_top]]-Ores_Table[[#This Row],[height_desired_bottom]])/2</f>
        <v>14</v>
      </c>
      <c r="Z82" s="71">
        <f>Ores_Table[[#This Row],[height_amp_range]]+Ores_Table[[#This Row],[height_desired_bottom]]</f>
        <v>22</v>
      </c>
      <c r="AA82" s="72">
        <f>(Ores_Table[[#This Row],[height_amplified_top]]-Ores_Table[[#This Row],[height_desired_bottom]])/2</f>
        <v>14</v>
      </c>
      <c r="AB82" s="128">
        <v>8</v>
      </c>
      <c r="AC82" s="128">
        <v>36</v>
      </c>
      <c r="AD82" s="128"/>
      <c r="AE82" s="71">
        <f>IF(Ores_Table[[#This Row],[height_generate_in_mountains]]="No",0,IF(Ores_Table[[#This Row],[dimension]]="overworld",IF(Ores_Table[[#This Row],[height_average]]&lt;64,64+(Ores_Table[[#This Row],[height_average]]*3),0),0))</f>
        <v>130</v>
      </c>
      <c r="AF82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82" s="32">
        <f>IF(Ores_Table[[#This Row],[height_desired_top]]&gt;64,64+((Ores_Table[[#This Row],[height_desired_top]]-64)*2.9),Ores_Table[[#This Row],[height_desired_top]])</f>
        <v>36</v>
      </c>
      <c r="AH82" s="41" t="s">
        <v>329</v>
      </c>
      <c r="AI82" s="42"/>
      <c r="AJ82" s="131" t="s">
        <v>53</v>
      </c>
      <c r="AK82" s="20" t="str">
        <f>IF(Ores_Table[[#This Row],[height_average]]&gt;64,"uniform",IF(Ores_Table[[#This Row],[dimension]]="Overworld","normal","uniform"))</f>
        <v>normal</v>
      </c>
      <c r="AL82" s="109" t="s">
        <v>330</v>
      </c>
      <c r="AM82" s="110" t="s">
        <v>64</v>
      </c>
      <c r="AN82" s="117"/>
      <c r="AO82" s="118" t="s">
        <v>56</v>
      </c>
      <c r="AP82" s="46"/>
    </row>
    <row r="83" spans="1:42" s="7" customFormat="1" ht="13.5">
      <c r="A83" s="31" t="s">
        <v>323</v>
      </c>
      <c r="B83" s="18"/>
      <c r="C83" s="105" t="s">
        <v>191</v>
      </c>
      <c r="D83" s="97" t="s">
        <v>59</v>
      </c>
      <c r="E83" s="98" t="s">
        <v>66</v>
      </c>
      <c r="F83" s="99" t="s">
        <v>61</v>
      </c>
      <c r="G83" s="37">
        <f>Ores_Table[[#This Row],[original_vein_size]]*Ores_Table[[#This Row],[original_veins_per_chunk]]/2</f>
        <v>6</v>
      </c>
      <c r="H83" s="123">
        <v>6</v>
      </c>
      <c r="I83" s="124">
        <v>2</v>
      </c>
      <c r="J83" s="146">
        <f>Ores_Table[[#This Row],[original_vein_size]]/2</f>
        <v>3</v>
      </c>
      <c r="K83" s="147">
        <f>Ores_Table[[#This Row],[original_veins_per_chunk]]/2</f>
        <v>1</v>
      </c>
      <c r="L83" s="77">
        <f>Ores_Table[[#This Row],[avg_ores_per_chunk]]/VLOOKUP(Ores_Table[[#This Row],[vein_preset]],Ore_Density[],2,FALSE)/Vanilla_COG_Divisor</f>
        <v>0.37573385518590996</v>
      </c>
      <c r="M8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3" s="86">
        <v>1</v>
      </c>
      <c r="O83" s="86">
        <v>1</v>
      </c>
      <c r="P8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3" s="152">
        <f>SQRT(Ores_Table[[#This Row],[vein_multiplier]])*Ores_Table[[#This Row],[vein_frequency_tweak]]</f>
        <v>0.61297133308655627</v>
      </c>
      <c r="R83" s="152">
        <f>IF(Ores_Table[[#This Row],[vein_has_motherlode]]="Motherlode",((Ores_Table[[#This Row],[vein_motherlode_size_tweak]]*SQRT(Ores_Table[[#This Row],[vein_multiplier]]))^(1/2))^(1/3),"none")</f>
        <v>0.92166556267577893</v>
      </c>
      <c r="S83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83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83" s="77">
        <f>Ores_Table[[#This Row],[avg_ores_per_chunk]]/VLOOKUP(Ores_Table[[#This Row],[cloud_preset]],Ore_Density[],2,FALSE)/Vanilla_COG_Divisor</f>
        <v>0.48979591836734693</v>
      </c>
      <c r="V83" s="158">
        <f>SQRT(Ores_Table[[#This Row],[cloud_multiplier]])</f>
        <v>0.6998542122237652</v>
      </c>
      <c r="W83" s="147">
        <f>SQRT(SQRT(Ores_Table[[#This Row],[cloud_multiplier]]))</f>
        <v>0.83657289713674399</v>
      </c>
      <c r="X83" s="70">
        <f>Ores_Table[[#This Row],[height_range]]+Ores_Table[[#This Row],[height_desired_bottom]]</f>
        <v>16</v>
      </c>
      <c r="Y83" s="71">
        <f>(Ores_Table[[#This Row],[height_desired_top]]-Ores_Table[[#This Row],[height_desired_bottom]])/2</f>
        <v>8</v>
      </c>
      <c r="Z83" s="71">
        <f>Ores_Table[[#This Row],[height_amp_range]]+Ores_Table[[#This Row],[height_desired_bottom]]</f>
        <v>16</v>
      </c>
      <c r="AA83" s="72">
        <f>(Ores_Table[[#This Row],[height_amplified_top]]-Ores_Table[[#This Row],[height_desired_bottom]])/2</f>
        <v>8</v>
      </c>
      <c r="AB83" s="128">
        <v>8</v>
      </c>
      <c r="AC83" s="128">
        <v>24</v>
      </c>
      <c r="AD83" s="128"/>
      <c r="AE83" s="71">
        <f>IF(Ores_Table[[#This Row],[height_generate_in_mountains]]="No",0,IF(Ores_Table[[#This Row],[dimension]]="overworld",IF(Ores_Table[[#This Row],[height_average]]&lt;64,64+(Ores_Table[[#This Row],[height_average]]*3),0),0))</f>
        <v>112</v>
      </c>
      <c r="AF83" s="71">
        <f>IF(Ores_Table[[#This Row],[height_generate_in_mountains]]="No",0,IF(Ores_Table[[#This Row],[dimension]]="Overworld",IF(Ores_Table[[#This Row],[height_average]]&lt;64,(Ores_Table[[#This Row],[height_range]]*3),0),0))</f>
        <v>24</v>
      </c>
      <c r="AG83" s="32">
        <f>IF(Ores_Table[[#This Row],[height_desired_top]]&gt;64,64+((Ores_Table[[#This Row],[height_desired_top]]-64)*2.9),Ores_Table[[#This Row],[height_desired_top]])</f>
        <v>24</v>
      </c>
      <c r="AH83" s="41" t="s">
        <v>333</v>
      </c>
      <c r="AI83" s="42"/>
      <c r="AJ83" s="131" t="s">
        <v>53</v>
      </c>
      <c r="AK83" s="20" t="str">
        <f>IF(Ores_Table[[#This Row],[height_average]]&gt;64,"uniform",IF(Ores_Table[[#This Row],[dimension]]="Overworld","normal","uniform"))</f>
        <v>normal</v>
      </c>
      <c r="AL83" s="109" t="s">
        <v>334</v>
      </c>
      <c r="AM83" s="110" t="s">
        <v>64</v>
      </c>
      <c r="AN83" s="117"/>
      <c r="AO83" s="118" t="s">
        <v>56</v>
      </c>
      <c r="AP83" s="46"/>
    </row>
    <row r="84" spans="1:42" s="7" customFormat="1" ht="13.5">
      <c r="A84" s="31" t="s">
        <v>323</v>
      </c>
      <c r="B84" s="18"/>
      <c r="C84" s="105" t="s">
        <v>173</v>
      </c>
      <c r="D84" s="97" t="s">
        <v>59</v>
      </c>
      <c r="E84" s="98" t="s">
        <v>66</v>
      </c>
      <c r="F84" s="99" t="s">
        <v>61</v>
      </c>
      <c r="G84" s="37">
        <f>Ores_Table[[#This Row],[original_vein_size]]*Ores_Table[[#This Row],[original_veins_per_chunk]]/2</f>
        <v>16</v>
      </c>
      <c r="H84" s="123">
        <v>8</v>
      </c>
      <c r="I84" s="124">
        <v>4</v>
      </c>
      <c r="J84" s="146">
        <f>Ores_Table[[#This Row],[original_vein_size]]/2</f>
        <v>4</v>
      </c>
      <c r="K84" s="147">
        <f>Ores_Table[[#This Row],[original_veins_per_chunk]]/2</f>
        <v>2</v>
      </c>
      <c r="L84" s="77">
        <f>Ores_Table[[#This Row],[avg_ores_per_chunk]]/VLOOKUP(Ores_Table[[#This Row],[vein_preset]],Ore_Density[],2,FALSE)/Vanilla_COG_Divisor</f>
        <v>1.0019569471624266</v>
      </c>
      <c r="M8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4" s="86">
        <v>1</v>
      </c>
      <c r="O84" s="86">
        <v>1</v>
      </c>
      <c r="P8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4" s="152">
        <f>SQRT(Ores_Table[[#This Row],[vein_multiplier]])*Ores_Table[[#This Row],[vein_frequency_tweak]]</f>
        <v>1.000977995343767</v>
      </c>
      <c r="R84" s="152">
        <f>IF(Ores_Table[[#This Row],[vein_has_motherlode]]="Motherlode",((Ores_Table[[#This Row],[vein_motherlode_size_tweak]]*SQRT(Ores_Table[[#This Row],[vein_multiplier]]))^(1/2))^(1/3),"none")</f>
        <v>1.0001629328417641</v>
      </c>
      <c r="S84" s="152">
        <f>IF(Ores_Table[[#This Row],[vein_has_branches]]="Branches",SQRT(Ores_Table[[#This Row],[vein_multiplier]])^(1/2),IF(Ores_Table[[#This Row],[vein_has_branches]]="Vertical","default",Ores_Table[[#This Row],[vein_has_branches]]))</f>
        <v>1.0004888781709504</v>
      </c>
      <c r="T84" s="153">
        <f>IF(Ores_Table[[#This Row],[vein_has_branches]]="Branches",SQRT(SQRT(Ores_Table[[#This Row],[vein_multiplier]]))^(1/2),IF(Ores_Table[[#This Row],[vein_has_branches]]="Vertical",SQRT(Ores_Table[[#This Row],[vein_multiplier]])^(1/2),"none"))</f>
        <v>1.0002444092175424</v>
      </c>
      <c r="U84" s="77">
        <f>Ores_Table[[#This Row],[avg_ores_per_chunk]]/VLOOKUP(Ores_Table[[#This Row],[cloud_preset]],Ore_Density[],2,FALSE)/Vanilla_COG_Divisor</f>
        <v>1.3061224489795917</v>
      </c>
      <c r="V84" s="158">
        <f>SQRT(Ores_Table[[#This Row],[cloud_multiplier]])</f>
        <v>1.1428571428571428</v>
      </c>
      <c r="W84" s="147">
        <f>SQRT(SQRT(Ores_Table[[#This Row],[cloud_multiplier]]))</f>
        <v>1.0690449676496976</v>
      </c>
      <c r="X84" s="70">
        <f>Ores_Table[[#This Row],[height_range]]+Ores_Table[[#This Row],[height_desired_bottom]]</f>
        <v>24</v>
      </c>
      <c r="Y84" s="71">
        <f>(Ores_Table[[#This Row],[height_desired_top]]-Ores_Table[[#This Row],[height_desired_bottom]])/2</f>
        <v>16</v>
      </c>
      <c r="Z84" s="71">
        <f>Ores_Table[[#This Row],[height_amp_range]]+Ores_Table[[#This Row],[height_desired_bottom]]</f>
        <v>24</v>
      </c>
      <c r="AA84" s="72">
        <f>(Ores_Table[[#This Row],[height_amplified_top]]-Ores_Table[[#This Row],[height_desired_bottom]])/2</f>
        <v>16</v>
      </c>
      <c r="AB84" s="128">
        <v>8</v>
      </c>
      <c r="AC84" s="128">
        <v>40</v>
      </c>
      <c r="AD84" s="128"/>
      <c r="AE84" s="71">
        <f>IF(Ores_Table[[#This Row],[height_generate_in_mountains]]="No",0,IF(Ores_Table[[#This Row],[dimension]]="overworld",IF(Ores_Table[[#This Row],[height_average]]&lt;64,64+(Ores_Table[[#This Row],[height_average]]*3),0),0))</f>
        <v>136</v>
      </c>
      <c r="AF84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84" s="32">
        <f>IF(Ores_Table[[#This Row],[height_desired_top]]&gt;64,64+((Ores_Table[[#This Row],[height_desired_top]]-64)*2.9),Ores_Table[[#This Row],[height_desired_top]])</f>
        <v>40</v>
      </c>
      <c r="AH84" s="41" t="s">
        <v>331</v>
      </c>
      <c r="AI84" s="42"/>
      <c r="AJ84" s="131" t="s">
        <v>53</v>
      </c>
      <c r="AK84" s="20" t="str">
        <f>IF(Ores_Table[[#This Row],[height_average]]&gt;64,"uniform",IF(Ores_Table[[#This Row],[dimension]]="Overworld","normal","uniform"))</f>
        <v>normal</v>
      </c>
      <c r="AL84" s="109" t="s">
        <v>332</v>
      </c>
      <c r="AM84" s="110" t="s">
        <v>64</v>
      </c>
      <c r="AN84" s="117"/>
      <c r="AO84" s="118" t="s">
        <v>56</v>
      </c>
      <c r="AP84" s="46"/>
    </row>
    <row r="85" spans="1:42" s="7" customFormat="1" ht="13.5">
      <c r="A85" s="31" t="s">
        <v>335</v>
      </c>
      <c r="B85" s="18"/>
      <c r="C85" s="105" t="s">
        <v>176</v>
      </c>
      <c r="D85" s="97" t="s">
        <v>59</v>
      </c>
      <c r="E85" s="98" t="s">
        <v>66</v>
      </c>
      <c r="F85" s="99" t="s">
        <v>61</v>
      </c>
      <c r="G85" s="37">
        <f>Ores_Table[[#This Row],[original_vein_size]]*Ores_Table[[#This Row],[original_veins_per_chunk]]/2</f>
        <v>75</v>
      </c>
      <c r="H85" s="123">
        <v>10</v>
      </c>
      <c r="I85" s="124">
        <v>15</v>
      </c>
      <c r="J85" s="146">
        <f>Ores_Table[[#This Row],[original_vein_size]]/2</f>
        <v>5</v>
      </c>
      <c r="K85" s="147">
        <f>Ores_Table[[#This Row],[original_veins_per_chunk]]/2</f>
        <v>7.5</v>
      </c>
      <c r="L85" s="77">
        <f>Ores_Table[[#This Row],[avg_ores_per_chunk]]/VLOOKUP(Ores_Table[[#This Row],[vein_preset]],Ore_Density[],2,FALSE)/Vanilla_COG_Divisor</f>
        <v>4.6966731898238754</v>
      </c>
      <c r="M8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5" s="86">
        <v>1</v>
      </c>
      <c r="O85" s="86">
        <v>1</v>
      </c>
      <c r="P8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5" s="152">
        <f>SQRT(Ores_Table[[#This Row],[vein_multiplier]])*Ores_Table[[#This Row],[vein_frequency_tweak]]</f>
        <v>2.1671809314923096</v>
      </c>
      <c r="R85" s="152">
        <f>IF(Ores_Table[[#This Row],[vein_has_motherlode]]="Motherlode",((Ores_Table[[#This Row],[vein_motherlode_size_tweak]]*SQRT(Ores_Table[[#This Row],[vein_multiplier]]))^(1/2))^(1/3),"none")</f>
        <v>1.1375815203434059</v>
      </c>
      <c r="S85" s="152">
        <f>IF(Ores_Table[[#This Row],[vein_has_branches]]="Branches",SQRT(Ores_Table[[#This Row],[vein_multiplier]])^(1/2),IF(Ores_Table[[#This Row],[vein_has_branches]]="Vertical","default",Ores_Table[[#This Row],[vein_has_branches]]))</f>
        <v>1.4721348210990424</v>
      </c>
      <c r="T85" s="153">
        <f>IF(Ores_Table[[#This Row],[vein_has_branches]]="Branches",SQRT(SQRT(Ores_Table[[#This Row],[vein_multiplier]]))^(1/2),IF(Ores_Table[[#This Row],[vein_has_branches]]="Vertical",SQRT(Ores_Table[[#This Row],[vein_multiplier]])^(1/2),"none"))</f>
        <v>1.2133156312761499</v>
      </c>
      <c r="U85" s="77">
        <f>Ores_Table[[#This Row],[avg_ores_per_chunk]]/VLOOKUP(Ores_Table[[#This Row],[cloud_preset]],Ore_Density[],2,FALSE)/Vanilla_COG_Divisor</f>
        <v>6.1224489795918364</v>
      </c>
      <c r="V85" s="158">
        <f>SQRT(Ores_Table[[#This Row],[cloud_multiplier]])</f>
        <v>2.4743582965269675</v>
      </c>
      <c r="W85" s="147">
        <f>SQRT(SQRT(Ores_Table[[#This Row],[cloud_multiplier]]))</f>
        <v>1.5730093122823423</v>
      </c>
      <c r="X85" s="70">
        <f>Ores_Table[[#This Row],[height_range]]+Ores_Table[[#This Row],[height_desired_bottom]]</f>
        <v>40</v>
      </c>
      <c r="Y85" s="71">
        <f>(Ores_Table[[#This Row],[height_desired_top]]-Ores_Table[[#This Row],[height_desired_bottom]])/2</f>
        <v>30</v>
      </c>
      <c r="Z85" s="71">
        <f>Ores_Table[[#This Row],[height_amp_range]]+Ores_Table[[#This Row],[height_desired_bottom]]</f>
        <v>45.7</v>
      </c>
      <c r="AA85" s="72">
        <f>(Ores_Table[[#This Row],[height_amplified_top]]-Ores_Table[[#This Row],[height_desired_bottom]])/2</f>
        <v>35.700000000000003</v>
      </c>
      <c r="AB85" s="128">
        <v>10</v>
      </c>
      <c r="AC85" s="128">
        <v>70</v>
      </c>
      <c r="AD85" s="128"/>
      <c r="AE85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85" s="71">
        <f>IF(Ores_Table[[#This Row],[height_generate_in_mountains]]="No",0,IF(Ores_Table[[#This Row],[dimension]]="Overworld",IF(Ores_Table[[#This Row],[height_average]]&lt;64,(Ores_Table[[#This Row],[height_range]]*3),0),0))</f>
        <v>90</v>
      </c>
      <c r="AG85" s="32">
        <f>IF(Ores_Table[[#This Row],[height_desired_top]]&gt;64,64+((Ores_Table[[#This Row],[height_desired_top]]-64)*2.9),Ores_Table[[#This Row],[height_desired_top]])</f>
        <v>81.400000000000006</v>
      </c>
      <c r="AH85" s="41" t="s">
        <v>336</v>
      </c>
      <c r="AI85" s="42"/>
      <c r="AJ85" s="131" t="s">
        <v>53</v>
      </c>
      <c r="AK85" s="20" t="str">
        <f>IF(Ores_Table[[#This Row],[height_average]]&gt;64,"uniform",IF(Ores_Table[[#This Row],[dimension]]="Overworld","normal","uniform"))</f>
        <v>normal</v>
      </c>
      <c r="AL85" s="109" t="s">
        <v>337</v>
      </c>
      <c r="AM85" s="110" t="s">
        <v>64</v>
      </c>
      <c r="AN85" s="117"/>
      <c r="AO85" s="118" t="s">
        <v>56</v>
      </c>
      <c r="AP85" s="46"/>
    </row>
    <row r="86" spans="1:42" s="7" customFormat="1" ht="13.5">
      <c r="A86" s="31" t="s">
        <v>335</v>
      </c>
      <c r="B86" s="18"/>
      <c r="C86" s="105" t="s">
        <v>188</v>
      </c>
      <c r="D86" s="97" t="s">
        <v>59</v>
      </c>
      <c r="E86" s="98" t="s">
        <v>66</v>
      </c>
      <c r="F86" s="99" t="s">
        <v>61</v>
      </c>
      <c r="G86" s="37">
        <f>Ores_Table[[#This Row],[original_vein_size]]*Ores_Table[[#This Row],[original_veins_per_chunk]]/2</f>
        <v>16</v>
      </c>
      <c r="H86" s="123">
        <v>4</v>
      </c>
      <c r="I86" s="124">
        <v>8</v>
      </c>
      <c r="J86" s="146">
        <f>Ores_Table[[#This Row],[original_vein_size]]/2</f>
        <v>2</v>
      </c>
      <c r="K86" s="147">
        <f>Ores_Table[[#This Row],[original_veins_per_chunk]]/2</f>
        <v>4</v>
      </c>
      <c r="L86" s="77">
        <f>Ores_Table[[#This Row],[avg_ores_per_chunk]]/VLOOKUP(Ores_Table[[#This Row],[vein_preset]],Ore_Density[],2,FALSE)/Vanilla_COG_Divisor</f>
        <v>1.0019569471624266</v>
      </c>
      <c r="M8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6" s="86">
        <v>1</v>
      </c>
      <c r="O86" s="86">
        <v>1</v>
      </c>
      <c r="P8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6" s="152">
        <f>SQRT(Ores_Table[[#This Row],[vein_multiplier]])*Ores_Table[[#This Row],[vein_frequency_tweak]]</f>
        <v>1.000977995343767</v>
      </c>
      <c r="R86" s="152">
        <f>IF(Ores_Table[[#This Row],[vein_has_motherlode]]="Motherlode",((Ores_Table[[#This Row],[vein_motherlode_size_tweak]]*SQRT(Ores_Table[[#This Row],[vein_multiplier]]))^(1/2))^(1/3),"none")</f>
        <v>1.0001629328417641</v>
      </c>
      <c r="S86" s="152">
        <f>IF(Ores_Table[[#This Row],[vein_has_branches]]="Branches",SQRT(Ores_Table[[#This Row],[vein_multiplier]])^(1/2),IF(Ores_Table[[#This Row],[vein_has_branches]]="Vertical","default",Ores_Table[[#This Row],[vein_has_branches]]))</f>
        <v>1.0004888781709504</v>
      </c>
      <c r="T86" s="153">
        <f>IF(Ores_Table[[#This Row],[vein_has_branches]]="Branches",SQRT(SQRT(Ores_Table[[#This Row],[vein_multiplier]]))^(1/2),IF(Ores_Table[[#This Row],[vein_has_branches]]="Vertical",SQRT(Ores_Table[[#This Row],[vein_multiplier]])^(1/2),"none"))</f>
        <v>1.0002444092175424</v>
      </c>
      <c r="U86" s="77">
        <f>Ores_Table[[#This Row],[avg_ores_per_chunk]]/VLOOKUP(Ores_Table[[#This Row],[cloud_preset]],Ore_Density[],2,FALSE)/Vanilla_COG_Divisor</f>
        <v>1.3061224489795917</v>
      </c>
      <c r="V86" s="158">
        <f>SQRT(Ores_Table[[#This Row],[cloud_multiplier]])</f>
        <v>1.1428571428571428</v>
      </c>
      <c r="W86" s="147">
        <f>SQRT(SQRT(Ores_Table[[#This Row],[cloud_multiplier]]))</f>
        <v>1.0690449676496976</v>
      </c>
      <c r="X86" s="70">
        <f>Ores_Table[[#This Row],[height_range]]+Ores_Table[[#This Row],[height_desired_bottom]]</f>
        <v>30</v>
      </c>
      <c r="Y86" s="71">
        <f>(Ores_Table[[#This Row],[height_desired_top]]-Ores_Table[[#This Row],[height_desired_bottom]])/2</f>
        <v>30</v>
      </c>
      <c r="Z86" s="71">
        <f>Ores_Table[[#This Row],[height_amp_range]]+Ores_Table[[#This Row],[height_desired_bottom]]</f>
        <v>30</v>
      </c>
      <c r="AA86" s="72">
        <f>(Ores_Table[[#This Row],[height_amplified_top]]-Ores_Table[[#This Row],[height_desired_bottom]])/2</f>
        <v>30</v>
      </c>
      <c r="AB86" s="128">
        <v>0</v>
      </c>
      <c r="AC86" s="128">
        <v>60</v>
      </c>
      <c r="AD86" s="128"/>
      <c r="AE86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86" s="71">
        <f>IF(Ores_Table[[#This Row],[height_generate_in_mountains]]="No",0,IF(Ores_Table[[#This Row],[dimension]]="Overworld",IF(Ores_Table[[#This Row],[height_average]]&lt;64,(Ores_Table[[#This Row],[height_range]]*3),0),0))</f>
        <v>90</v>
      </c>
      <c r="AG86" s="32">
        <f>IF(Ores_Table[[#This Row],[height_desired_top]]&gt;64,64+((Ores_Table[[#This Row],[height_desired_top]]-64)*2.9),Ores_Table[[#This Row],[height_desired_top]])</f>
        <v>60</v>
      </c>
      <c r="AH86" s="41" t="s">
        <v>343</v>
      </c>
      <c r="AI86" s="42"/>
      <c r="AJ86" s="131" t="s">
        <v>53</v>
      </c>
      <c r="AK86" s="20" t="str">
        <f>IF(Ores_Table[[#This Row],[height_average]]&gt;64,"uniform",IF(Ores_Table[[#This Row],[dimension]]="Overworld","normal","uniform"))</f>
        <v>normal</v>
      </c>
      <c r="AL86" s="109" t="s">
        <v>344</v>
      </c>
      <c r="AM86" s="110" t="s">
        <v>64</v>
      </c>
      <c r="AN86" s="117"/>
      <c r="AO86" s="118" t="s">
        <v>56</v>
      </c>
      <c r="AP86" s="46"/>
    </row>
    <row r="87" spans="1:42" s="7" customFormat="1" ht="13.5">
      <c r="A87" s="31" t="s">
        <v>335</v>
      </c>
      <c r="B87" s="18"/>
      <c r="C87" s="105" t="s">
        <v>179</v>
      </c>
      <c r="D87" s="97" t="s">
        <v>59</v>
      </c>
      <c r="E87" s="98" t="s">
        <v>66</v>
      </c>
      <c r="F87" s="99" t="s">
        <v>61</v>
      </c>
      <c r="G87" s="37">
        <f>Ores_Table[[#This Row],[original_vein_size]]*Ores_Table[[#This Row],[original_veins_per_chunk]]/2</f>
        <v>75</v>
      </c>
      <c r="H87" s="123">
        <v>6</v>
      </c>
      <c r="I87" s="124">
        <v>25</v>
      </c>
      <c r="J87" s="146">
        <f>Ores_Table[[#This Row],[original_vein_size]]/2</f>
        <v>3</v>
      </c>
      <c r="K87" s="147">
        <f>Ores_Table[[#This Row],[original_veins_per_chunk]]/2</f>
        <v>12.5</v>
      </c>
      <c r="L87" s="77">
        <f>Ores_Table[[#This Row],[avg_ores_per_chunk]]/VLOOKUP(Ores_Table[[#This Row],[vein_preset]],Ore_Density[],2,FALSE)/Vanilla_COG_Divisor</f>
        <v>4.6966731898238754</v>
      </c>
      <c r="M8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7" s="86">
        <v>1</v>
      </c>
      <c r="O87" s="86">
        <v>1</v>
      </c>
      <c r="P8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7" s="152">
        <f>SQRT(Ores_Table[[#This Row],[vein_multiplier]])*Ores_Table[[#This Row],[vein_frequency_tweak]]</f>
        <v>2.1671809314923096</v>
      </c>
      <c r="R87" s="152">
        <f>IF(Ores_Table[[#This Row],[vein_has_motherlode]]="Motherlode",((Ores_Table[[#This Row],[vein_motherlode_size_tweak]]*SQRT(Ores_Table[[#This Row],[vein_multiplier]]))^(1/2))^(1/3),"none")</f>
        <v>1.1375815203434059</v>
      </c>
      <c r="S87" s="152">
        <f>IF(Ores_Table[[#This Row],[vein_has_branches]]="Branches",SQRT(Ores_Table[[#This Row],[vein_multiplier]])^(1/2),IF(Ores_Table[[#This Row],[vein_has_branches]]="Vertical","default",Ores_Table[[#This Row],[vein_has_branches]]))</f>
        <v>1.4721348210990424</v>
      </c>
      <c r="T87" s="153">
        <f>IF(Ores_Table[[#This Row],[vein_has_branches]]="Branches",SQRT(SQRT(Ores_Table[[#This Row],[vein_multiplier]]))^(1/2),IF(Ores_Table[[#This Row],[vein_has_branches]]="Vertical",SQRT(Ores_Table[[#This Row],[vein_multiplier]])^(1/2),"none"))</f>
        <v>1.2133156312761499</v>
      </c>
      <c r="U87" s="77">
        <f>Ores_Table[[#This Row],[avg_ores_per_chunk]]/VLOOKUP(Ores_Table[[#This Row],[cloud_preset]],Ore_Density[],2,FALSE)/Vanilla_COG_Divisor</f>
        <v>6.1224489795918364</v>
      </c>
      <c r="V87" s="158">
        <f>SQRT(Ores_Table[[#This Row],[cloud_multiplier]])</f>
        <v>2.4743582965269675</v>
      </c>
      <c r="W87" s="147">
        <f>SQRT(SQRT(Ores_Table[[#This Row],[cloud_multiplier]]))</f>
        <v>1.5730093122823423</v>
      </c>
      <c r="X87" s="70">
        <f>Ores_Table[[#This Row],[height_range]]+Ores_Table[[#This Row],[height_desired_bottom]]</f>
        <v>20</v>
      </c>
      <c r="Y87" s="71">
        <f>(Ores_Table[[#This Row],[height_desired_top]]-Ores_Table[[#This Row],[height_desired_bottom]])/2</f>
        <v>20</v>
      </c>
      <c r="Z87" s="71">
        <f>Ores_Table[[#This Row],[height_amp_range]]+Ores_Table[[#This Row],[height_desired_bottom]]</f>
        <v>20</v>
      </c>
      <c r="AA87" s="72">
        <f>(Ores_Table[[#This Row],[height_amplified_top]]-Ores_Table[[#This Row],[height_desired_bottom]])/2</f>
        <v>20</v>
      </c>
      <c r="AB87" s="128">
        <v>0</v>
      </c>
      <c r="AC87" s="128">
        <v>40</v>
      </c>
      <c r="AD87" s="128"/>
      <c r="AE87" s="71">
        <f>IF(Ores_Table[[#This Row],[height_generate_in_mountains]]="No",0,IF(Ores_Table[[#This Row],[dimension]]="overworld",IF(Ores_Table[[#This Row],[height_average]]&lt;64,64+(Ores_Table[[#This Row],[height_average]]*3),0),0))</f>
        <v>124</v>
      </c>
      <c r="AF87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87" s="32">
        <f>IF(Ores_Table[[#This Row],[height_desired_top]]&gt;64,64+((Ores_Table[[#This Row],[height_desired_top]]-64)*2.9),Ores_Table[[#This Row],[height_desired_top]])</f>
        <v>40</v>
      </c>
      <c r="AH87" s="41" t="s">
        <v>338</v>
      </c>
      <c r="AI87" s="42"/>
      <c r="AJ87" s="131" t="s">
        <v>53</v>
      </c>
      <c r="AK87" s="20" t="str">
        <f>IF(Ores_Table[[#This Row],[height_average]]&gt;64,"uniform",IF(Ores_Table[[#This Row],[dimension]]="Overworld","normal","uniform"))</f>
        <v>normal</v>
      </c>
      <c r="AL87" s="109" t="s">
        <v>339</v>
      </c>
      <c r="AM87" s="110" t="s">
        <v>64</v>
      </c>
      <c r="AN87" s="117"/>
      <c r="AO87" s="118" t="s">
        <v>56</v>
      </c>
      <c r="AP87" s="46"/>
    </row>
    <row r="88" spans="1:42" s="7" customFormat="1" ht="13.5">
      <c r="A88" s="31" t="s">
        <v>335</v>
      </c>
      <c r="B88" s="18"/>
      <c r="C88" s="105" t="s">
        <v>340</v>
      </c>
      <c r="D88" s="97" t="s">
        <v>59</v>
      </c>
      <c r="E88" s="98" t="s">
        <v>60</v>
      </c>
      <c r="F88" s="99" t="s">
        <v>61</v>
      </c>
      <c r="G88" s="37">
        <f>Ores_Table[[#This Row],[original_vein_size]]*Ores_Table[[#This Row],[original_veins_per_chunk]]/2</f>
        <v>30</v>
      </c>
      <c r="H88" s="123">
        <v>3</v>
      </c>
      <c r="I88" s="124">
        <v>20</v>
      </c>
      <c r="J88" s="146">
        <f>Ores_Table[[#This Row],[original_vein_size]]/2</f>
        <v>1.5</v>
      </c>
      <c r="K88" s="147">
        <f>Ores_Table[[#This Row],[original_veins_per_chunk]]/2</f>
        <v>10</v>
      </c>
      <c r="L88" s="77">
        <f>Ores_Table[[#This Row],[avg_ores_per_chunk]]/VLOOKUP(Ores_Table[[#This Row],[vein_preset]],Ore_Density[],2,FALSE)/Vanilla_COG_Divisor</f>
        <v>11.256664451905428</v>
      </c>
      <c r="M8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88" s="86">
        <v>1</v>
      </c>
      <c r="O88" s="86">
        <v>1</v>
      </c>
      <c r="P8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8" s="152">
        <f>SQRT(Ores_Table[[#This Row],[vein_multiplier]])*Ores_Table[[#This Row],[vein_frequency_tweak]]</f>
        <v>3.3550952969931314</v>
      </c>
      <c r="R88" s="152" t="str">
        <f>IF(Ores_Table[[#This Row],[vein_has_motherlode]]="Motherlode",((Ores_Table[[#This Row],[vein_motherlode_size_tweak]]*SQRT(Ores_Table[[#This Row],[vein_multiplier]]))^(1/2))^(1/3),"none")</f>
        <v>none</v>
      </c>
      <c r="S88" s="152">
        <f>IF(Ores_Table[[#This Row],[vein_has_branches]]="Branches",SQRT(Ores_Table[[#This Row],[vein_multiplier]])^(1/2),IF(Ores_Table[[#This Row],[vein_has_branches]]="Vertical","default",Ores_Table[[#This Row],[vein_has_branches]]))</f>
        <v>1.8316919219653538</v>
      </c>
      <c r="T88" s="153">
        <f>IF(Ores_Table[[#This Row],[vein_has_branches]]="Branches",SQRT(SQRT(Ores_Table[[#This Row],[vein_multiplier]]))^(1/2),IF(Ores_Table[[#This Row],[vein_has_branches]]="Vertical",SQRT(Ores_Table[[#This Row],[vein_multiplier]])^(1/2),"none"))</f>
        <v>1.3534001337244481</v>
      </c>
      <c r="U88" s="77">
        <f>Ores_Table[[#This Row],[avg_ores_per_chunk]]/VLOOKUP(Ores_Table[[#This Row],[cloud_preset]],Ore_Density[],2,FALSE)/Vanilla_COG_Divisor</f>
        <v>2.4489795918367347</v>
      </c>
      <c r="V88" s="158">
        <f>SQRT(Ores_Table[[#This Row],[cloud_multiplier]])</f>
        <v>1.5649215928719031</v>
      </c>
      <c r="W88" s="147">
        <f>SQRT(SQRT(Ores_Table[[#This Row],[cloud_multiplier]]))</f>
        <v>1.2509682621361355</v>
      </c>
      <c r="X88" s="70">
        <f>Ores_Table[[#This Row],[height_range]]+Ores_Table[[#This Row],[height_desired_bottom]]</f>
        <v>30</v>
      </c>
      <c r="Y88" s="71">
        <f>(Ores_Table[[#This Row],[height_desired_top]]-Ores_Table[[#This Row],[height_desired_bottom]])/2</f>
        <v>30</v>
      </c>
      <c r="Z88" s="71">
        <f>Ores_Table[[#This Row],[height_amp_range]]+Ores_Table[[#This Row],[height_desired_bottom]]</f>
        <v>30</v>
      </c>
      <c r="AA88" s="72">
        <f>(Ores_Table[[#This Row],[height_amplified_top]]-Ores_Table[[#This Row],[height_desired_bottom]])/2</f>
        <v>30</v>
      </c>
      <c r="AB88" s="128">
        <v>0</v>
      </c>
      <c r="AC88" s="128">
        <v>60</v>
      </c>
      <c r="AD88" s="128"/>
      <c r="AE88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88" s="71">
        <f>IF(Ores_Table[[#This Row],[height_generate_in_mountains]]="No",0,IF(Ores_Table[[#This Row],[dimension]]="Overworld",IF(Ores_Table[[#This Row],[height_average]]&lt;64,(Ores_Table[[#This Row],[height_range]]*3),0),0))</f>
        <v>90</v>
      </c>
      <c r="AG88" s="32">
        <f>IF(Ores_Table[[#This Row],[height_desired_top]]&gt;64,64+((Ores_Table[[#This Row],[height_desired_top]]-64)*2.9),Ores_Table[[#This Row],[height_desired_top]])</f>
        <v>60</v>
      </c>
      <c r="AH88" s="41" t="s">
        <v>341</v>
      </c>
      <c r="AI88" s="42"/>
      <c r="AJ88" s="131" t="s">
        <v>53</v>
      </c>
      <c r="AK88" s="20" t="str">
        <f>IF(Ores_Table[[#This Row],[height_average]]&gt;64,"uniform",IF(Ores_Table[[#This Row],[dimension]]="Overworld","normal","uniform"))</f>
        <v>normal</v>
      </c>
      <c r="AL88" s="109" t="s">
        <v>342</v>
      </c>
      <c r="AM88" s="110" t="s">
        <v>64</v>
      </c>
      <c r="AN88" s="117"/>
      <c r="AO88" s="118" t="s">
        <v>56</v>
      </c>
      <c r="AP88" s="46"/>
    </row>
    <row r="89" spans="1:42" s="7" customFormat="1" ht="13.5">
      <c r="A89" s="31" t="s">
        <v>345</v>
      </c>
      <c r="B89" s="18"/>
      <c r="C89" s="105" t="s">
        <v>176</v>
      </c>
      <c r="D89" s="97" t="s">
        <v>59</v>
      </c>
      <c r="E89" s="98" t="s">
        <v>66</v>
      </c>
      <c r="F89" s="99" t="s">
        <v>61</v>
      </c>
      <c r="G89" s="37">
        <f>Ores_Table[[#This Row],[original_vein_size]]*Ores_Table[[#This Row],[original_veins_per_chunk]]/2</f>
        <v>40</v>
      </c>
      <c r="H89" s="123">
        <v>8</v>
      </c>
      <c r="I89" s="124">
        <v>10</v>
      </c>
      <c r="J89" s="146">
        <f>Ores_Table[[#This Row],[original_vein_size]]/2</f>
        <v>4</v>
      </c>
      <c r="K89" s="147">
        <f>Ores_Table[[#This Row],[original_veins_per_chunk]]/2</f>
        <v>5</v>
      </c>
      <c r="L89" s="77">
        <f>Ores_Table[[#This Row],[avg_ores_per_chunk]]/VLOOKUP(Ores_Table[[#This Row],[vein_preset]],Ore_Density[],2,FALSE)/Vanilla_COG_Divisor</f>
        <v>2.5048923679060664</v>
      </c>
      <c r="M8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89" s="86">
        <v>1</v>
      </c>
      <c r="O89" s="86">
        <v>1</v>
      </c>
      <c r="P8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89" s="152">
        <f>SQRT(Ores_Table[[#This Row],[vein_multiplier]])*Ores_Table[[#This Row],[vein_frequency_tweak]]</f>
        <v>1.5826851764978613</v>
      </c>
      <c r="R89" s="152">
        <f>IF(Ores_Table[[#This Row],[vein_has_motherlode]]="Motherlode",((Ores_Table[[#This Row],[vein_motherlode_size_tweak]]*SQRT(Ores_Table[[#This Row],[vein_multiplier]]))^(1/2))^(1/3),"none")</f>
        <v>1.0795242993720435</v>
      </c>
      <c r="S89" s="152">
        <f>IF(Ores_Table[[#This Row],[vein_has_branches]]="Branches",SQRT(Ores_Table[[#This Row],[vein_multiplier]])^(1/2),IF(Ores_Table[[#This Row],[vein_has_branches]]="Vertical","default",Ores_Table[[#This Row],[vein_has_branches]]))</f>
        <v>1.2580481614381309</v>
      </c>
      <c r="T89" s="153">
        <f>IF(Ores_Table[[#This Row],[vein_has_branches]]="Branches",SQRT(SQRT(Ores_Table[[#This Row],[vein_multiplier]]))^(1/2),IF(Ores_Table[[#This Row],[vein_has_branches]]="Vertical",SQRT(Ores_Table[[#This Row],[vein_multiplier]])^(1/2),"none"))</f>
        <v>1.1216274610752586</v>
      </c>
      <c r="U89" s="77">
        <f>Ores_Table[[#This Row],[avg_ores_per_chunk]]/VLOOKUP(Ores_Table[[#This Row],[cloud_preset]],Ore_Density[],2,FALSE)/Vanilla_COG_Divisor</f>
        <v>3.2653061224489797</v>
      </c>
      <c r="V89" s="158">
        <f>SQRT(Ores_Table[[#This Row],[cloud_multiplier]])</f>
        <v>1.8070158058105026</v>
      </c>
      <c r="W89" s="147">
        <f>SQRT(SQRT(Ores_Table[[#This Row],[cloud_multiplier]]))</f>
        <v>1.3442528801570419</v>
      </c>
      <c r="X89" s="70">
        <f>Ores_Table[[#This Row],[height_range]]+Ores_Table[[#This Row],[height_desired_bottom]]</f>
        <v>55</v>
      </c>
      <c r="Y89" s="71">
        <f>(Ores_Table[[#This Row],[height_desired_top]]-Ores_Table[[#This Row],[height_desired_bottom]])/2</f>
        <v>25</v>
      </c>
      <c r="Z89" s="71">
        <f>Ores_Table[[#This Row],[height_amp_range]]+Ores_Table[[#This Row],[height_desired_bottom]]</f>
        <v>70.2</v>
      </c>
      <c r="AA89" s="72">
        <f>(Ores_Table[[#This Row],[height_amplified_top]]-Ores_Table[[#This Row],[height_desired_bottom]])/2</f>
        <v>40.200000000000003</v>
      </c>
      <c r="AB89" s="128">
        <v>30</v>
      </c>
      <c r="AC89" s="128">
        <v>80</v>
      </c>
      <c r="AD89" s="128"/>
      <c r="AE89" s="71">
        <f>IF(Ores_Table[[#This Row],[height_generate_in_mountains]]="No",0,IF(Ores_Table[[#This Row],[dimension]]="overworld",IF(Ores_Table[[#This Row],[height_average]]&lt;64,64+(Ores_Table[[#This Row],[height_average]]*3),0),0))</f>
        <v>229</v>
      </c>
      <c r="AF89" s="71">
        <f>IF(Ores_Table[[#This Row],[height_generate_in_mountains]]="No",0,IF(Ores_Table[[#This Row],[dimension]]="Overworld",IF(Ores_Table[[#This Row],[height_average]]&lt;64,(Ores_Table[[#This Row],[height_range]]*3),0),0))</f>
        <v>75</v>
      </c>
      <c r="AG89" s="32">
        <f>IF(Ores_Table[[#This Row],[height_desired_top]]&gt;64,64+((Ores_Table[[#This Row],[height_desired_top]]-64)*2.9),Ores_Table[[#This Row],[height_desired_top]])</f>
        <v>110.4</v>
      </c>
      <c r="AH89" s="41" t="s">
        <v>346</v>
      </c>
      <c r="AI89" s="42"/>
      <c r="AJ89" s="131" t="s">
        <v>53</v>
      </c>
      <c r="AK89" s="20" t="str">
        <f>IF(Ores_Table[[#This Row],[height_average]]&gt;64,"uniform",IF(Ores_Table[[#This Row],[dimension]]="Overworld","normal","uniform"))</f>
        <v>normal</v>
      </c>
      <c r="AL89" s="109" t="s">
        <v>347</v>
      </c>
      <c r="AM89" s="110" t="s">
        <v>64</v>
      </c>
      <c r="AN89" s="117"/>
      <c r="AO89" s="118" t="s">
        <v>56</v>
      </c>
      <c r="AP89" s="46"/>
    </row>
    <row r="90" spans="1:42" s="7" customFormat="1" ht="13.5">
      <c r="A90" s="31" t="s">
        <v>345</v>
      </c>
      <c r="B90" s="18"/>
      <c r="C90" s="105" t="s">
        <v>166</v>
      </c>
      <c r="D90" s="97" t="s">
        <v>49</v>
      </c>
      <c r="E90" s="98" t="s">
        <v>66</v>
      </c>
      <c r="F90" s="99" t="s">
        <v>51</v>
      </c>
      <c r="G90" s="37">
        <f>Ores_Table[[#This Row],[original_vein_size]]*Ores_Table[[#This Row],[original_veins_per_chunk]]/2</f>
        <v>125</v>
      </c>
      <c r="H90" s="123">
        <v>50</v>
      </c>
      <c r="I90" s="124">
        <v>5</v>
      </c>
      <c r="J90" s="146">
        <f>Ores_Table[[#This Row],[original_vein_size]]/2</f>
        <v>25</v>
      </c>
      <c r="K90" s="147">
        <f>Ores_Table[[#This Row],[original_veins_per_chunk]]/2</f>
        <v>2.5</v>
      </c>
      <c r="L90" s="77">
        <f>Ores_Table[[#This Row],[avg_ores_per_chunk]]/VLOOKUP(Ores_Table[[#This Row],[vein_preset]],Ore_Density[],2,FALSE)/Vanilla_COG_Divisor</f>
        <v>7.8277886497064575</v>
      </c>
      <c r="M9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90" s="86">
        <v>1</v>
      </c>
      <c r="O90" s="86">
        <v>1</v>
      </c>
      <c r="P9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0" s="152">
        <f>SQRT(Ores_Table[[#This Row],[vein_multiplier]])*Ores_Table[[#This Row],[vein_frequency_tweak]]</f>
        <v>2.7978185519626639</v>
      </c>
      <c r="R90" s="152">
        <f>IF(Ores_Table[[#This Row],[vein_has_motherlode]]="Motherlode",((Ores_Table[[#This Row],[vein_motherlode_size_tweak]]*SQRT(Ores_Table[[#This Row],[vein_multiplier]]))^(1/2))^(1/3),"none")</f>
        <v>1.1870524925132131</v>
      </c>
      <c r="S90" s="152">
        <f>IF(Ores_Table[[#This Row],[vein_has_branches]]="Branches",SQRT(Ores_Table[[#This Row],[vein_multiplier]])^(1/2),IF(Ores_Table[[#This Row],[vein_has_branches]]="Vertical","default",Ores_Table[[#This Row],[vein_has_branches]]))</f>
        <v>1.6726680937838996</v>
      </c>
      <c r="T90" s="153">
        <f>IF(Ores_Table[[#This Row],[vein_has_branches]]="Branches",SQRT(SQRT(Ores_Table[[#This Row],[vein_multiplier]]))^(1/2),IF(Ores_Table[[#This Row],[vein_has_branches]]="Vertical",SQRT(Ores_Table[[#This Row],[vein_multiplier]])^(1/2),"none"))</f>
        <v>1.2933167028164059</v>
      </c>
      <c r="U90" s="77">
        <f>Ores_Table[[#This Row],[avg_ores_per_chunk]]/VLOOKUP(Ores_Table[[#This Row],[cloud_preset]],Ore_Density[],2,FALSE)/Vanilla_COG_Divisor</f>
        <v>3.4877232142857144</v>
      </c>
      <c r="V90" s="158">
        <f>SQRT(Ores_Table[[#This Row],[cloud_multiplier]])</f>
        <v>1.86754470208499</v>
      </c>
      <c r="W90" s="147">
        <f>SQRT(SQRT(Ores_Table[[#This Row],[cloud_multiplier]]))</f>
        <v>1.3665813924113668</v>
      </c>
      <c r="X90" s="70">
        <f>Ores_Table[[#This Row],[height_range]]+Ores_Table[[#This Row],[height_desired_bottom]]</f>
        <v>40</v>
      </c>
      <c r="Y90" s="71">
        <f>(Ores_Table[[#This Row],[height_desired_top]]-Ores_Table[[#This Row],[height_desired_bottom]])/2</f>
        <v>24</v>
      </c>
      <c r="Z90" s="71">
        <f>Ores_Table[[#This Row],[height_amp_range]]+Ores_Table[[#This Row],[height_desired_bottom]]</f>
        <v>40</v>
      </c>
      <c r="AA90" s="72">
        <f>(Ores_Table[[#This Row],[height_amplified_top]]-Ores_Table[[#This Row],[height_desired_bottom]])/2</f>
        <v>24</v>
      </c>
      <c r="AB90" s="128">
        <v>16</v>
      </c>
      <c r="AC90" s="128">
        <v>64</v>
      </c>
      <c r="AD90" s="128"/>
      <c r="AE90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90" s="71">
        <f>IF(Ores_Table[[#This Row],[height_generate_in_mountains]]="No",0,IF(Ores_Table[[#This Row],[dimension]]="Overworld",IF(Ores_Table[[#This Row],[height_average]]&lt;64,(Ores_Table[[#This Row],[height_range]]*3),0),0))</f>
        <v>72</v>
      </c>
      <c r="AG90" s="32">
        <f>IF(Ores_Table[[#This Row],[height_desired_top]]&gt;64,64+((Ores_Table[[#This Row],[height_desired_top]]-64)*2.9),Ores_Table[[#This Row],[height_desired_top]])</f>
        <v>64</v>
      </c>
      <c r="AH90" s="41" t="s">
        <v>364</v>
      </c>
      <c r="AI90" s="42"/>
      <c r="AJ90" s="131" t="s">
        <v>53</v>
      </c>
      <c r="AK90" s="20" t="str">
        <f>IF(Ores_Table[[#This Row],[height_average]]&gt;64,"uniform",IF(Ores_Table[[#This Row],[dimension]]="Overworld","normal","uniform"))</f>
        <v>normal</v>
      </c>
      <c r="AL90" s="109" t="s">
        <v>365</v>
      </c>
      <c r="AM90" s="110" t="s">
        <v>64</v>
      </c>
      <c r="AN90" s="117"/>
      <c r="AO90" s="118" t="s">
        <v>56</v>
      </c>
      <c r="AP90" s="46"/>
    </row>
    <row r="91" spans="1:42" s="7" customFormat="1" ht="13.5">
      <c r="A91" s="31" t="s">
        <v>345</v>
      </c>
      <c r="B91" s="18"/>
      <c r="C91" s="105" t="s">
        <v>320</v>
      </c>
      <c r="D91" s="97" t="s">
        <v>59</v>
      </c>
      <c r="E91" s="98" t="s">
        <v>60</v>
      </c>
      <c r="F91" s="99" t="s">
        <v>61</v>
      </c>
      <c r="G91" s="37">
        <f>Ores_Table[[#This Row],[original_vein_size]]*Ores_Table[[#This Row],[original_veins_per_chunk]]/2</f>
        <v>24</v>
      </c>
      <c r="H91" s="123">
        <v>6</v>
      </c>
      <c r="I91" s="124">
        <v>8</v>
      </c>
      <c r="J91" s="146">
        <f>Ores_Table[[#This Row],[original_vein_size]]/2</f>
        <v>3</v>
      </c>
      <c r="K91" s="147">
        <f>Ores_Table[[#This Row],[original_veins_per_chunk]]/2</f>
        <v>4</v>
      </c>
      <c r="L91" s="77">
        <f>Ores_Table[[#This Row],[avg_ores_per_chunk]]/VLOOKUP(Ores_Table[[#This Row],[vein_preset]],Ore_Density[],2,FALSE)/Vanilla_COG_Divisor</f>
        <v>9.0053315615243417</v>
      </c>
      <c r="M9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91" s="86">
        <v>1</v>
      </c>
      <c r="O91" s="86">
        <v>1</v>
      </c>
      <c r="P9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1" s="152">
        <f>SQRT(Ores_Table[[#This Row],[vein_multiplier]])*Ores_Table[[#This Row],[vein_frequency_tweak]]</f>
        <v>3.000888462026595</v>
      </c>
      <c r="R91" s="152" t="str">
        <f>IF(Ores_Table[[#This Row],[vein_has_motherlode]]="Motherlode",((Ores_Table[[#This Row],[vein_motherlode_size_tweak]]*SQRT(Ores_Table[[#This Row],[vein_multiplier]]))^(1/2))^(1/3),"none")</f>
        <v>none</v>
      </c>
      <c r="S91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91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91" s="77">
        <f>Ores_Table[[#This Row],[avg_ores_per_chunk]]/VLOOKUP(Ores_Table[[#This Row],[cloud_preset]],Ore_Density[],2,FALSE)/Vanilla_COG_Divisor</f>
        <v>1.9591836734693877</v>
      </c>
      <c r="V91" s="158">
        <f>SQRT(Ores_Table[[#This Row],[cloud_multiplier]])</f>
        <v>1.3997084244475304</v>
      </c>
      <c r="W91" s="147">
        <f>SQRT(SQRT(Ores_Table[[#This Row],[cloud_multiplier]]))</f>
        <v>1.1830927370445354</v>
      </c>
      <c r="X91" s="70">
        <f>Ores_Table[[#This Row],[height_range]]+Ores_Table[[#This Row],[height_desired_bottom]]</f>
        <v>40</v>
      </c>
      <c r="Y91" s="71">
        <f>(Ores_Table[[#This Row],[height_desired_top]]-Ores_Table[[#This Row],[height_desired_bottom]])/2</f>
        <v>40</v>
      </c>
      <c r="Z91" s="71">
        <f>Ores_Table[[#This Row],[height_amp_range]]+Ores_Table[[#This Row],[height_desired_bottom]]</f>
        <v>55.2</v>
      </c>
      <c r="AA91" s="72">
        <f>(Ores_Table[[#This Row],[height_amplified_top]]-Ores_Table[[#This Row],[height_desired_bottom]])/2</f>
        <v>55.2</v>
      </c>
      <c r="AB91" s="128">
        <v>0</v>
      </c>
      <c r="AC91" s="128">
        <v>80</v>
      </c>
      <c r="AD91" s="128"/>
      <c r="AE91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91" s="71">
        <f>IF(Ores_Table[[#This Row],[height_generate_in_mountains]]="No",0,IF(Ores_Table[[#This Row],[dimension]]="Overworld",IF(Ores_Table[[#This Row],[height_average]]&lt;64,(Ores_Table[[#This Row],[height_range]]*3),0),0))</f>
        <v>120</v>
      </c>
      <c r="AG91" s="32">
        <f>IF(Ores_Table[[#This Row],[height_desired_top]]&gt;64,64+((Ores_Table[[#This Row],[height_desired_top]]-64)*2.9),Ores_Table[[#This Row],[height_desired_top]])</f>
        <v>110.4</v>
      </c>
      <c r="AH91" s="41" t="s">
        <v>360</v>
      </c>
      <c r="AI91" s="42"/>
      <c r="AJ91" s="131" t="s">
        <v>53</v>
      </c>
      <c r="AK91" s="20" t="str">
        <f>IF(Ores_Table[[#This Row],[height_average]]&gt;64,"uniform",IF(Ores_Table[[#This Row],[dimension]]="Overworld","normal","uniform"))</f>
        <v>normal</v>
      </c>
      <c r="AL91" s="109" t="s">
        <v>361</v>
      </c>
      <c r="AM91" s="110" t="s">
        <v>64</v>
      </c>
      <c r="AN91" s="117"/>
      <c r="AO91" s="118" t="s">
        <v>56</v>
      </c>
      <c r="AP91" s="46"/>
    </row>
    <row r="92" spans="1:42" s="7" customFormat="1" ht="13.5">
      <c r="A92" s="31" t="s">
        <v>345</v>
      </c>
      <c r="B92" s="18"/>
      <c r="C92" s="105" t="s">
        <v>351</v>
      </c>
      <c r="D92" s="97" t="s">
        <v>59</v>
      </c>
      <c r="E92" s="98" t="s">
        <v>79</v>
      </c>
      <c r="F92" s="99" t="s">
        <v>61</v>
      </c>
      <c r="G92" s="37">
        <f>Ores_Table[[#This Row],[original_vein_size]]*Ores_Table[[#This Row],[original_veins_per_chunk]]/2</f>
        <v>12</v>
      </c>
      <c r="H92" s="123">
        <v>8</v>
      </c>
      <c r="I92" s="124">
        <v>3</v>
      </c>
      <c r="J92" s="146">
        <f>Ores_Table[[#This Row],[original_vein_size]]/2</f>
        <v>4</v>
      </c>
      <c r="K92" s="147">
        <f>Ores_Table[[#This Row],[original_veins_per_chunk]]/2</f>
        <v>1.5</v>
      </c>
      <c r="L92" s="77">
        <f>Ores_Table[[#This Row],[avg_ores_per_chunk]]/VLOOKUP(Ores_Table[[#This Row],[vein_preset]],Ore_Density[],2,FALSE)/Vanilla_COG_Divisor</f>
        <v>1.7492682810780253</v>
      </c>
      <c r="M9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92" s="86">
        <v>1</v>
      </c>
      <c r="O92" s="86">
        <v>1</v>
      </c>
      <c r="P9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2" s="152">
        <f>SQRT(Ores_Table[[#This Row],[vein_multiplier]])*Ores_Table[[#This Row],[vein_frequency_tweak]]</f>
        <v>1.3225990628599529</v>
      </c>
      <c r="R92" s="152" t="str">
        <f>IF(Ores_Table[[#This Row],[vein_has_motherlode]]="Motherlode",((Ores_Table[[#This Row],[vein_motherlode_size_tweak]]*SQRT(Ores_Table[[#This Row],[vein_multiplier]]))^(1/2))^(1/3),"none")</f>
        <v>none</v>
      </c>
      <c r="S92" s="152">
        <f>IF(Ores_Table[[#This Row],[vein_has_branches]]="Branches",SQRT(Ores_Table[[#This Row],[vein_multiplier]])^(1/2),IF(Ores_Table[[#This Row],[vein_has_branches]]="Vertical","default",Ores_Table[[#This Row],[vein_has_branches]]))</f>
        <v>1.1500430700021425</v>
      </c>
      <c r="T9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1.0724006107803847</v>
      </c>
      <c r="U92" s="77">
        <f>Ores_Table[[#This Row],[avg_ores_per_chunk]]/VLOOKUP(Ores_Table[[#This Row],[cloud_preset]],Ore_Density[],2,FALSE)/Vanilla_COG_Divisor</f>
        <v>0.97959183673469385</v>
      </c>
      <c r="V92" s="158">
        <f>SQRT(Ores_Table[[#This Row],[cloud_multiplier]])</f>
        <v>0.98974331861078702</v>
      </c>
      <c r="W92" s="147">
        <f>SQRT(SQRT(Ores_Table[[#This Row],[cloud_multiplier]]))</f>
        <v>0.99485844149345537</v>
      </c>
      <c r="X92" s="70">
        <f>Ores_Table[[#This Row],[height_range]]+Ores_Table[[#This Row],[height_desired_bottom]]</f>
        <v>6</v>
      </c>
      <c r="Y92" s="71">
        <f>(Ores_Table[[#This Row],[height_desired_top]]-Ores_Table[[#This Row],[height_desired_bottom]])/2</f>
        <v>6</v>
      </c>
      <c r="Z92" s="71">
        <f>Ores_Table[[#This Row],[height_amp_range]]+Ores_Table[[#This Row],[height_desired_bottom]]</f>
        <v>6</v>
      </c>
      <c r="AA92" s="72">
        <f>(Ores_Table[[#This Row],[height_amplified_top]]-Ores_Table[[#This Row],[height_desired_bottom]])/2</f>
        <v>6</v>
      </c>
      <c r="AB92" s="128">
        <v>0</v>
      </c>
      <c r="AC92" s="128">
        <v>12</v>
      </c>
      <c r="AD92" s="128" t="s">
        <v>790</v>
      </c>
      <c r="AE9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9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92" s="32">
        <f>IF(Ores_Table[[#This Row],[height_desired_top]]&gt;64,64+((Ores_Table[[#This Row],[height_desired_top]]-64)*2.9),Ores_Table[[#This Row],[height_desired_top]])</f>
        <v>12</v>
      </c>
      <c r="AH92" s="41" t="s">
        <v>352</v>
      </c>
      <c r="AI92" s="42" t="s">
        <v>353</v>
      </c>
      <c r="AJ92" s="131" t="s">
        <v>53</v>
      </c>
      <c r="AK92" s="20" t="str">
        <f>IF(Ores_Table[[#This Row],[height_average]]&gt;64,"uniform",IF(Ores_Table[[#This Row],[dimension]]="Overworld","normal","uniform"))</f>
        <v>normal</v>
      </c>
      <c r="AL92" s="109" t="s">
        <v>354</v>
      </c>
      <c r="AM92" s="110" t="s">
        <v>64</v>
      </c>
      <c r="AN92" s="117" t="s">
        <v>83</v>
      </c>
      <c r="AO92" s="118" t="s">
        <v>84</v>
      </c>
      <c r="AP92" s="46"/>
    </row>
    <row r="93" spans="1:42" s="7" customFormat="1" ht="13.5">
      <c r="A93" s="31" t="s">
        <v>345</v>
      </c>
      <c r="B93" s="18"/>
      <c r="C93" s="105" t="s">
        <v>357</v>
      </c>
      <c r="D93" s="97" t="s">
        <v>59</v>
      </c>
      <c r="E93" s="98" t="s">
        <v>50</v>
      </c>
      <c r="F93" s="99" t="s">
        <v>61</v>
      </c>
      <c r="G93" s="37">
        <f>Ores_Table[[#This Row],[original_vein_size]]*Ores_Table[[#This Row],[original_veins_per_chunk]]/2</f>
        <v>15</v>
      </c>
      <c r="H93" s="123">
        <v>6</v>
      </c>
      <c r="I93" s="124">
        <v>5</v>
      </c>
      <c r="J93" s="146">
        <f>Ores_Table[[#This Row],[original_vein_size]]/2</f>
        <v>3</v>
      </c>
      <c r="K93" s="147">
        <f>Ores_Table[[#This Row],[original_veins_per_chunk]]/2</f>
        <v>2.5</v>
      </c>
      <c r="L93" s="77">
        <f>Ores_Table[[#This Row],[avg_ores_per_chunk]]/VLOOKUP(Ores_Table[[#This Row],[vein_preset]],Ore_Density[],2,FALSE)/Vanilla_COG_Divisor</f>
        <v>1.469723691945914</v>
      </c>
      <c r="M9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93" s="86">
        <v>1</v>
      </c>
      <c r="O93" s="86">
        <v>1</v>
      </c>
      <c r="P9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93" s="152">
        <f>SQRT(Ores_Table[[#This Row],[vein_multiplier]])*Ores_Table[[#This Row],[vein_frequency_tweak]]</f>
        <v>1.2123216124221798</v>
      </c>
      <c r="R93" s="152">
        <f>IF(Ores_Table[[#This Row],[vein_has_motherlode]]="Motherlode",((Ores_Table[[#This Row],[vein_motherlode_size_tweak]]*SQRT(Ores_Table[[#This Row],[vein_multiplier]]))^(1/2))^(1/3),"none")</f>
        <v>1.0326099557661947</v>
      </c>
      <c r="S93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93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93" s="77">
        <f>Ores_Table[[#This Row],[avg_ores_per_chunk]]/VLOOKUP(Ores_Table[[#This Row],[cloud_preset]],Ore_Density[],2,FALSE)/Vanilla_COG_Divisor</f>
        <v>1.2244897959183674</v>
      </c>
      <c r="V93" s="158">
        <f>SQRT(Ores_Table[[#This Row],[cloud_multiplier]])</f>
        <v>1.1065666703449764</v>
      </c>
      <c r="W93" s="147">
        <f>SQRT(SQRT(Ores_Table[[#This Row],[cloud_multiplier]]))</f>
        <v>1.0519347272264454</v>
      </c>
      <c r="X93" s="70">
        <f>Ores_Table[[#This Row],[height_range]]+Ores_Table[[#This Row],[height_desired_bottom]]</f>
        <v>10</v>
      </c>
      <c r="Y93" s="71">
        <f>(Ores_Table[[#This Row],[height_desired_top]]-Ores_Table[[#This Row],[height_desired_bottom]])/2</f>
        <v>10</v>
      </c>
      <c r="Z93" s="71">
        <f>Ores_Table[[#This Row],[height_amp_range]]+Ores_Table[[#This Row],[height_desired_bottom]]</f>
        <v>10</v>
      </c>
      <c r="AA93" s="72">
        <f>(Ores_Table[[#This Row],[height_amplified_top]]-Ores_Table[[#This Row],[height_desired_bottom]])/2</f>
        <v>10</v>
      </c>
      <c r="AB93" s="128">
        <v>0</v>
      </c>
      <c r="AC93" s="128">
        <v>20</v>
      </c>
      <c r="AD93" s="128"/>
      <c r="AE93" s="71">
        <f>IF(Ores_Table[[#This Row],[height_generate_in_mountains]]="No",0,IF(Ores_Table[[#This Row],[dimension]]="overworld",IF(Ores_Table[[#This Row],[height_average]]&lt;64,64+(Ores_Table[[#This Row],[height_average]]*3),0),0))</f>
        <v>94</v>
      </c>
      <c r="AF93" s="71">
        <f>IF(Ores_Table[[#This Row],[height_generate_in_mountains]]="No",0,IF(Ores_Table[[#This Row],[dimension]]="Overworld",IF(Ores_Table[[#This Row],[height_average]]&lt;64,(Ores_Table[[#This Row],[height_range]]*3),0),0))</f>
        <v>30</v>
      </c>
      <c r="AG93" s="32">
        <f>IF(Ores_Table[[#This Row],[height_desired_top]]&gt;64,64+((Ores_Table[[#This Row],[height_desired_top]]-64)*2.9),Ores_Table[[#This Row],[height_desired_top]])</f>
        <v>20</v>
      </c>
      <c r="AH93" s="41" t="s">
        <v>358</v>
      </c>
      <c r="AI93" s="42"/>
      <c r="AJ93" s="131" t="s">
        <v>53</v>
      </c>
      <c r="AK93" s="20" t="str">
        <f>IF(Ores_Table[[#This Row],[height_average]]&gt;64,"uniform",IF(Ores_Table[[#This Row],[dimension]]="Overworld","normal","uniform"))</f>
        <v>normal</v>
      </c>
      <c r="AL93" s="109" t="s">
        <v>359</v>
      </c>
      <c r="AM93" s="110" t="s">
        <v>64</v>
      </c>
      <c r="AN93" s="117"/>
      <c r="AO93" s="118" t="s">
        <v>56</v>
      </c>
      <c r="AP93" s="46"/>
    </row>
    <row r="94" spans="1:42" s="7" customFormat="1" ht="13.5">
      <c r="A94" s="31" t="s">
        <v>345</v>
      </c>
      <c r="B94" s="18"/>
      <c r="C94" s="105" t="s">
        <v>348</v>
      </c>
      <c r="D94" s="97" t="s">
        <v>59</v>
      </c>
      <c r="E94" s="98" t="s">
        <v>60</v>
      </c>
      <c r="F94" s="99" t="s">
        <v>61</v>
      </c>
      <c r="G94" s="37">
        <f>Ores_Table[[#This Row],[original_vein_size]]*Ores_Table[[#This Row],[original_veins_per_chunk]]/2</f>
        <v>6</v>
      </c>
      <c r="H94" s="123">
        <v>6</v>
      </c>
      <c r="I94" s="124">
        <v>2</v>
      </c>
      <c r="J94" s="146">
        <f>Ores_Table[[#This Row],[original_vein_size]]/2</f>
        <v>3</v>
      </c>
      <c r="K94" s="147">
        <f>Ores_Table[[#This Row],[original_veins_per_chunk]]/2</f>
        <v>1</v>
      </c>
      <c r="L94" s="77">
        <f>Ores_Table[[#This Row],[avg_ores_per_chunk]]/VLOOKUP(Ores_Table[[#This Row],[vein_preset]],Ore_Density[],2,FALSE)/Vanilla_COG_Divisor</f>
        <v>2.2513328903810854</v>
      </c>
      <c r="M9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94" s="86">
        <v>1</v>
      </c>
      <c r="O94" s="86">
        <v>1</v>
      </c>
      <c r="P9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4" s="152">
        <f>SQRT(Ores_Table[[#This Row],[vein_multiplier]])*Ores_Table[[#This Row],[vein_frequency_tweak]]</f>
        <v>1.5004442310132975</v>
      </c>
      <c r="R94" s="152" t="str">
        <f>IF(Ores_Table[[#This Row],[vein_has_motherlode]]="Motherlode",((Ores_Table[[#This Row],[vein_motherlode_size_tweak]]*SQRT(Ores_Table[[#This Row],[vein_multiplier]]))^(1/2))^(1/3),"none")</f>
        <v>none</v>
      </c>
      <c r="S94" s="152">
        <f>IF(Ores_Table[[#This Row],[vein_has_branches]]="Branches",SQRT(Ores_Table[[#This Row],[vein_multiplier]])^(1/2),IF(Ores_Table[[#This Row],[vein_has_branches]]="Vertical","default",Ores_Table[[#This Row],[vein_has_branches]]))</f>
        <v>1.2249262145179591</v>
      </c>
      <c r="T94" s="153">
        <f>IF(Ores_Table[[#This Row],[vein_has_branches]]="Branches",SQRT(SQRT(Ores_Table[[#This Row],[vein_multiplier]]))^(1/2),IF(Ores_Table[[#This Row],[vein_has_branches]]="Vertical",SQRT(Ores_Table[[#This Row],[vein_multiplier]])^(1/2),"none"))</f>
        <v>1.1067638476739106</v>
      </c>
      <c r="U94" s="77">
        <f>Ores_Table[[#This Row],[avg_ores_per_chunk]]/VLOOKUP(Ores_Table[[#This Row],[cloud_preset]],Ore_Density[],2,FALSE)/Vanilla_COG_Divisor</f>
        <v>0.48979591836734693</v>
      </c>
      <c r="V94" s="158">
        <f>SQRT(Ores_Table[[#This Row],[cloud_multiplier]])</f>
        <v>0.6998542122237652</v>
      </c>
      <c r="W94" s="147">
        <f>SQRT(SQRT(Ores_Table[[#This Row],[cloud_multiplier]]))</f>
        <v>0.83657289713674399</v>
      </c>
      <c r="X94" s="70">
        <f>Ores_Table[[#This Row],[height_range]]+Ores_Table[[#This Row],[height_desired_bottom]]</f>
        <v>5</v>
      </c>
      <c r="Y94" s="71">
        <f>(Ores_Table[[#This Row],[height_desired_top]]-Ores_Table[[#This Row],[height_desired_bottom]])/2</f>
        <v>5</v>
      </c>
      <c r="Z94" s="71">
        <f>Ores_Table[[#This Row],[height_amp_range]]+Ores_Table[[#This Row],[height_desired_bottom]]</f>
        <v>5</v>
      </c>
      <c r="AA94" s="72">
        <f>(Ores_Table[[#This Row],[height_amplified_top]]-Ores_Table[[#This Row],[height_desired_bottom]])/2</f>
        <v>5</v>
      </c>
      <c r="AB94" s="128">
        <v>0</v>
      </c>
      <c r="AC94" s="128">
        <v>10</v>
      </c>
      <c r="AD94" s="128"/>
      <c r="AE94" s="71">
        <f>IF(Ores_Table[[#This Row],[height_generate_in_mountains]]="No",0,IF(Ores_Table[[#This Row],[dimension]]="overworld",IF(Ores_Table[[#This Row],[height_average]]&lt;64,64+(Ores_Table[[#This Row],[height_average]]*3),0),0))</f>
        <v>79</v>
      </c>
      <c r="AF94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94" s="32">
        <f>IF(Ores_Table[[#This Row],[height_desired_top]]&gt;64,64+((Ores_Table[[#This Row],[height_desired_top]]-64)*2.9),Ores_Table[[#This Row],[height_desired_top]])</f>
        <v>10</v>
      </c>
      <c r="AH94" s="41" t="s">
        <v>349</v>
      </c>
      <c r="AI94" s="42"/>
      <c r="AJ94" s="131" t="s">
        <v>53</v>
      </c>
      <c r="AK94" s="20" t="str">
        <f>IF(Ores_Table[[#This Row],[height_average]]&gt;64,"uniform",IF(Ores_Table[[#This Row],[dimension]]="Overworld","normal","uniform"))</f>
        <v>normal</v>
      </c>
      <c r="AL94" s="109" t="s">
        <v>350</v>
      </c>
      <c r="AM94" s="110" t="s">
        <v>64</v>
      </c>
      <c r="AN94" s="117"/>
      <c r="AO94" s="118" t="s">
        <v>56</v>
      </c>
      <c r="AP94" s="46"/>
    </row>
    <row r="95" spans="1:42" s="7" customFormat="1" ht="13.5">
      <c r="A95" s="31" t="s">
        <v>345</v>
      </c>
      <c r="B95" s="18"/>
      <c r="C95" s="105" t="s">
        <v>340</v>
      </c>
      <c r="D95" s="97" t="s">
        <v>59</v>
      </c>
      <c r="E95" s="98" t="s">
        <v>60</v>
      </c>
      <c r="F95" s="99" t="s">
        <v>61</v>
      </c>
      <c r="G95" s="37">
        <f>Ores_Table[[#This Row],[original_vein_size]]*Ores_Table[[#This Row],[original_veins_per_chunk]]/2</f>
        <v>4.5</v>
      </c>
      <c r="H95" s="123">
        <v>3</v>
      </c>
      <c r="I95" s="124">
        <v>3</v>
      </c>
      <c r="J95" s="146">
        <f>Ores_Table[[#This Row],[original_vein_size]]/2</f>
        <v>1.5</v>
      </c>
      <c r="K95" s="147">
        <f>Ores_Table[[#This Row],[original_veins_per_chunk]]/2</f>
        <v>1.5</v>
      </c>
      <c r="L95" s="77">
        <f>Ores_Table[[#This Row],[avg_ores_per_chunk]]/VLOOKUP(Ores_Table[[#This Row],[vein_preset]],Ore_Density[],2,FALSE)/Vanilla_COG_Divisor</f>
        <v>1.6884996677858142</v>
      </c>
      <c r="M9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95" s="86">
        <v>1</v>
      </c>
      <c r="O95" s="86">
        <v>1</v>
      </c>
      <c r="P9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5" s="152">
        <f>SQRT(Ores_Table[[#This Row],[vein_multiplier]])*Ores_Table[[#This Row],[vein_frequency_tweak]]</f>
        <v>1.2994228210193224</v>
      </c>
      <c r="R95" s="152" t="str">
        <f>IF(Ores_Table[[#This Row],[vein_has_motherlode]]="Motherlode",((Ores_Table[[#This Row],[vein_motherlode_size_tweak]]*SQRT(Ores_Table[[#This Row],[vein_multiplier]]))^(1/2))^(1/3),"none")</f>
        <v>none</v>
      </c>
      <c r="S95" s="152">
        <f>IF(Ores_Table[[#This Row],[vein_has_branches]]="Branches",SQRT(Ores_Table[[#This Row],[vein_multiplier]])^(1/2),IF(Ores_Table[[#This Row],[vein_has_branches]]="Vertical","default",Ores_Table[[#This Row],[vein_has_branches]]))</f>
        <v>1.1399222872719537</v>
      </c>
      <c r="T9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1.0676714322636687</v>
      </c>
      <c r="U95" s="77">
        <f>Ores_Table[[#This Row],[avg_ores_per_chunk]]/VLOOKUP(Ores_Table[[#This Row],[cloud_preset]],Ore_Density[],2,FALSE)/Vanilla_COG_Divisor</f>
        <v>0.36734693877551022</v>
      </c>
      <c r="V95" s="158">
        <f>SQRT(Ores_Table[[#This Row],[cloud_multiplier]])</f>
        <v>0.60609152673132649</v>
      </c>
      <c r="W95" s="147">
        <f>SQRT(SQRT(Ores_Table[[#This Row],[cloud_multiplier]]))</f>
        <v>0.7785188030685749</v>
      </c>
      <c r="X95" s="70">
        <f>Ores_Table[[#This Row],[height_range]]+Ores_Table[[#This Row],[height_desired_bottom]]</f>
        <v>40</v>
      </c>
      <c r="Y95" s="71">
        <f>(Ores_Table[[#This Row],[height_desired_top]]-Ores_Table[[#This Row],[height_desired_bottom]])/2</f>
        <v>40</v>
      </c>
      <c r="Z95" s="71">
        <f>Ores_Table[[#This Row],[height_amp_range]]+Ores_Table[[#This Row],[height_desired_bottom]]</f>
        <v>55.2</v>
      </c>
      <c r="AA95" s="72">
        <f>(Ores_Table[[#This Row],[height_amplified_top]]-Ores_Table[[#This Row],[height_desired_bottom]])/2</f>
        <v>55.2</v>
      </c>
      <c r="AB95" s="128">
        <v>0</v>
      </c>
      <c r="AC95" s="128">
        <v>80</v>
      </c>
      <c r="AD95" s="128"/>
      <c r="AE95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95" s="71">
        <f>IF(Ores_Table[[#This Row],[height_generate_in_mountains]]="No",0,IF(Ores_Table[[#This Row],[dimension]]="Overworld",IF(Ores_Table[[#This Row],[height_average]]&lt;64,(Ores_Table[[#This Row],[height_range]]*3),0),0))</f>
        <v>120</v>
      </c>
      <c r="AG95" s="32">
        <f>IF(Ores_Table[[#This Row],[height_desired_top]]&gt;64,64+((Ores_Table[[#This Row],[height_desired_top]]-64)*2.9),Ores_Table[[#This Row],[height_desired_top]])</f>
        <v>110.4</v>
      </c>
      <c r="AH95" s="41" t="s">
        <v>355</v>
      </c>
      <c r="AI95" s="42"/>
      <c r="AJ95" s="131" t="s">
        <v>53</v>
      </c>
      <c r="AK95" s="20" t="str">
        <f>IF(Ores_Table[[#This Row],[height_average]]&gt;64,"uniform",IF(Ores_Table[[#This Row],[dimension]]="Overworld","normal","uniform"))</f>
        <v>normal</v>
      </c>
      <c r="AL95" s="109" t="s">
        <v>356</v>
      </c>
      <c r="AM95" s="110" t="s">
        <v>64</v>
      </c>
      <c r="AN95" s="117"/>
      <c r="AO95" s="118" t="s">
        <v>56</v>
      </c>
      <c r="AP95" s="46"/>
    </row>
    <row r="96" spans="1:42" s="7" customFormat="1" ht="13.5">
      <c r="A96" s="31" t="s">
        <v>345</v>
      </c>
      <c r="B96" s="18"/>
      <c r="C96" s="105" t="s">
        <v>240</v>
      </c>
      <c r="D96" s="97" t="s">
        <v>59</v>
      </c>
      <c r="E96" s="98" t="s">
        <v>66</v>
      </c>
      <c r="F96" s="99" t="s">
        <v>61</v>
      </c>
      <c r="G96" s="37">
        <f>Ores_Table[[#This Row],[original_vein_size]]*Ores_Table[[#This Row],[original_veins_per_chunk]]/2</f>
        <v>12</v>
      </c>
      <c r="H96" s="123">
        <v>6</v>
      </c>
      <c r="I96" s="124">
        <v>4</v>
      </c>
      <c r="J96" s="146">
        <f>Ores_Table[[#This Row],[original_vein_size]]/2</f>
        <v>3</v>
      </c>
      <c r="K96" s="147">
        <f>Ores_Table[[#This Row],[original_veins_per_chunk]]/2</f>
        <v>2</v>
      </c>
      <c r="L96" s="77">
        <f>Ores_Table[[#This Row],[avg_ores_per_chunk]]/VLOOKUP(Ores_Table[[#This Row],[vein_preset]],Ore_Density[],2,FALSE)/Vanilla_COG_Divisor</f>
        <v>0.75146771037181992</v>
      </c>
      <c r="M9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96" s="86">
        <v>1</v>
      </c>
      <c r="O96" s="86">
        <v>1</v>
      </c>
      <c r="P9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6" s="152">
        <f>SQRT(Ores_Table[[#This Row],[vein_multiplier]])*Ores_Table[[#This Row],[vein_frequency_tweak]]</f>
        <v>0.86687237259692385</v>
      </c>
      <c r="R96" s="152">
        <f>IF(Ores_Table[[#This Row],[vein_has_motherlode]]="Motherlode",((Ores_Table[[#This Row],[vein_motherlode_size_tweak]]*SQRT(Ores_Table[[#This Row],[vein_multiplier]]))^(1/2))^(1/3),"none")</f>
        <v>0.97647064899688185</v>
      </c>
      <c r="S96" s="152">
        <f>IF(Ores_Table[[#This Row],[vein_has_branches]]="Branches",SQRT(Ores_Table[[#This Row],[vein_multiplier]])^(1/2),IF(Ores_Table[[#This Row],[vein_has_branches]]="Vertical","default",Ores_Table[[#This Row],[vein_has_branches]]))</f>
        <v>0.93105981150349515</v>
      </c>
      <c r="T9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0.96491440630943792</v>
      </c>
      <c r="U96" s="77">
        <f>Ores_Table[[#This Row],[avg_ores_per_chunk]]/VLOOKUP(Ores_Table[[#This Row],[cloud_preset]],Ore_Density[],2,FALSE)/Vanilla_COG_Divisor</f>
        <v>0.97959183673469385</v>
      </c>
      <c r="V96" s="158">
        <f>SQRT(Ores_Table[[#This Row],[cloud_multiplier]])</f>
        <v>0.98974331861078702</v>
      </c>
      <c r="W96" s="147">
        <f>SQRT(SQRT(Ores_Table[[#This Row],[cloud_multiplier]]))</f>
        <v>0.99485844149345537</v>
      </c>
      <c r="X96" s="70">
        <f>Ores_Table[[#This Row],[height_range]]+Ores_Table[[#This Row],[height_desired_bottom]]</f>
        <v>40</v>
      </c>
      <c r="Y96" s="71">
        <f>(Ores_Table[[#This Row],[height_desired_top]]-Ores_Table[[#This Row],[height_desired_bottom]])/2</f>
        <v>40</v>
      </c>
      <c r="Z96" s="71">
        <f>Ores_Table[[#This Row],[height_amp_range]]+Ores_Table[[#This Row],[height_desired_bottom]]</f>
        <v>55.2</v>
      </c>
      <c r="AA96" s="72">
        <f>(Ores_Table[[#This Row],[height_amplified_top]]-Ores_Table[[#This Row],[height_desired_bottom]])/2</f>
        <v>55.2</v>
      </c>
      <c r="AB96" s="128">
        <v>0</v>
      </c>
      <c r="AC96" s="128">
        <v>80</v>
      </c>
      <c r="AD96" s="128"/>
      <c r="AE96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96" s="71">
        <f>IF(Ores_Table[[#This Row],[height_generate_in_mountains]]="No",0,IF(Ores_Table[[#This Row],[dimension]]="Overworld",IF(Ores_Table[[#This Row],[height_average]]&lt;64,(Ores_Table[[#This Row],[height_range]]*3),0),0))</f>
        <v>120</v>
      </c>
      <c r="AG96" s="32">
        <f>IF(Ores_Table[[#This Row],[height_desired_top]]&gt;64,64+((Ores_Table[[#This Row],[height_desired_top]]-64)*2.9),Ores_Table[[#This Row],[height_desired_top]])</f>
        <v>110.4</v>
      </c>
      <c r="AH96" s="41" t="s">
        <v>362</v>
      </c>
      <c r="AI96" s="42"/>
      <c r="AJ96" s="131" t="s">
        <v>53</v>
      </c>
      <c r="AK96" s="20" t="str">
        <f>IF(Ores_Table[[#This Row],[height_average]]&gt;64,"uniform",IF(Ores_Table[[#This Row],[dimension]]="Overworld","normal","uniform"))</f>
        <v>normal</v>
      </c>
      <c r="AL96" s="109" t="s">
        <v>363</v>
      </c>
      <c r="AM96" s="110" t="s">
        <v>64</v>
      </c>
      <c r="AN96" s="117"/>
      <c r="AO96" s="118" t="s">
        <v>56</v>
      </c>
      <c r="AP96" s="46"/>
    </row>
    <row r="97" spans="1:42" s="7" customFormat="1" ht="13.5">
      <c r="A97" s="31" t="s">
        <v>366</v>
      </c>
      <c r="B97" s="18"/>
      <c r="C97" s="105" t="s">
        <v>326</v>
      </c>
      <c r="D97" s="97" t="s">
        <v>59</v>
      </c>
      <c r="E97" s="98" t="s">
        <v>66</v>
      </c>
      <c r="F97" s="99" t="s">
        <v>61</v>
      </c>
      <c r="G97" s="37">
        <f>Ores_Table[[#This Row],[original_vein_size]]*Ores_Table[[#This Row],[original_veins_per_chunk]]/2</f>
        <v>64</v>
      </c>
      <c r="H97" s="123">
        <v>8</v>
      </c>
      <c r="I97" s="124">
        <v>16</v>
      </c>
      <c r="J97" s="146">
        <f>Ores_Table[[#This Row],[original_vein_size]]/2</f>
        <v>4</v>
      </c>
      <c r="K97" s="147">
        <f>Ores_Table[[#This Row],[original_veins_per_chunk]]/2</f>
        <v>8</v>
      </c>
      <c r="L97" s="77">
        <f>Ores_Table[[#This Row],[avg_ores_per_chunk]]/VLOOKUP(Ores_Table[[#This Row],[vein_preset]],Ore_Density[],2,FALSE)/Vanilla_COG_Divisor</f>
        <v>4.0078277886497062</v>
      </c>
      <c r="M9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97" s="86">
        <v>1</v>
      </c>
      <c r="O97" s="86">
        <v>1</v>
      </c>
      <c r="P9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7" s="152">
        <f>SQRT(Ores_Table[[#This Row],[vein_multiplier]])*Ores_Table[[#This Row],[vein_frequency_tweak]]</f>
        <v>2.0019559906875339</v>
      </c>
      <c r="R97" s="152">
        <f>IF(Ores_Table[[#This Row],[vein_has_motherlode]]="Motherlode",((Ores_Table[[#This Row],[vein_motherlode_size_tweak]]*SQRT(Ores_Table[[#This Row],[vein_multiplier]]))^(1/2))^(1/3),"none")</f>
        <v>1.1226449342406764</v>
      </c>
      <c r="S97" s="152">
        <f>IF(Ores_Table[[#This Row],[vein_has_branches]]="Branches",SQRT(Ores_Table[[#This Row],[vein_multiplier]])^(1/2),IF(Ores_Table[[#This Row],[vein_has_branches]]="Vertical","default",Ores_Table[[#This Row],[vein_has_branches]]))</f>
        <v>1.4149049405128014</v>
      </c>
      <c r="T97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1.1894977681831949</v>
      </c>
      <c r="U97" s="77">
        <f>Ores_Table[[#This Row],[avg_ores_per_chunk]]/VLOOKUP(Ores_Table[[#This Row],[cloud_preset]],Ore_Density[],2,FALSE)/Vanilla_COG_Divisor</f>
        <v>5.2244897959183669</v>
      </c>
      <c r="V97" s="158">
        <f>SQRT(Ores_Table[[#This Row],[cloud_multiplier]])</f>
        <v>2.2857142857142856</v>
      </c>
      <c r="W97" s="147">
        <f>SQRT(SQRT(Ores_Table[[#This Row],[cloud_multiplier]]))</f>
        <v>1.5118578920369088</v>
      </c>
      <c r="X97" s="70">
        <f>Ores_Table[[#This Row],[height_range]]+Ores_Table[[#This Row],[height_desired_bottom]]</f>
        <v>96</v>
      </c>
      <c r="Y97" s="71">
        <f>(Ores_Table[[#This Row],[height_desired_top]]-Ores_Table[[#This Row],[height_desired_bottom]])/2</f>
        <v>32</v>
      </c>
      <c r="Z97" s="71">
        <f>Ores_Table[[#This Row],[height_amp_range]]+Ores_Table[[#This Row],[height_desired_bottom]]</f>
        <v>156.80000000000001</v>
      </c>
      <c r="AA97" s="72">
        <f>(Ores_Table[[#This Row],[height_amplified_top]]-Ores_Table[[#This Row],[height_desired_bottom]])/2</f>
        <v>92.8</v>
      </c>
      <c r="AB97" s="128">
        <v>64</v>
      </c>
      <c r="AC97" s="128">
        <v>128</v>
      </c>
      <c r="AD97" s="128"/>
      <c r="AE9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9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97" s="32">
        <f>IF(Ores_Table[[#This Row],[height_desired_top]]&gt;64,64+((Ores_Table[[#This Row],[height_desired_top]]-64)*2.9),Ores_Table[[#This Row],[height_desired_top]])</f>
        <v>249.6</v>
      </c>
      <c r="AH97" s="41" t="s">
        <v>367</v>
      </c>
      <c r="AI97" s="42"/>
      <c r="AJ97" s="131" t="s">
        <v>53</v>
      </c>
      <c r="AK97" s="20" t="str">
        <f>IF(Ores_Table[[#This Row],[height_average]]&gt;64,"uniform",IF(Ores_Table[[#This Row],[dimension]]="Overworld","normal","uniform"))</f>
        <v>uniform</v>
      </c>
      <c r="AL97" s="109" t="s">
        <v>368</v>
      </c>
      <c r="AM97" s="110" t="s">
        <v>64</v>
      </c>
      <c r="AN97" s="117"/>
      <c r="AO97" s="118" t="s">
        <v>56</v>
      </c>
      <c r="AP97" s="46"/>
    </row>
    <row r="98" spans="1:42" s="7" customFormat="1" ht="13.5">
      <c r="A98" s="31" t="s">
        <v>366</v>
      </c>
      <c r="B98" s="18"/>
      <c r="C98" s="105" t="s">
        <v>176</v>
      </c>
      <c r="D98" s="97" t="s">
        <v>59</v>
      </c>
      <c r="E98" s="98" t="s">
        <v>66</v>
      </c>
      <c r="F98" s="99" t="s">
        <v>61</v>
      </c>
      <c r="G98" s="37">
        <f>Ores_Table[[#This Row],[original_vein_size]]*Ores_Table[[#This Row],[original_veins_per_chunk]]/2</f>
        <v>30</v>
      </c>
      <c r="H98" s="123">
        <v>5</v>
      </c>
      <c r="I98" s="124">
        <v>12</v>
      </c>
      <c r="J98" s="146">
        <f>Ores_Table[[#This Row],[original_vein_size]]/2</f>
        <v>2.5</v>
      </c>
      <c r="K98" s="147">
        <f>Ores_Table[[#This Row],[original_veins_per_chunk]]/2</f>
        <v>6</v>
      </c>
      <c r="L98" s="77">
        <f>Ores_Table[[#This Row],[avg_ores_per_chunk]]/VLOOKUP(Ores_Table[[#This Row],[vein_preset]],Ore_Density[],2,FALSE)/Vanilla_COG_Divisor</f>
        <v>1.8786692759295498</v>
      </c>
      <c r="M9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98" s="86">
        <v>1</v>
      </c>
      <c r="O98" s="86">
        <v>1</v>
      </c>
      <c r="P9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8" s="152">
        <f>SQRT(Ores_Table[[#This Row],[vein_multiplier]])*Ores_Table[[#This Row],[vein_frequency_tweak]]</f>
        <v>1.370645569040206</v>
      </c>
      <c r="R98" s="152">
        <f>IF(Ores_Table[[#This Row],[vein_has_motherlode]]="Motherlode",((Ores_Table[[#This Row],[vein_motherlode_size_tweak]]*SQRT(Ores_Table[[#This Row],[vein_multiplier]]))^(1/2))^(1/3),"none")</f>
        <v>1.0539520698099061</v>
      </c>
      <c r="S98" s="152">
        <f>IF(Ores_Table[[#This Row],[vein_has_branches]]="Branches",SQRT(Ores_Table[[#This Row],[vein_multiplier]])^(1/2),IF(Ores_Table[[#This Row],[vein_has_branches]]="Vertical","default",Ores_Table[[#This Row],[vein_has_branches]]))</f>
        <v>1.1707457320187873</v>
      </c>
      <c r="T98" s="153">
        <f>IF(Ores_Table[[#This Row],[vein_has_branches]]="Branches",SQRT(SQRT(Ores_Table[[#This Row],[vein_multiplier]]))^(1/2),IF(Ores_Table[[#This Row],[vein_has_branches]]="Vertical",SQRT(Ores_Table[[#This Row],[vein_multiplier]])^(1/2),"none"))</f>
        <v>1.0820100424759409</v>
      </c>
      <c r="U98" s="77">
        <f>Ores_Table[[#This Row],[avg_ores_per_chunk]]/VLOOKUP(Ores_Table[[#This Row],[cloud_preset]],Ore_Density[],2,FALSE)/Vanilla_COG_Divisor</f>
        <v>2.4489795918367347</v>
      </c>
      <c r="V98" s="158">
        <f>SQRT(Ores_Table[[#This Row],[cloud_multiplier]])</f>
        <v>1.5649215928719031</v>
      </c>
      <c r="W98" s="147">
        <f>SQRT(SQRT(Ores_Table[[#This Row],[cloud_multiplier]]))</f>
        <v>1.2509682621361355</v>
      </c>
      <c r="X98" s="70">
        <f>Ores_Table[[#This Row],[height_range]]+Ores_Table[[#This Row],[height_desired_bottom]]</f>
        <v>32.5</v>
      </c>
      <c r="Y98" s="71">
        <f>(Ores_Table[[#This Row],[height_desired_top]]-Ores_Table[[#This Row],[height_desired_bottom]])/2</f>
        <v>31.5</v>
      </c>
      <c r="Z98" s="71">
        <f>Ores_Table[[#This Row],[height_amp_range]]+Ores_Table[[#This Row],[height_desired_bottom]]</f>
        <v>32.5</v>
      </c>
      <c r="AA98" s="72">
        <f>(Ores_Table[[#This Row],[height_amplified_top]]-Ores_Table[[#This Row],[height_desired_bottom]])/2</f>
        <v>31.5</v>
      </c>
      <c r="AB98" s="128">
        <v>1</v>
      </c>
      <c r="AC98" s="128">
        <v>64</v>
      </c>
      <c r="AD98" s="128"/>
      <c r="AE98" s="71">
        <f>IF(Ores_Table[[#This Row],[height_generate_in_mountains]]="No",0,IF(Ores_Table[[#This Row],[dimension]]="overworld",IF(Ores_Table[[#This Row],[height_average]]&lt;64,64+(Ores_Table[[#This Row],[height_average]]*3),0),0))</f>
        <v>161.5</v>
      </c>
      <c r="AF98" s="71">
        <f>IF(Ores_Table[[#This Row],[height_generate_in_mountains]]="No",0,IF(Ores_Table[[#This Row],[dimension]]="Overworld",IF(Ores_Table[[#This Row],[height_average]]&lt;64,(Ores_Table[[#This Row],[height_range]]*3),0),0))</f>
        <v>94.5</v>
      </c>
      <c r="AG98" s="32">
        <f>IF(Ores_Table[[#This Row],[height_desired_top]]&gt;64,64+((Ores_Table[[#This Row],[height_desired_top]]-64)*2.9),Ores_Table[[#This Row],[height_desired_top]])</f>
        <v>64</v>
      </c>
      <c r="AH98" s="41" t="s">
        <v>369</v>
      </c>
      <c r="AI98" s="42"/>
      <c r="AJ98" s="131" t="s">
        <v>53</v>
      </c>
      <c r="AK98" s="20" t="str">
        <f>IF(Ores_Table[[#This Row],[height_average]]&gt;64,"uniform",IF(Ores_Table[[#This Row],[dimension]]="Overworld","normal","uniform"))</f>
        <v>normal</v>
      </c>
      <c r="AL98" s="109" t="s">
        <v>370</v>
      </c>
      <c r="AM98" s="110" t="s">
        <v>64</v>
      </c>
      <c r="AN98" s="117"/>
      <c r="AO98" s="118" t="s">
        <v>56</v>
      </c>
      <c r="AP98" s="46"/>
    </row>
    <row r="99" spans="1:42" s="7" customFormat="1" ht="13.5">
      <c r="A99" s="31" t="s">
        <v>371</v>
      </c>
      <c r="B99" s="18"/>
      <c r="C99" s="105" t="s">
        <v>176</v>
      </c>
      <c r="D99" s="97" t="s">
        <v>59</v>
      </c>
      <c r="E99" s="98" t="s">
        <v>66</v>
      </c>
      <c r="F99" s="99" t="s">
        <v>61</v>
      </c>
      <c r="G99" s="37">
        <f>Ores_Table[[#This Row],[original_vein_size]]*Ores_Table[[#This Row],[original_veins_per_chunk]]/2</f>
        <v>64</v>
      </c>
      <c r="H99" s="123">
        <v>8</v>
      </c>
      <c r="I99" s="124">
        <v>16</v>
      </c>
      <c r="J99" s="146">
        <f>Ores_Table[[#This Row],[original_vein_size]]/2</f>
        <v>4</v>
      </c>
      <c r="K99" s="147">
        <f>Ores_Table[[#This Row],[original_veins_per_chunk]]/2</f>
        <v>8</v>
      </c>
      <c r="L99" s="77">
        <f>Ores_Table[[#This Row],[avg_ores_per_chunk]]/VLOOKUP(Ores_Table[[#This Row],[vein_preset]],Ore_Density[],2,FALSE)/Vanilla_COG_Divisor</f>
        <v>4.0078277886497062</v>
      </c>
      <c r="M9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99" s="86">
        <v>1</v>
      </c>
      <c r="O99" s="86">
        <v>1</v>
      </c>
      <c r="P9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99" s="152">
        <f>SQRT(Ores_Table[[#This Row],[vein_multiplier]])*Ores_Table[[#This Row],[vein_frequency_tweak]]</f>
        <v>2.0019559906875339</v>
      </c>
      <c r="R99" s="152">
        <f>IF(Ores_Table[[#This Row],[vein_has_motherlode]]="Motherlode",((Ores_Table[[#This Row],[vein_motherlode_size_tweak]]*SQRT(Ores_Table[[#This Row],[vein_multiplier]]))^(1/2))^(1/3),"none")</f>
        <v>1.1226449342406764</v>
      </c>
      <c r="S99" s="152">
        <f>IF(Ores_Table[[#This Row],[vein_has_branches]]="Branches",SQRT(Ores_Table[[#This Row],[vein_multiplier]])^(1/2),IF(Ores_Table[[#This Row],[vein_has_branches]]="Vertical","default",Ores_Table[[#This Row],[vein_has_branches]]))</f>
        <v>1.4149049405128014</v>
      </c>
      <c r="T99" s="153">
        <f>IF(Ores_Table[[#This Row],[vein_has_branches]]="Branches",SQRT(SQRT(Ores_Table[[#This Row],[vein_multiplier]]))^(1/2),IF(Ores_Table[[#This Row],[vein_has_branches]]="Vertical",SQRT(Ores_Table[[#This Row],[vein_multiplier]])^(1/2),"none"))</f>
        <v>1.1894977681831949</v>
      </c>
      <c r="U99" s="77">
        <f>Ores_Table[[#This Row],[avg_ores_per_chunk]]/VLOOKUP(Ores_Table[[#This Row],[cloud_preset]],Ore_Density[],2,FALSE)/Vanilla_COG_Divisor</f>
        <v>5.2244897959183669</v>
      </c>
      <c r="V99" s="158">
        <f>SQRT(Ores_Table[[#This Row],[cloud_multiplier]])</f>
        <v>2.2857142857142856</v>
      </c>
      <c r="W99" s="147">
        <f>SQRT(SQRT(Ores_Table[[#This Row],[cloud_multiplier]]))</f>
        <v>1.5118578920369088</v>
      </c>
      <c r="X99" s="70">
        <f>Ores_Table[[#This Row],[height_range]]+Ores_Table[[#This Row],[height_desired_bottom]]</f>
        <v>33</v>
      </c>
      <c r="Y99" s="71">
        <f>(Ores_Table[[#This Row],[height_desired_top]]-Ores_Table[[#This Row],[height_desired_bottom]])/2</f>
        <v>27</v>
      </c>
      <c r="Z99" s="71">
        <f>Ores_Table[[#This Row],[height_amp_range]]+Ores_Table[[#This Row],[height_desired_bottom]]</f>
        <v>33</v>
      </c>
      <c r="AA99" s="72">
        <f>(Ores_Table[[#This Row],[height_amplified_top]]-Ores_Table[[#This Row],[height_desired_bottom]])/2</f>
        <v>27</v>
      </c>
      <c r="AB99" s="128">
        <v>6</v>
      </c>
      <c r="AC99" s="128">
        <v>60</v>
      </c>
      <c r="AD99" s="128"/>
      <c r="AE99" s="71">
        <f>IF(Ores_Table[[#This Row],[height_generate_in_mountains]]="No",0,IF(Ores_Table[[#This Row],[dimension]]="overworld",IF(Ores_Table[[#This Row],[height_average]]&lt;64,64+(Ores_Table[[#This Row],[height_average]]*3),0),0))</f>
        <v>163</v>
      </c>
      <c r="AF99" s="71">
        <f>IF(Ores_Table[[#This Row],[height_generate_in_mountains]]="No",0,IF(Ores_Table[[#This Row],[dimension]]="Overworld",IF(Ores_Table[[#This Row],[height_average]]&lt;64,(Ores_Table[[#This Row],[height_range]]*3),0),0))</f>
        <v>81</v>
      </c>
      <c r="AG99" s="32">
        <f>IF(Ores_Table[[#This Row],[height_desired_top]]&gt;64,64+((Ores_Table[[#This Row],[height_desired_top]]-64)*2.9),Ores_Table[[#This Row],[height_desired_top]])</f>
        <v>60</v>
      </c>
      <c r="AH99" s="41" t="s">
        <v>375</v>
      </c>
      <c r="AI99" s="42"/>
      <c r="AJ99" s="131" t="s">
        <v>53</v>
      </c>
      <c r="AK99" s="20" t="str">
        <f>IF(Ores_Table[[#This Row],[height_average]]&gt;64,"uniform",IF(Ores_Table[[#This Row],[dimension]]="Overworld","normal","uniform"))</f>
        <v>normal</v>
      </c>
      <c r="AL99" s="109" t="s">
        <v>376</v>
      </c>
      <c r="AM99" s="110" t="s">
        <v>64</v>
      </c>
      <c r="AN99" s="117"/>
      <c r="AO99" s="118" t="s">
        <v>56</v>
      </c>
      <c r="AP99" s="46"/>
    </row>
    <row r="100" spans="1:42" s="7" customFormat="1" ht="13.5">
      <c r="A100" s="31" t="s">
        <v>371</v>
      </c>
      <c r="B100" s="18"/>
      <c r="C100" s="105" t="s">
        <v>372</v>
      </c>
      <c r="D100" s="97" t="s">
        <v>59</v>
      </c>
      <c r="E100" s="98" t="s">
        <v>66</v>
      </c>
      <c r="F100" s="99" t="s">
        <v>61</v>
      </c>
      <c r="G100" s="37">
        <f>Ores_Table[[#This Row],[original_vein_size]]*Ores_Table[[#This Row],[original_veins_per_chunk]]/2</f>
        <v>48</v>
      </c>
      <c r="H100" s="123">
        <v>8</v>
      </c>
      <c r="I100" s="124">
        <v>12</v>
      </c>
      <c r="J100" s="146">
        <f>Ores_Table[[#This Row],[original_vein_size]]/2</f>
        <v>4</v>
      </c>
      <c r="K100" s="147">
        <f>Ores_Table[[#This Row],[original_veins_per_chunk]]/2</f>
        <v>6</v>
      </c>
      <c r="L100" s="77">
        <f>Ores_Table[[#This Row],[avg_ores_per_chunk]]/VLOOKUP(Ores_Table[[#This Row],[vein_preset]],Ore_Density[],2,FALSE)/Vanilla_COG_Divisor</f>
        <v>3.0058708414872797</v>
      </c>
      <c r="M10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0" s="86">
        <v>1</v>
      </c>
      <c r="O100" s="86">
        <v>1</v>
      </c>
      <c r="P10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0" s="152">
        <f>SQRT(Ores_Table[[#This Row],[vein_multiplier]])*Ores_Table[[#This Row],[vein_frequency_tweak]]</f>
        <v>1.7337447451938477</v>
      </c>
      <c r="R100" s="152">
        <f>IF(Ores_Table[[#This Row],[vein_has_motherlode]]="Motherlode",((Ores_Table[[#This Row],[vein_motherlode_size_tweak]]*SQRT(Ores_Table[[#This Row],[vein_multiplier]]))^(1/2))^(1/3),"none")</f>
        <v>1.0960512447870228</v>
      </c>
      <c r="S100" s="152">
        <f>IF(Ores_Table[[#This Row],[vein_has_branches]]="Branches",SQRT(Ores_Table[[#This Row],[vein_multiplier]])^(1/2),IF(Ores_Table[[#This Row],[vein_has_branches]]="Vertical","default",Ores_Table[[#This Row],[vein_has_branches]]))</f>
        <v>1.3167174128087802</v>
      </c>
      <c r="T100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1.1474830773518101</v>
      </c>
      <c r="U100" s="77">
        <f>Ores_Table[[#This Row],[avg_ores_per_chunk]]/VLOOKUP(Ores_Table[[#This Row],[cloud_preset]],Ore_Density[],2,FALSE)/Vanilla_COG_Divisor</f>
        <v>3.9183673469387754</v>
      </c>
      <c r="V100" s="158">
        <f>SQRT(Ores_Table[[#This Row],[cloud_multiplier]])</f>
        <v>1.979486637221574</v>
      </c>
      <c r="W100" s="147">
        <f>SQRT(SQRT(Ores_Table[[#This Row],[cloud_multiplier]]))</f>
        <v>1.406942300601405</v>
      </c>
      <c r="X100" s="70">
        <f>Ores_Table[[#This Row],[height_range]]+Ores_Table[[#This Row],[height_desired_bottom]]</f>
        <v>33</v>
      </c>
      <c r="Y100" s="71">
        <f>(Ores_Table[[#This Row],[height_desired_top]]-Ores_Table[[#This Row],[height_desired_bottom]])/2</f>
        <v>27</v>
      </c>
      <c r="Z100" s="71">
        <f>Ores_Table[[#This Row],[height_amp_range]]+Ores_Table[[#This Row],[height_desired_bottom]]</f>
        <v>33</v>
      </c>
      <c r="AA100" s="72">
        <f>(Ores_Table[[#This Row],[height_amplified_top]]-Ores_Table[[#This Row],[height_desired_bottom]])/2</f>
        <v>27</v>
      </c>
      <c r="AB100" s="128">
        <v>6</v>
      </c>
      <c r="AC100" s="128">
        <v>60</v>
      </c>
      <c r="AD100" s="128"/>
      <c r="AE100" s="71">
        <f>IF(Ores_Table[[#This Row],[height_generate_in_mountains]]="No",0,IF(Ores_Table[[#This Row],[dimension]]="overworld",IF(Ores_Table[[#This Row],[height_average]]&lt;64,64+(Ores_Table[[#This Row],[height_average]]*3),0),0))</f>
        <v>163</v>
      </c>
      <c r="AF100" s="71">
        <f>IF(Ores_Table[[#This Row],[height_generate_in_mountains]]="No",0,IF(Ores_Table[[#This Row],[dimension]]="Overworld",IF(Ores_Table[[#This Row],[height_average]]&lt;64,(Ores_Table[[#This Row],[height_range]]*3),0),0))</f>
        <v>81</v>
      </c>
      <c r="AG100" s="32">
        <f>IF(Ores_Table[[#This Row],[height_desired_top]]&gt;64,64+((Ores_Table[[#This Row],[height_desired_top]]-64)*2.9),Ores_Table[[#This Row],[height_desired_top]])</f>
        <v>60</v>
      </c>
      <c r="AH100" s="41" t="s">
        <v>373</v>
      </c>
      <c r="AI100" s="42"/>
      <c r="AJ100" s="131" t="s">
        <v>53</v>
      </c>
      <c r="AK100" s="20" t="str">
        <f>IF(Ores_Table[[#This Row],[height_average]]&gt;64,"uniform",IF(Ores_Table[[#This Row],[dimension]]="Overworld","normal","uniform"))</f>
        <v>normal</v>
      </c>
      <c r="AL100" s="109" t="s">
        <v>374</v>
      </c>
      <c r="AM100" s="110" t="s">
        <v>64</v>
      </c>
      <c r="AN100" s="117"/>
      <c r="AO100" s="118" t="s">
        <v>56</v>
      </c>
      <c r="AP100" s="46"/>
    </row>
    <row r="101" spans="1:42" s="7" customFormat="1" ht="13.5">
      <c r="A101" s="31" t="s">
        <v>371</v>
      </c>
      <c r="B101" s="18"/>
      <c r="C101" s="105" t="s">
        <v>179</v>
      </c>
      <c r="D101" s="97" t="s">
        <v>59</v>
      </c>
      <c r="E101" s="98" t="s">
        <v>66</v>
      </c>
      <c r="F101" s="99" t="s">
        <v>61</v>
      </c>
      <c r="G101" s="37">
        <f>Ores_Table[[#This Row],[original_vein_size]]*Ores_Table[[#This Row],[original_veins_per_chunk]]/2</f>
        <v>56</v>
      </c>
      <c r="H101" s="123">
        <v>8</v>
      </c>
      <c r="I101" s="124">
        <v>14</v>
      </c>
      <c r="J101" s="146">
        <f>Ores_Table[[#This Row],[original_vein_size]]/2</f>
        <v>4</v>
      </c>
      <c r="K101" s="147">
        <f>Ores_Table[[#This Row],[original_veins_per_chunk]]/2</f>
        <v>7</v>
      </c>
      <c r="L101" s="77">
        <f>Ores_Table[[#This Row],[avg_ores_per_chunk]]/VLOOKUP(Ores_Table[[#This Row],[vein_preset]],Ore_Density[],2,FALSE)/Vanilla_COG_Divisor</f>
        <v>3.506849315068493</v>
      </c>
      <c r="M10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1" s="86">
        <v>1</v>
      </c>
      <c r="O101" s="86">
        <v>1</v>
      </c>
      <c r="P10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1" s="152">
        <f>SQRT(Ores_Table[[#This Row],[vein_multiplier]])*Ores_Table[[#This Row],[vein_frequency_tweak]]</f>
        <v>1.8726583551380889</v>
      </c>
      <c r="R101" s="152">
        <f>IF(Ores_Table[[#This Row],[vein_has_motherlode]]="Motherlode",((Ores_Table[[#This Row],[vein_motherlode_size_tweak]]*SQRT(Ores_Table[[#This Row],[vein_multiplier]]))^(1/2))^(1/3),"none")</f>
        <v>1.1102218204593779</v>
      </c>
      <c r="S101" s="152">
        <f>IF(Ores_Table[[#This Row],[vein_has_branches]]="Branches",SQRT(Ores_Table[[#This Row],[vein_multiplier]])^(1/2),IF(Ores_Table[[#This Row],[vein_has_branches]]="Vertical","default",Ores_Table[[#This Row],[vein_has_branches]]))</f>
        <v>1.3684510788252859</v>
      </c>
      <c r="T101" s="153">
        <f>IF(Ores_Table[[#This Row],[vein_has_branches]]="Branches",SQRT(SQRT(Ores_Table[[#This Row],[vein_multiplier]]))^(1/2),IF(Ores_Table[[#This Row],[vein_has_branches]]="Vertical",SQRT(Ores_Table[[#This Row],[vein_multiplier]])^(1/2),"none"))</f>
        <v>1.1698081376128677</v>
      </c>
      <c r="U101" s="77">
        <f>Ores_Table[[#This Row],[avg_ores_per_chunk]]/VLOOKUP(Ores_Table[[#This Row],[cloud_preset]],Ore_Density[],2,FALSE)/Vanilla_COG_Divisor</f>
        <v>4.5714285714285712</v>
      </c>
      <c r="V101" s="158">
        <f>SQRT(Ores_Table[[#This Row],[cloud_multiplier]])</f>
        <v>2.1380899352993952</v>
      </c>
      <c r="W101" s="147">
        <f>SQRT(SQRT(Ores_Table[[#This Row],[cloud_multiplier]]))</f>
        <v>1.4622208914180495</v>
      </c>
      <c r="X101" s="70">
        <f>Ores_Table[[#This Row],[height_range]]+Ores_Table[[#This Row],[height_desired_bottom]]</f>
        <v>33</v>
      </c>
      <c r="Y101" s="71">
        <f>(Ores_Table[[#This Row],[height_desired_top]]-Ores_Table[[#This Row],[height_desired_bottom]])/2</f>
        <v>27</v>
      </c>
      <c r="Z101" s="71">
        <f>Ores_Table[[#This Row],[height_amp_range]]+Ores_Table[[#This Row],[height_desired_bottom]]</f>
        <v>33</v>
      </c>
      <c r="AA101" s="72">
        <f>(Ores_Table[[#This Row],[height_amplified_top]]-Ores_Table[[#This Row],[height_desired_bottom]])/2</f>
        <v>27</v>
      </c>
      <c r="AB101" s="128">
        <v>6</v>
      </c>
      <c r="AC101" s="128">
        <v>60</v>
      </c>
      <c r="AD101" s="128"/>
      <c r="AE101" s="71">
        <f>IF(Ores_Table[[#This Row],[height_generate_in_mountains]]="No",0,IF(Ores_Table[[#This Row],[dimension]]="overworld",IF(Ores_Table[[#This Row],[height_average]]&lt;64,64+(Ores_Table[[#This Row],[height_average]]*3),0),0))</f>
        <v>163</v>
      </c>
      <c r="AF101" s="71">
        <f>IF(Ores_Table[[#This Row],[height_generate_in_mountains]]="No",0,IF(Ores_Table[[#This Row],[dimension]]="Overworld",IF(Ores_Table[[#This Row],[height_average]]&lt;64,(Ores_Table[[#This Row],[height_range]]*3),0),0))</f>
        <v>81</v>
      </c>
      <c r="AG101" s="32">
        <f>IF(Ores_Table[[#This Row],[height_desired_top]]&gt;64,64+((Ores_Table[[#This Row],[height_desired_top]]-64)*2.9),Ores_Table[[#This Row],[height_desired_top]])</f>
        <v>60</v>
      </c>
      <c r="AH101" s="41" t="s">
        <v>377</v>
      </c>
      <c r="AI101" s="42"/>
      <c r="AJ101" s="131" t="s">
        <v>53</v>
      </c>
      <c r="AK101" s="20" t="str">
        <f>IF(Ores_Table[[#This Row],[height_average]]&gt;64,"uniform",IF(Ores_Table[[#This Row],[dimension]]="Overworld","normal","uniform"))</f>
        <v>normal</v>
      </c>
      <c r="AL101" s="109" t="s">
        <v>378</v>
      </c>
      <c r="AM101" s="110" t="s">
        <v>64</v>
      </c>
      <c r="AN101" s="117"/>
      <c r="AO101" s="118" t="s">
        <v>56</v>
      </c>
      <c r="AP101" s="46"/>
    </row>
    <row r="102" spans="1:42" s="7" customFormat="1" ht="13.5">
      <c r="A102" s="31" t="s">
        <v>379</v>
      </c>
      <c r="B102" s="18"/>
      <c r="C102" s="105" t="s">
        <v>435</v>
      </c>
      <c r="D102" s="97" t="s">
        <v>59</v>
      </c>
      <c r="E102" s="98" t="s">
        <v>66</v>
      </c>
      <c r="F102" s="99" t="s">
        <v>61</v>
      </c>
      <c r="G102" s="37">
        <f>Ores_Table[[#This Row],[original_vein_size]]*Ores_Table[[#This Row],[original_veins_per_chunk]]/2</f>
        <v>3</v>
      </c>
      <c r="H102" s="123">
        <v>3</v>
      </c>
      <c r="I102" s="124">
        <v>2</v>
      </c>
      <c r="J102" s="146">
        <f>Ores_Table[[#This Row],[original_vein_size]]/2</f>
        <v>1.5</v>
      </c>
      <c r="K102" s="147">
        <f>Ores_Table[[#This Row],[original_veins_per_chunk]]/2</f>
        <v>1</v>
      </c>
      <c r="L102" s="77">
        <f>Ores_Table[[#This Row],[avg_ores_per_chunk]]/VLOOKUP(Ores_Table[[#This Row],[vein_preset]],Ore_Density[],2,FALSE)/Vanilla_COG_Divisor</f>
        <v>0.18786692759295498</v>
      </c>
      <c r="M10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2" s="86">
        <v>1</v>
      </c>
      <c r="O102" s="86">
        <v>1</v>
      </c>
      <c r="P10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2" s="152">
        <f>SQRT(Ores_Table[[#This Row],[vein_multiplier]])*Ores_Table[[#This Row],[vein_frequency_tweak]]</f>
        <v>0.43343618629846192</v>
      </c>
      <c r="R102" s="152">
        <f>IF(Ores_Table[[#This Row],[vein_has_motherlode]]="Motherlode",((Ores_Table[[#This Row],[vein_motherlode_size_tweak]]*SQRT(Ores_Table[[#This Row],[vein_multiplier]]))^(1/2))^(1/3),"none")</f>
        <v>0.86993644949298721</v>
      </c>
      <c r="S102" s="152">
        <f>IF(Ores_Table[[#This Row],[vein_has_branches]]="Branches",SQRT(Ores_Table[[#This Row],[vein_multiplier]])^(1/2),IF(Ores_Table[[#This Row],[vein_has_branches]]="Vertical","default",Ores_Table[[#This Row],[vein_has_branches]]))</f>
        <v>0.65835870640439009</v>
      </c>
      <c r="T102" s="153">
        <f>IF(Ores_Table[[#This Row],[vein_has_branches]]="Branches",SQRT(SQRT(Ores_Table[[#This Row],[vein_multiplier]]))^(1/2),IF(Ores_Table[[#This Row],[vein_has_branches]]="Vertical",SQRT(Ores_Table[[#This Row],[vein_multiplier]])^(1/2),"none"))</f>
        <v>0.81139306529227262</v>
      </c>
      <c r="U102" s="77">
        <f>Ores_Table[[#This Row],[avg_ores_per_chunk]]/VLOOKUP(Ores_Table[[#This Row],[cloud_preset]],Ore_Density[],2,FALSE)/Vanilla_COG_Divisor</f>
        <v>0.24489795918367346</v>
      </c>
      <c r="V102" s="158">
        <f>SQRT(Ores_Table[[#This Row],[cloud_multiplier]])</f>
        <v>0.49487165930539351</v>
      </c>
      <c r="W102" s="147">
        <f>SQRT(SQRT(Ores_Table[[#This Row],[cloud_multiplier]]))</f>
        <v>0.70347115030070251</v>
      </c>
      <c r="X102" s="70">
        <f>Ores_Table[[#This Row],[height_range]]+Ores_Table[[#This Row],[height_desired_bottom]]</f>
        <v>67</v>
      </c>
      <c r="Y102" s="71">
        <f>(Ores_Table[[#This Row],[height_desired_top]]-Ores_Table[[#This Row],[height_desired_bottom]])/2</f>
        <v>61</v>
      </c>
      <c r="Z102" s="71">
        <f>Ores_Table[[#This Row],[height_amp_range]]+Ores_Table[[#This Row],[height_desired_bottom]]</f>
        <v>127.8</v>
      </c>
      <c r="AA102" s="72">
        <f>(Ores_Table[[#This Row],[height_amplified_top]]-Ores_Table[[#This Row],[height_desired_bottom]])/2</f>
        <v>121.8</v>
      </c>
      <c r="AB102" s="128">
        <v>6</v>
      </c>
      <c r="AC102" s="128">
        <v>128</v>
      </c>
      <c r="AD102" s="128"/>
      <c r="AE10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2" s="32">
        <f>IF(Ores_Table[[#This Row],[height_desired_top]]&gt;64,64+((Ores_Table[[#This Row],[height_desired_top]]-64)*2.9),Ores_Table[[#This Row],[height_desired_top]])</f>
        <v>249.6</v>
      </c>
      <c r="AH102" s="41" t="s">
        <v>436</v>
      </c>
      <c r="AI102" s="42"/>
      <c r="AJ102" s="131" t="s">
        <v>53</v>
      </c>
      <c r="AK102" s="20" t="str">
        <f>IF(Ores_Table[[#This Row],[height_average]]&gt;64,"uniform",IF(Ores_Table[[#This Row],[dimension]]="Overworld","normal","uniform"))</f>
        <v>uniform</v>
      </c>
      <c r="AL102" s="109" t="s">
        <v>437</v>
      </c>
      <c r="AM102" s="110" t="s">
        <v>64</v>
      </c>
      <c r="AN102" s="117"/>
      <c r="AO102" s="118" t="s">
        <v>56</v>
      </c>
      <c r="AP102" s="46"/>
    </row>
    <row r="103" spans="1:42" s="7" customFormat="1" ht="13.5">
      <c r="A103" s="31" t="s">
        <v>379</v>
      </c>
      <c r="B103" s="18"/>
      <c r="C103" s="105" t="s">
        <v>459</v>
      </c>
      <c r="D103" s="97" t="s">
        <v>59</v>
      </c>
      <c r="E103" s="98" t="s">
        <v>66</v>
      </c>
      <c r="F103" s="99" t="s">
        <v>61</v>
      </c>
      <c r="G103" s="37">
        <f>Ores_Table[[#This Row],[original_vein_size]]*Ores_Table[[#This Row],[original_veins_per_chunk]]/2</f>
        <v>6</v>
      </c>
      <c r="H103" s="123">
        <v>4</v>
      </c>
      <c r="I103" s="124">
        <v>3</v>
      </c>
      <c r="J103" s="146">
        <f>Ores_Table[[#This Row],[original_vein_size]]/2</f>
        <v>2</v>
      </c>
      <c r="K103" s="147">
        <f>Ores_Table[[#This Row],[original_veins_per_chunk]]/2</f>
        <v>1.5</v>
      </c>
      <c r="L103" s="77">
        <f>Ores_Table[[#This Row],[avg_ores_per_chunk]]/VLOOKUP(Ores_Table[[#This Row],[vein_preset]],Ore_Density[],2,FALSE)/Vanilla_COG_Divisor</f>
        <v>0.37573385518590996</v>
      </c>
      <c r="M10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3" s="86">
        <v>1</v>
      </c>
      <c r="O103" s="86">
        <v>1</v>
      </c>
      <c r="P10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3" s="152">
        <f>SQRT(Ores_Table[[#This Row],[vein_multiplier]])*Ores_Table[[#This Row],[vein_frequency_tweak]]</f>
        <v>0.61297133308655627</v>
      </c>
      <c r="R103" s="152">
        <f>IF(Ores_Table[[#This Row],[vein_has_motherlode]]="Motherlode",((Ores_Table[[#This Row],[vein_motherlode_size_tweak]]*SQRT(Ores_Table[[#This Row],[vein_multiplier]]))^(1/2))^(1/3),"none")</f>
        <v>0.92166556267577893</v>
      </c>
      <c r="S103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103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103" s="77">
        <f>Ores_Table[[#This Row],[avg_ores_per_chunk]]/VLOOKUP(Ores_Table[[#This Row],[cloud_preset]],Ore_Density[],2,FALSE)/Vanilla_COG_Divisor</f>
        <v>0.48979591836734693</v>
      </c>
      <c r="V103" s="158">
        <f>SQRT(Ores_Table[[#This Row],[cloud_multiplier]])</f>
        <v>0.6998542122237652</v>
      </c>
      <c r="W103" s="147">
        <f>SQRT(SQRT(Ores_Table[[#This Row],[cloud_multiplier]]))</f>
        <v>0.83657289713674399</v>
      </c>
      <c r="X103" s="70">
        <f>Ores_Table[[#This Row],[height_range]]+Ores_Table[[#This Row],[height_desired_bottom]]</f>
        <v>67</v>
      </c>
      <c r="Y103" s="71">
        <f>(Ores_Table[[#This Row],[height_desired_top]]-Ores_Table[[#This Row],[height_desired_bottom]])/2</f>
        <v>61</v>
      </c>
      <c r="Z103" s="71">
        <f>Ores_Table[[#This Row],[height_amp_range]]+Ores_Table[[#This Row],[height_desired_bottom]]</f>
        <v>127.8</v>
      </c>
      <c r="AA103" s="72">
        <f>(Ores_Table[[#This Row],[height_amplified_top]]-Ores_Table[[#This Row],[height_desired_bottom]])/2</f>
        <v>121.8</v>
      </c>
      <c r="AB103" s="128">
        <v>6</v>
      </c>
      <c r="AC103" s="128">
        <v>128</v>
      </c>
      <c r="AD103" s="128"/>
      <c r="AE10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3" s="32">
        <f>IF(Ores_Table[[#This Row],[height_desired_top]]&gt;64,64+((Ores_Table[[#This Row],[height_desired_top]]-64)*2.9),Ores_Table[[#This Row],[height_desired_top]])</f>
        <v>249.6</v>
      </c>
      <c r="AH103" s="41" t="s">
        <v>460</v>
      </c>
      <c r="AI103" s="42"/>
      <c r="AJ103" s="131" t="s">
        <v>96</v>
      </c>
      <c r="AK103" s="20" t="str">
        <f>IF(Ores_Table[[#This Row],[height_average]]&gt;64,"uniform",IF(Ores_Table[[#This Row],[dimension]]="Overworld","normal","uniform"))</f>
        <v>uniform</v>
      </c>
      <c r="AL103" s="109" t="s">
        <v>461</v>
      </c>
      <c r="AM103" s="110" t="s">
        <v>98</v>
      </c>
      <c r="AN103" s="117"/>
      <c r="AO103" s="118" t="s">
        <v>56</v>
      </c>
      <c r="AP103" s="46"/>
    </row>
    <row r="104" spans="1:42" s="7" customFormat="1" ht="13.5">
      <c r="A104" s="31" t="s">
        <v>379</v>
      </c>
      <c r="B104" s="18"/>
      <c r="C104" s="105" t="s">
        <v>420</v>
      </c>
      <c r="D104" s="97" t="s">
        <v>59</v>
      </c>
      <c r="E104" s="98" t="s">
        <v>66</v>
      </c>
      <c r="F104" s="99" t="s">
        <v>61</v>
      </c>
      <c r="G104" s="37">
        <f>Ores_Table[[#This Row],[original_vein_size]]*Ores_Table[[#This Row],[original_veins_per_chunk]]/2</f>
        <v>6</v>
      </c>
      <c r="H104" s="123">
        <v>3</v>
      </c>
      <c r="I104" s="124">
        <v>4</v>
      </c>
      <c r="J104" s="146">
        <f>Ores_Table[[#This Row],[original_vein_size]]/2</f>
        <v>1.5</v>
      </c>
      <c r="K104" s="147">
        <f>Ores_Table[[#This Row],[original_veins_per_chunk]]/2</f>
        <v>2</v>
      </c>
      <c r="L104" s="77">
        <f>Ores_Table[[#This Row],[avg_ores_per_chunk]]/VLOOKUP(Ores_Table[[#This Row],[vein_preset]],Ore_Density[],2,FALSE)/Vanilla_COG_Divisor</f>
        <v>0.37573385518590996</v>
      </c>
      <c r="M10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4" s="86">
        <v>1</v>
      </c>
      <c r="O104" s="86">
        <v>1</v>
      </c>
      <c r="P10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4" s="152">
        <f>SQRT(Ores_Table[[#This Row],[vein_multiplier]])*Ores_Table[[#This Row],[vein_frequency_tweak]]</f>
        <v>0.61297133308655627</v>
      </c>
      <c r="R104" s="152">
        <f>IF(Ores_Table[[#This Row],[vein_has_motherlode]]="Motherlode",((Ores_Table[[#This Row],[vein_motherlode_size_tweak]]*SQRT(Ores_Table[[#This Row],[vein_multiplier]]))^(1/2))^(1/3),"none")</f>
        <v>0.92166556267577893</v>
      </c>
      <c r="S104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104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104" s="77">
        <f>Ores_Table[[#This Row],[avg_ores_per_chunk]]/VLOOKUP(Ores_Table[[#This Row],[cloud_preset]],Ore_Density[],2,FALSE)/Vanilla_COG_Divisor</f>
        <v>0.48979591836734693</v>
      </c>
      <c r="V104" s="158">
        <f>SQRT(Ores_Table[[#This Row],[cloud_multiplier]])</f>
        <v>0.6998542122237652</v>
      </c>
      <c r="W104" s="147">
        <f>SQRT(SQRT(Ores_Table[[#This Row],[cloud_multiplier]]))</f>
        <v>0.83657289713674399</v>
      </c>
      <c r="X104" s="70">
        <f>Ores_Table[[#This Row],[height_range]]+Ores_Table[[#This Row],[height_desired_bottom]]</f>
        <v>67</v>
      </c>
      <c r="Y104" s="71">
        <f>(Ores_Table[[#This Row],[height_desired_top]]-Ores_Table[[#This Row],[height_desired_bottom]])/2</f>
        <v>61</v>
      </c>
      <c r="Z104" s="71">
        <f>Ores_Table[[#This Row],[height_amp_range]]+Ores_Table[[#This Row],[height_desired_bottom]]</f>
        <v>127.8</v>
      </c>
      <c r="AA104" s="72">
        <f>(Ores_Table[[#This Row],[height_amplified_top]]-Ores_Table[[#This Row],[height_desired_bottom]])/2</f>
        <v>121.8</v>
      </c>
      <c r="AB104" s="128">
        <v>6</v>
      </c>
      <c r="AC104" s="128">
        <v>128</v>
      </c>
      <c r="AD104" s="128"/>
      <c r="AE10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4" s="32">
        <f>IF(Ores_Table[[#This Row],[height_desired_top]]&gt;64,64+((Ores_Table[[#This Row],[height_desired_top]]-64)*2.9),Ores_Table[[#This Row],[height_desired_top]])</f>
        <v>249.6</v>
      </c>
      <c r="AH104" s="41" t="s">
        <v>421</v>
      </c>
      <c r="AI104" s="42"/>
      <c r="AJ104" s="131" t="s">
        <v>53</v>
      </c>
      <c r="AK104" s="20" t="str">
        <f>IF(Ores_Table[[#This Row],[height_average]]&gt;64,"uniform",IF(Ores_Table[[#This Row],[dimension]]="Overworld","normal","uniform"))</f>
        <v>uniform</v>
      </c>
      <c r="AL104" s="109" t="s">
        <v>422</v>
      </c>
      <c r="AM104" s="110" t="s">
        <v>64</v>
      </c>
      <c r="AN104" s="117"/>
      <c r="AO104" s="118" t="s">
        <v>56</v>
      </c>
      <c r="AP104" s="46"/>
    </row>
    <row r="105" spans="1:42" s="7" customFormat="1" ht="13.5">
      <c r="A105" s="31" t="s">
        <v>379</v>
      </c>
      <c r="B105" s="18"/>
      <c r="C105" s="105" t="s">
        <v>438</v>
      </c>
      <c r="D105" s="97" t="s">
        <v>59</v>
      </c>
      <c r="E105" s="98" t="s">
        <v>66</v>
      </c>
      <c r="F105" s="99" t="s">
        <v>61</v>
      </c>
      <c r="G105" s="37">
        <f>Ores_Table[[#This Row],[original_vein_size]]*Ores_Table[[#This Row],[original_veins_per_chunk]]/2</f>
        <v>3</v>
      </c>
      <c r="H105" s="123">
        <v>3</v>
      </c>
      <c r="I105" s="124">
        <v>2</v>
      </c>
      <c r="J105" s="146">
        <f>Ores_Table[[#This Row],[original_vein_size]]/2</f>
        <v>1.5</v>
      </c>
      <c r="K105" s="147">
        <f>Ores_Table[[#This Row],[original_veins_per_chunk]]/2</f>
        <v>1</v>
      </c>
      <c r="L105" s="77">
        <f>Ores_Table[[#This Row],[avg_ores_per_chunk]]/VLOOKUP(Ores_Table[[#This Row],[vein_preset]],Ore_Density[],2,FALSE)/Vanilla_COG_Divisor</f>
        <v>0.18786692759295498</v>
      </c>
      <c r="M10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5" s="86">
        <v>1</v>
      </c>
      <c r="O105" s="86">
        <v>1</v>
      </c>
      <c r="P10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5" s="152">
        <f>SQRT(Ores_Table[[#This Row],[vein_multiplier]])*Ores_Table[[#This Row],[vein_frequency_tweak]]</f>
        <v>0.43343618629846192</v>
      </c>
      <c r="R105" s="152">
        <f>IF(Ores_Table[[#This Row],[vein_has_motherlode]]="Motherlode",((Ores_Table[[#This Row],[vein_motherlode_size_tweak]]*SQRT(Ores_Table[[#This Row],[vein_multiplier]]))^(1/2))^(1/3),"none")</f>
        <v>0.86993644949298721</v>
      </c>
      <c r="S105" s="152">
        <f>IF(Ores_Table[[#This Row],[vein_has_branches]]="Branches",SQRT(Ores_Table[[#This Row],[vein_multiplier]])^(1/2),IF(Ores_Table[[#This Row],[vein_has_branches]]="Vertical","default",Ores_Table[[#This Row],[vein_has_branches]]))</f>
        <v>0.65835870640439009</v>
      </c>
      <c r="T105" s="153">
        <f>IF(Ores_Table[[#This Row],[vein_has_branches]]="Branches",SQRT(SQRT(Ores_Table[[#This Row],[vein_multiplier]]))^(1/2),IF(Ores_Table[[#This Row],[vein_has_branches]]="Vertical",SQRT(Ores_Table[[#This Row],[vein_multiplier]])^(1/2),"none"))</f>
        <v>0.81139306529227262</v>
      </c>
      <c r="U105" s="77">
        <f>Ores_Table[[#This Row],[avg_ores_per_chunk]]/VLOOKUP(Ores_Table[[#This Row],[cloud_preset]],Ore_Density[],2,FALSE)/Vanilla_COG_Divisor</f>
        <v>0.24489795918367346</v>
      </c>
      <c r="V105" s="158">
        <f>SQRT(Ores_Table[[#This Row],[cloud_multiplier]])</f>
        <v>0.49487165930539351</v>
      </c>
      <c r="W105" s="147">
        <f>SQRT(SQRT(Ores_Table[[#This Row],[cloud_multiplier]]))</f>
        <v>0.70347115030070251</v>
      </c>
      <c r="X105" s="70">
        <f>Ores_Table[[#This Row],[height_range]]+Ores_Table[[#This Row],[height_desired_bottom]]</f>
        <v>67</v>
      </c>
      <c r="Y105" s="71">
        <f>(Ores_Table[[#This Row],[height_desired_top]]-Ores_Table[[#This Row],[height_desired_bottom]])/2</f>
        <v>61</v>
      </c>
      <c r="Z105" s="71">
        <f>Ores_Table[[#This Row],[height_amp_range]]+Ores_Table[[#This Row],[height_desired_bottom]]</f>
        <v>127.8</v>
      </c>
      <c r="AA105" s="72">
        <f>(Ores_Table[[#This Row],[height_amplified_top]]-Ores_Table[[#This Row],[height_desired_bottom]])/2</f>
        <v>121.8</v>
      </c>
      <c r="AB105" s="128">
        <v>6</v>
      </c>
      <c r="AC105" s="128">
        <v>128</v>
      </c>
      <c r="AD105" s="128"/>
      <c r="AE10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5" s="32">
        <f>IF(Ores_Table[[#This Row],[height_desired_top]]&gt;64,64+((Ores_Table[[#This Row],[height_desired_top]]-64)*2.9),Ores_Table[[#This Row],[height_desired_top]])</f>
        <v>249.6</v>
      </c>
      <c r="AH105" s="41" t="s">
        <v>439</v>
      </c>
      <c r="AI105" s="42"/>
      <c r="AJ105" s="131" t="s">
        <v>53</v>
      </c>
      <c r="AK105" s="20" t="str">
        <f>IF(Ores_Table[[#This Row],[height_average]]&gt;64,"uniform",IF(Ores_Table[[#This Row],[dimension]]="Overworld","normal","uniform"))</f>
        <v>uniform</v>
      </c>
      <c r="AL105" s="109" t="s">
        <v>440</v>
      </c>
      <c r="AM105" s="110" t="s">
        <v>64</v>
      </c>
      <c r="AN105" s="117"/>
      <c r="AO105" s="118" t="s">
        <v>56</v>
      </c>
      <c r="AP105" s="46"/>
    </row>
    <row r="106" spans="1:42" s="7" customFormat="1" ht="13.5">
      <c r="A106" s="31" t="s">
        <v>379</v>
      </c>
      <c r="B106" s="18"/>
      <c r="C106" s="105" t="s">
        <v>390</v>
      </c>
      <c r="D106" s="97" t="s">
        <v>59</v>
      </c>
      <c r="E106" s="98" t="s">
        <v>60</v>
      </c>
      <c r="F106" s="99" t="s">
        <v>61</v>
      </c>
      <c r="G106" s="37">
        <f>Ores_Table[[#This Row],[original_vein_size]]*Ores_Table[[#This Row],[original_veins_per_chunk]]/2</f>
        <v>8</v>
      </c>
      <c r="H106" s="123">
        <v>4</v>
      </c>
      <c r="I106" s="124">
        <v>4</v>
      </c>
      <c r="J106" s="146">
        <f>Ores_Table[[#This Row],[original_vein_size]]/2</f>
        <v>2</v>
      </c>
      <c r="K106" s="147">
        <f>Ores_Table[[#This Row],[original_veins_per_chunk]]/2</f>
        <v>2</v>
      </c>
      <c r="L106" s="77">
        <f>Ores_Table[[#This Row],[avg_ores_per_chunk]]/VLOOKUP(Ores_Table[[#This Row],[vein_preset]],Ore_Density[],2,FALSE)/Vanilla_COG_Divisor</f>
        <v>3.0017771871747807</v>
      </c>
      <c r="M10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06" s="86">
        <v>1</v>
      </c>
      <c r="O106" s="86">
        <v>1</v>
      </c>
      <c r="P10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6" s="152">
        <f>SQRT(Ores_Table[[#This Row],[vein_multiplier]])*Ores_Table[[#This Row],[vein_frequency_tweak]]</f>
        <v>1.7325637613590965</v>
      </c>
      <c r="R106" s="152" t="str">
        <f>IF(Ores_Table[[#This Row],[vein_has_motherlode]]="Motherlode",((Ores_Table[[#This Row],[vein_motherlode_size_tweak]]*SQRT(Ores_Table[[#This Row],[vein_multiplier]]))^(1/2))^(1/3),"none")</f>
        <v>none</v>
      </c>
      <c r="S106" s="152">
        <f>IF(Ores_Table[[#This Row],[vein_has_branches]]="Branches",SQRT(Ores_Table[[#This Row],[vein_multiplier]])^(1/2),IF(Ores_Table[[#This Row],[vein_has_branches]]="Vertical","default",Ores_Table[[#This Row],[vein_has_branches]]))</f>
        <v>1.3162688788234327</v>
      </c>
      <c r="T106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1.1472876181775138</v>
      </c>
      <c r="U106" s="77">
        <f>Ores_Table[[#This Row],[avg_ores_per_chunk]]/VLOOKUP(Ores_Table[[#This Row],[cloud_preset]],Ore_Density[],2,FALSE)/Vanilla_COG_Divisor</f>
        <v>0.65306122448979587</v>
      </c>
      <c r="V106" s="158">
        <f>SQRT(Ores_Table[[#This Row],[cloud_multiplier]])</f>
        <v>0.80812203564176854</v>
      </c>
      <c r="W106" s="147">
        <f>SQRT(SQRT(Ores_Table[[#This Row],[cloud_multiplier]]))</f>
        <v>0.89895608104165381</v>
      </c>
      <c r="X106" s="70">
        <f>Ores_Table[[#This Row],[height_range]]+Ores_Table[[#This Row],[height_desired_bottom]]</f>
        <v>67</v>
      </c>
      <c r="Y106" s="71">
        <f>(Ores_Table[[#This Row],[height_desired_top]]-Ores_Table[[#This Row],[height_desired_bottom]])/2</f>
        <v>61</v>
      </c>
      <c r="Z106" s="71">
        <f>Ores_Table[[#This Row],[height_amp_range]]+Ores_Table[[#This Row],[height_desired_bottom]]</f>
        <v>127.8</v>
      </c>
      <c r="AA106" s="72">
        <f>(Ores_Table[[#This Row],[height_amplified_top]]-Ores_Table[[#This Row],[height_desired_bottom]])/2</f>
        <v>121.8</v>
      </c>
      <c r="AB106" s="128">
        <v>6</v>
      </c>
      <c r="AC106" s="128">
        <v>128</v>
      </c>
      <c r="AD106" s="128"/>
      <c r="AE10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6" s="32">
        <f>IF(Ores_Table[[#This Row],[height_desired_top]]&gt;64,64+((Ores_Table[[#This Row],[height_desired_top]]-64)*2.9),Ores_Table[[#This Row],[height_desired_top]])</f>
        <v>249.6</v>
      </c>
      <c r="AH106" s="41" t="s">
        <v>62</v>
      </c>
      <c r="AI106" s="42"/>
      <c r="AJ106" s="131" t="s">
        <v>53</v>
      </c>
      <c r="AK106" s="20" t="str">
        <f>IF(Ores_Table[[#This Row],[height_average]]&gt;64,"uniform",IF(Ores_Table[[#This Row],[dimension]]="Overworld","normal","uniform"))</f>
        <v>uniform</v>
      </c>
      <c r="AL106" s="109" t="s">
        <v>391</v>
      </c>
      <c r="AM106" s="110" t="s">
        <v>64</v>
      </c>
      <c r="AN106" s="117"/>
      <c r="AO106" s="118" t="s">
        <v>56</v>
      </c>
      <c r="AP106" s="46"/>
    </row>
    <row r="107" spans="1:42" s="7" customFormat="1" ht="13.5">
      <c r="A107" s="31" t="s">
        <v>379</v>
      </c>
      <c r="B107" s="18"/>
      <c r="C107" s="105" t="s">
        <v>423</v>
      </c>
      <c r="D107" s="97" t="s">
        <v>59</v>
      </c>
      <c r="E107" s="98" t="s">
        <v>66</v>
      </c>
      <c r="F107" s="99" t="s">
        <v>61</v>
      </c>
      <c r="G107" s="37">
        <f>Ores_Table[[#This Row],[original_vein_size]]*Ores_Table[[#This Row],[original_veins_per_chunk]]/2</f>
        <v>4.5</v>
      </c>
      <c r="H107" s="123">
        <v>3</v>
      </c>
      <c r="I107" s="124">
        <v>3</v>
      </c>
      <c r="J107" s="146">
        <f>Ores_Table[[#This Row],[original_vein_size]]/2</f>
        <v>1.5</v>
      </c>
      <c r="K107" s="147">
        <f>Ores_Table[[#This Row],[original_veins_per_chunk]]/2</f>
        <v>1.5</v>
      </c>
      <c r="L107" s="77">
        <f>Ores_Table[[#This Row],[avg_ores_per_chunk]]/VLOOKUP(Ores_Table[[#This Row],[vein_preset]],Ore_Density[],2,FALSE)/Vanilla_COG_Divisor</f>
        <v>0.28180039138943247</v>
      </c>
      <c r="M10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7" s="86">
        <v>1</v>
      </c>
      <c r="O107" s="86">
        <v>1</v>
      </c>
      <c r="P10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7" s="152">
        <f>SQRT(Ores_Table[[#This Row],[vein_multiplier]])*Ores_Table[[#This Row],[vein_frequency_tweak]]</f>
        <v>0.53084874624457057</v>
      </c>
      <c r="R107" s="152">
        <f>IF(Ores_Table[[#This Row],[vein_has_motherlode]]="Motherlode",((Ores_Table[[#This Row],[vein_motherlode_size_tweak]]*SQRT(Ores_Table[[#This Row],[vein_multiplier]]))^(1/2))^(1/3),"none")</f>
        <v>0.89983275783574757</v>
      </c>
      <c r="S107" s="152">
        <f>IF(Ores_Table[[#This Row],[vein_has_branches]]="Branches",SQRT(Ores_Table[[#This Row],[vein_multiplier]])^(1/2),IF(Ores_Table[[#This Row],[vein_has_branches]]="Vertical","default",Ores_Table[[#This Row],[vein_has_branches]]))</f>
        <v>0.72859367705503086</v>
      </c>
      <c r="T107" s="153">
        <f>IF(Ores_Table[[#This Row],[vein_has_branches]]="Branches",SQRT(SQRT(Ores_Table[[#This Row],[vein_multiplier]]))^(1/2),IF(Ores_Table[[#This Row],[vein_has_branches]]="Vertical",SQRT(Ores_Table[[#This Row],[vein_multiplier]])^(1/2),"none"))</f>
        <v>0.85357698952996086</v>
      </c>
      <c r="U107" s="77">
        <f>Ores_Table[[#This Row],[avg_ores_per_chunk]]/VLOOKUP(Ores_Table[[#This Row],[cloud_preset]],Ore_Density[],2,FALSE)/Vanilla_COG_Divisor</f>
        <v>0.36734693877551022</v>
      </c>
      <c r="V107" s="158">
        <f>SQRT(Ores_Table[[#This Row],[cloud_multiplier]])</f>
        <v>0.60609152673132649</v>
      </c>
      <c r="W107" s="147">
        <f>SQRT(SQRT(Ores_Table[[#This Row],[cloud_multiplier]]))</f>
        <v>0.7785188030685749</v>
      </c>
      <c r="X107" s="70">
        <f>Ores_Table[[#This Row],[height_range]]+Ores_Table[[#This Row],[height_desired_bottom]]</f>
        <v>67</v>
      </c>
      <c r="Y107" s="71">
        <f>(Ores_Table[[#This Row],[height_desired_top]]-Ores_Table[[#This Row],[height_desired_bottom]])/2</f>
        <v>61</v>
      </c>
      <c r="Z107" s="71">
        <f>Ores_Table[[#This Row],[height_amp_range]]+Ores_Table[[#This Row],[height_desired_bottom]]</f>
        <v>127.8</v>
      </c>
      <c r="AA107" s="72">
        <f>(Ores_Table[[#This Row],[height_amplified_top]]-Ores_Table[[#This Row],[height_desired_bottom]])/2</f>
        <v>121.8</v>
      </c>
      <c r="AB107" s="128">
        <v>6</v>
      </c>
      <c r="AC107" s="128">
        <v>128</v>
      </c>
      <c r="AD107" s="128"/>
      <c r="AE10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7" s="32">
        <f>IF(Ores_Table[[#This Row],[height_desired_top]]&gt;64,64+((Ores_Table[[#This Row],[height_desired_top]]-64)*2.9),Ores_Table[[#This Row],[height_desired_top]])</f>
        <v>249.6</v>
      </c>
      <c r="AH107" s="41" t="s">
        <v>424</v>
      </c>
      <c r="AI107" s="42"/>
      <c r="AJ107" s="131" t="s">
        <v>53</v>
      </c>
      <c r="AK107" s="20" t="str">
        <f>IF(Ores_Table[[#This Row],[height_average]]&gt;64,"uniform",IF(Ores_Table[[#This Row],[dimension]]="Overworld","normal","uniform"))</f>
        <v>uniform</v>
      </c>
      <c r="AL107" s="109" t="s">
        <v>425</v>
      </c>
      <c r="AM107" s="110" t="s">
        <v>64</v>
      </c>
      <c r="AN107" s="117"/>
      <c r="AO107" s="118" t="s">
        <v>56</v>
      </c>
      <c r="AP107" s="46"/>
    </row>
    <row r="108" spans="1:42" s="7" customFormat="1" ht="13.5">
      <c r="A108" s="31" t="s">
        <v>379</v>
      </c>
      <c r="B108" s="18"/>
      <c r="C108" s="105" t="s">
        <v>456</v>
      </c>
      <c r="D108" s="97" t="s">
        <v>59</v>
      </c>
      <c r="E108" s="98" t="s">
        <v>66</v>
      </c>
      <c r="F108" s="99" t="s">
        <v>61</v>
      </c>
      <c r="G108" s="37">
        <f>Ores_Table[[#This Row],[original_vein_size]]*Ores_Table[[#This Row],[original_veins_per_chunk]]/2</f>
        <v>8</v>
      </c>
      <c r="H108" s="123">
        <v>4</v>
      </c>
      <c r="I108" s="124">
        <v>4</v>
      </c>
      <c r="J108" s="146">
        <f>Ores_Table[[#This Row],[original_vein_size]]/2</f>
        <v>2</v>
      </c>
      <c r="K108" s="147">
        <f>Ores_Table[[#This Row],[original_veins_per_chunk]]/2</f>
        <v>2</v>
      </c>
      <c r="L108" s="77">
        <f>Ores_Table[[#This Row],[avg_ores_per_chunk]]/VLOOKUP(Ores_Table[[#This Row],[vein_preset]],Ore_Density[],2,FALSE)/Vanilla_COG_Divisor</f>
        <v>0.50097847358121328</v>
      </c>
      <c r="M10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8" s="86">
        <v>1</v>
      </c>
      <c r="O108" s="86">
        <v>1</v>
      </c>
      <c r="P10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8" s="152">
        <f>SQRT(Ores_Table[[#This Row],[vein_multiplier]])*Ores_Table[[#This Row],[vein_frequency_tweak]]</f>
        <v>0.70779832832609413</v>
      </c>
      <c r="R108" s="152">
        <f>IF(Ores_Table[[#This Row],[vein_has_motherlode]]="Motherlode",((Ores_Table[[#This Row],[vein_motherlode_size_tweak]]*SQRT(Ores_Table[[#This Row],[vein_multiplier]]))^(1/2))^(1/3),"none")</f>
        <v>0.94402810080572686</v>
      </c>
      <c r="S108" s="152">
        <f>IF(Ores_Table[[#This Row],[vein_has_branches]]="Branches",SQRT(Ores_Table[[#This Row],[vein_multiplier]])^(1/2),IF(Ores_Table[[#This Row],[vein_has_branches]]="Vertical","default",Ores_Table[[#This Row],[vein_has_branches]]))</f>
        <v>0.84130751115516267</v>
      </c>
      <c r="T108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0.91722816744535418</v>
      </c>
      <c r="U108" s="77">
        <f>Ores_Table[[#This Row],[avg_ores_per_chunk]]/VLOOKUP(Ores_Table[[#This Row],[cloud_preset]],Ore_Density[],2,FALSE)/Vanilla_COG_Divisor</f>
        <v>0.65306122448979587</v>
      </c>
      <c r="V108" s="158">
        <f>SQRT(Ores_Table[[#This Row],[cloud_multiplier]])</f>
        <v>0.80812203564176854</v>
      </c>
      <c r="W108" s="147">
        <f>SQRT(SQRT(Ores_Table[[#This Row],[cloud_multiplier]]))</f>
        <v>0.89895608104165381</v>
      </c>
      <c r="X108" s="70">
        <f>Ores_Table[[#This Row],[height_range]]+Ores_Table[[#This Row],[height_desired_bottom]]</f>
        <v>67</v>
      </c>
      <c r="Y108" s="71">
        <f>(Ores_Table[[#This Row],[height_desired_top]]-Ores_Table[[#This Row],[height_desired_bottom]])/2</f>
        <v>61</v>
      </c>
      <c r="Z108" s="71">
        <f>Ores_Table[[#This Row],[height_amp_range]]+Ores_Table[[#This Row],[height_desired_bottom]]</f>
        <v>127.8</v>
      </c>
      <c r="AA108" s="72">
        <f>(Ores_Table[[#This Row],[height_amplified_top]]-Ores_Table[[#This Row],[height_desired_bottom]])/2</f>
        <v>121.8</v>
      </c>
      <c r="AB108" s="128">
        <v>6</v>
      </c>
      <c r="AC108" s="128">
        <v>128</v>
      </c>
      <c r="AD108" s="128"/>
      <c r="AE10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8" s="32">
        <f>IF(Ores_Table[[#This Row],[height_desired_top]]&gt;64,64+((Ores_Table[[#This Row],[height_desired_top]]-64)*2.9),Ores_Table[[#This Row],[height_desired_top]])</f>
        <v>249.6</v>
      </c>
      <c r="AH108" s="41" t="s">
        <v>457</v>
      </c>
      <c r="AI108" s="42"/>
      <c r="AJ108" s="131" t="s">
        <v>96</v>
      </c>
      <c r="AK108" s="20" t="str">
        <f>IF(Ores_Table[[#This Row],[height_average]]&gt;64,"uniform",IF(Ores_Table[[#This Row],[dimension]]="Overworld","normal","uniform"))</f>
        <v>uniform</v>
      </c>
      <c r="AL108" s="109" t="s">
        <v>458</v>
      </c>
      <c r="AM108" s="110" t="s">
        <v>98</v>
      </c>
      <c r="AN108" s="117"/>
      <c r="AO108" s="118" t="s">
        <v>56</v>
      </c>
      <c r="AP108" s="46"/>
    </row>
    <row r="109" spans="1:42" s="7" customFormat="1" ht="13.5">
      <c r="A109" s="31" t="s">
        <v>379</v>
      </c>
      <c r="B109" s="18"/>
      <c r="C109" s="105" t="s">
        <v>176</v>
      </c>
      <c r="D109" s="97" t="s">
        <v>59</v>
      </c>
      <c r="E109" s="98" t="s">
        <v>66</v>
      </c>
      <c r="F109" s="99" t="s">
        <v>61</v>
      </c>
      <c r="G109" s="37">
        <f>Ores_Table[[#This Row],[original_vein_size]]*Ores_Table[[#This Row],[original_veins_per_chunk]]/2</f>
        <v>36</v>
      </c>
      <c r="H109" s="123">
        <v>6</v>
      </c>
      <c r="I109" s="124">
        <v>12</v>
      </c>
      <c r="J109" s="146">
        <f>Ores_Table[[#This Row],[original_vein_size]]/2</f>
        <v>3</v>
      </c>
      <c r="K109" s="147">
        <f>Ores_Table[[#This Row],[original_veins_per_chunk]]/2</f>
        <v>6</v>
      </c>
      <c r="L109" s="77">
        <f>Ores_Table[[#This Row],[avg_ores_per_chunk]]/VLOOKUP(Ores_Table[[#This Row],[vein_preset]],Ore_Density[],2,FALSE)/Vanilla_COG_Divisor</f>
        <v>2.2544031311154598</v>
      </c>
      <c r="M10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09" s="86">
        <v>1</v>
      </c>
      <c r="O109" s="86">
        <v>1</v>
      </c>
      <c r="P10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09" s="152">
        <f>SQRT(Ores_Table[[#This Row],[vein_multiplier]])*Ores_Table[[#This Row],[vein_frequency_tweak]]</f>
        <v>1.5014669930156506</v>
      </c>
      <c r="R109" s="152">
        <f>IF(Ores_Table[[#This Row],[vein_has_motherlode]]="Motherlode",((Ores_Table[[#This Row],[vein_motherlode_size_tweak]]*SQRT(Ores_Table[[#This Row],[vein_multiplier]]))^(1/2))^(1/3),"none")</f>
        <v>1.0700875179307914</v>
      </c>
      <c r="S109" s="152">
        <f>IF(Ores_Table[[#This Row],[vein_has_branches]]="Branches",SQRT(Ores_Table[[#This Row],[vein_multiplier]])^(1/2),IF(Ores_Table[[#This Row],[vein_has_branches]]="Vertical","default",Ores_Table[[#This Row],[vein_has_branches]]))</f>
        <v>1.225343622424196</v>
      </c>
      <c r="T109" s="153">
        <f>IF(Ores_Table[[#This Row],[vein_has_branches]]="Branches",SQRT(SQRT(Ores_Table[[#This Row],[vein_multiplier]]))^(1/2),IF(Ores_Table[[#This Row],[vein_has_branches]]="Vertical",SQRT(Ores_Table[[#This Row],[vein_multiplier]])^(1/2),"none"))</f>
        <v>1.1069524029623838</v>
      </c>
      <c r="U109" s="77">
        <f>Ores_Table[[#This Row],[avg_ores_per_chunk]]/VLOOKUP(Ores_Table[[#This Row],[cloud_preset]],Ore_Density[],2,FALSE)/Vanilla_COG_Divisor</f>
        <v>2.9387755102040818</v>
      </c>
      <c r="V109" s="158">
        <f>SQRT(Ores_Table[[#This Row],[cloud_multiplier]])</f>
        <v>1.7142857142857144</v>
      </c>
      <c r="W109" s="147">
        <f>SQRT(SQRT(Ores_Table[[#This Row],[cloud_multiplier]]))</f>
        <v>1.3093073414159544</v>
      </c>
      <c r="X109" s="70">
        <f>Ores_Table[[#This Row],[height_range]]+Ores_Table[[#This Row],[height_desired_bottom]]</f>
        <v>67</v>
      </c>
      <c r="Y109" s="71">
        <f>(Ores_Table[[#This Row],[height_desired_top]]-Ores_Table[[#This Row],[height_desired_bottom]])/2</f>
        <v>61</v>
      </c>
      <c r="Z109" s="71">
        <f>Ores_Table[[#This Row],[height_amp_range]]+Ores_Table[[#This Row],[height_desired_bottom]]</f>
        <v>127.8</v>
      </c>
      <c r="AA109" s="72">
        <f>(Ores_Table[[#This Row],[height_amplified_top]]-Ores_Table[[#This Row],[height_desired_bottom]])/2</f>
        <v>121.8</v>
      </c>
      <c r="AB109" s="128">
        <v>6</v>
      </c>
      <c r="AC109" s="128">
        <v>128</v>
      </c>
      <c r="AD109" s="128"/>
      <c r="AE10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0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09" s="32">
        <f>IF(Ores_Table[[#This Row],[height_desired_top]]&gt;64,64+((Ores_Table[[#This Row],[height_desired_top]]-64)*2.9),Ores_Table[[#This Row],[height_desired_top]])</f>
        <v>249.6</v>
      </c>
      <c r="AH109" s="41" t="s">
        <v>395</v>
      </c>
      <c r="AI109" s="42"/>
      <c r="AJ109" s="131" t="s">
        <v>53</v>
      </c>
      <c r="AK109" s="20" t="str">
        <f>IF(Ores_Table[[#This Row],[height_average]]&gt;64,"uniform",IF(Ores_Table[[#This Row],[dimension]]="Overworld","normal","uniform"))</f>
        <v>uniform</v>
      </c>
      <c r="AL109" s="109" t="s">
        <v>396</v>
      </c>
      <c r="AM109" s="110" t="s">
        <v>64</v>
      </c>
      <c r="AN109" s="117"/>
      <c r="AO109" s="118" t="s">
        <v>56</v>
      </c>
      <c r="AP109" s="46"/>
    </row>
    <row r="110" spans="1:42" s="7" customFormat="1" ht="13.5">
      <c r="A110" s="31" t="s">
        <v>379</v>
      </c>
      <c r="B110" s="18"/>
      <c r="C110" s="105" t="s">
        <v>411</v>
      </c>
      <c r="D110" s="97" t="s">
        <v>59</v>
      </c>
      <c r="E110" s="98" t="s">
        <v>66</v>
      </c>
      <c r="F110" s="99" t="s">
        <v>61</v>
      </c>
      <c r="G110" s="37">
        <f>Ores_Table[[#This Row],[original_vein_size]]*Ores_Table[[#This Row],[original_veins_per_chunk]]/2</f>
        <v>10</v>
      </c>
      <c r="H110" s="123">
        <v>4</v>
      </c>
      <c r="I110" s="124">
        <v>5</v>
      </c>
      <c r="J110" s="146">
        <f>Ores_Table[[#This Row],[original_vein_size]]/2</f>
        <v>2</v>
      </c>
      <c r="K110" s="147">
        <f>Ores_Table[[#This Row],[original_veins_per_chunk]]/2</f>
        <v>2.5</v>
      </c>
      <c r="L110" s="77">
        <f>Ores_Table[[#This Row],[avg_ores_per_chunk]]/VLOOKUP(Ores_Table[[#This Row],[vein_preset]],Ore_Density[],2,FALSE)/Vanilla_COG_Divisor</f>
        <v>0.6262230919765166</v>
      </c>
      <c r="M11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0" s="86">
        <v>1</v>
      </c>
      <c r="O110" s="86">
        <v>1</v>
      </c>
      <c r="P11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0" s="152">
        <f>SQRT(Ores_Table[[#This Row],[vein_multiplier]])*Ores_Table[[#This Row],[vein_frequency_tweak]]</f>
        <v>0.79134258824893067</v>
      </c>
      <c r="R110" s="152">
        <f>IF(Ores_Table[[#This Row],[vein_has_motherlode]]="Motherlode",((Ores_Table[[#This Row],[vein_motherlode_size_tweak]]*SQRT(Ores_Table[[#This Row],[vein_multiplier]]))^(1/2))^(1/3),"none")</f>
        <v>0.96174681451190136</v>
      </c>
      <c r="S110" s="152">
        <f>IF(Ores_Table[[#This Row],[vein_has_branches]]="Branches",SQRT(Ores_Table[[#This Row],[vein_multiplier]])^(1/2),IF(Ores_Table[[#This Row],[vein_has_branches]]="Vertical","default",Ores_Table[[#This Row],[vein_has_branches]]))</f>
        <v>0.88957438601217076</v>
      </c>
      <c r="T110" s="153">
        <f>IF(Ores_Table[[#This Row],[vein_has_branches]]="Branches",SQRT(SQRT(Ores_Table[[#This Row],[vein_multiplier]]))^(1/2),IF(Ores_Table[[#This Row],[vein_has_branches]]="Vertical",SQRT(Ores_Table[[#This Row],[vein_multiplier]])^(1/2),"none"))</f>
        <v>0.94317251126831025</v>
      </c>
      <c r="U110" s="77">
        <f>Ores_Table[[#This Row],[avg_ores_per_chunk]]/VLOOKUP(Ores_Table[[#This Row],[cloud_preset]],Ore_Density[],2,FALSE)/Vanilla_COG_Divisor</f>
        <v>0.81632653061224492</v>
      </c>
      <c r="V110" s="158">
        <f>SQRT(Ores_Table[[#This Row],[cloud_multiplier]])</f>
        <v>0.90350790290525129</v>
      </c>
      <c r="W110" s="147">
        <f>SQRT(SQRT(Ores_Table[[#This Row],[cloud_multiplier]]))</f>
        <v>0.95053032718859176</v>
      </c>
      <c r="X110" s="70">
        <f>Ores_Table[[#This Row],[height_range]]+Ores_Table[[#This Row],[height_desired_bottom]]</f>
        <v>67</v>
      </c>
      <c r="Y110" s="71">
        <f>(Ores_Table[[#This Row],[height_desired_top]]-Ores_Table[[#This Row],[height_desired_bottom]])/2</f>
        <v>61</v>
      </c>
      <c r="Z110" s="71">
        <f>Ores_Table[[#This Row],[height_amp_range]]+Ores_Table[[#This Row],[height_desired_bottom]]</f>
        <v>127.8</v>
      </c>
      <c r="AA110" s="72">
        <f>(Ores_Table[[#This Row],[height_amplified_top]]-Ores_Table[[#This Row],[height_desired_bottom]])/2</f>
        <v>121.8</v>
      </c>
      <c r="AB110" s="128">
        <v>6</v>
      </c>
      <c r="AC110" s="128">
        <v>128</v>
      </c>
      <c r="AD110" s="128"/>
      <c r="AE11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0" s="32">
        <f>IF(Ores_Table[[#This Row],[height_desired_top]]&gt;64,64+((Ores_Table[[#This Row],[height_desired_top]]-64)*2.9),Ores_Table[[#This Row],[height_desired_top]])</f>
        <v>249.6</v>
      </c>
      <c r="AH110" s="41" t="s">
        <v>412</v>
      </c>
      <c r="AI110" s="42"/>
      <c r="AJ110" s="131" t="s">
        <v>53</v>
      </c>
      <c r="AK110" s="20" t="str">
        <f>IF(Ores_Table[[#This Row],[height_average]]&gt;64,"uniform",IF(Ores_Table[[#This Row],[dimension]]="Overworld","normal","uniform"))</f>
        <v>uniform</v>
      </c>
      <c r="AL110" s="109" t="s">
        <v>413</v>
      </c>
      <c r="AM110" s="110" t="s">
        <v>64</v>
      </c>
      <c r="AN110" s="117"/>
      <c r="AO110" s="118" t="s">
        <v>56</v>
      </c>
      <c r="AP110" s="46"/>
    </row>
    <row r="111" spans="1:42" s="7" customFormat="1" ht="13.5">
      <c r="A111" s="31" t="s">
        <v>379</v>
      </c>
      <c r="B111" s="18"/>
      <c r="C111" s="105" t="s">
        <v>471</v>
      </c>
      <c r="D111" s="97" t="s">
        <v>59</v>
      </c>
      <c r="E111" s="98" t="s">
        <v>66</v>
      </c>
      <c r="F111" s="99" t="s">
        <v>61</v>
      </c>
      <c r="G111" s="37">
        <f>Ores_Table[[#This Row],[original_vein_size]]*Ores_Table[[#This Row],[original_veins_per_chunk]]/2</f>
        <v>12</v>
      </c>
      <c r="H111" s="123">
        <v>4</v>
      </c>
      <c r="I111" s="124">
        <v>6</v>
      </c>
      <c r="J111" s="146">
        <f>Ores_Table[[#This Row],[original_vein_size]]/2</f>
        <v>2</v>
      </c>
      <c r="K111" s="147">
        <f>Ores_Table[[#This Row],[original_veins_per_chunk]]/2</f>
        <v>3</v>
      </c>
      <c r="L111" s="77">
        <f>Ores_Table[[#This Row],[avg_ores_per_chunk]]/VLOOKUP(Ores_Table[[#This Row],[vein_preset]],Ore_Density[],2,FALSE)/Vanilla_COG_Divisor</f>
        <v>0.75146771037181992</v>
      </c>
      <c r="M11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1" s="86">
        <v>1</v>
      </c>
      <c r="O111" s="86">
        <v>1</v>
      </c>
      <c r="P11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1" s="152">
        <f>SQRT(Ores_Table[[#This Row],[vein_multiplier]])*Ores_Table[[#This Row],[vein_frequency_tweak]]</f>
        <v>0.86687237259692385</v>
      </c>
      <c r="R111" s="152">
        <f>IF(Ores_Table[[#This Row],[vein_has_motherlode]]="Motherlode",((Ores_Table[[#This Row],[vein_motherlode_size_tweak]]*SQRT(Ores_Table[[#This Row],[vein_multiplier]]))^(1/2))^(1/3),"none")</f>
        <v>0.97647064899688185</v>
      </c>
      <c r="S111" s="152">
        <f>IF(Ores_Table[[#This Row],[vein_has_branches]]="Branches",SQRT(Ores_Table[[#This Row],[vein_multiplier]])^(1/2),IF(Ores_Table[[#This Row],[vein_has_branches]]="Vertical","default",Ores_Table[[#This Row],[vein_has_branches]]))</f>
        <v>0.93105981150349515</v>
      </c>
      <c r="T111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0.96491440630943792</v>
      </c>
      <c r="U111" s="77">
        <f>Ores_Table[[#This Row],[avg_ores_per_chunk]]/VLOOKUP(Ores_Table[[#This Row],[cloud_preset]],Ore_Density[],2,FALSE)/Vanilla_COG_Divisor</f>
        <v>0.97959183673469385</v>
      </c>
      <c r="V111" s="158">
        <f>SQRT(Ores_Table[[#This Row],[cloud_multiplier]])</f>
        <v>0.98974331861078702</v>
      </c>
      <c r="W111" s="147">
        <f>SQRT(SQRT(Ores_Table[[#This Row],[cloud_multiplier]]))</f>
        <v>0.99485844149345537</v>
      </c>
      <c r="X111" s="70">
        <f>Ores_Table[[#This Row],[height_range]]+Ores_Table[[#This Row],[height_desired_bottom]]</f>
        <v>35</v>
      </c>
      <c r="Y111" s="71">
        <f>(Ores_Table[[#This Row],[height_desired_top]]-Ores_Table[[#This Row],[height_desired_bottom]])/2</f>
        <v>29</v>
      </c>
      <c r="Z111" s="71">
        <f>Ores_Table[[#This Row],[height_amp_range]]+Ores_Table[[#This Row],[height_desired_bottom]]</f>
        <v>35</v>
      </c>
      <c r="AA111" s="72">
        <f>(Ores_Table[[#This Row],[height_amplified_top]]-Ores_Table[[#This Row],[height_desired_bottom]])/2</f>
        <v>29</v>
      </c>
      <c r="AB111" s="128">
        <v>6</v>
      </c>
      <c r="AC111" s="128">
        <v>64</v>
      </c>
      <c r="AD111" s="128"/>
      <c r="AE11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1" s="32">
        <f>IF(Ores_Table[[#This Row],[height_desired_top]]&gt;64,64+((Ores_Table[[#This Row],[height_desired_top]]-64)*2.9),Ores_Table[[#This Row],[height_desired_top]])</f>
        <v>64</v>
      </c>
      <c r="AH111" s="41" t="s">
        <v>472</v>
      </c>
      <c r="AI111" s="42"/>
      <c r="AJ111" s="131" t="s">
        <v>119</v>
      </c>
      <c r="AK111" s="20" t="str">
        <f>IF(Ores_Table[[#This Row],[height_average]]&gt;64,"uniform",IF(Ores_Table[[#This Row],[dimension]]="Overworld","normal","uniform"))</f>
        <v>uniform</v>
      </c>
      <c r="AL111" s="109" t="s">
        <v>473</v>
      </c>
      <c r="AM111" s="110" t="s">
        <v>121</v>
      </c>
      <c r="AN111" s="117"/>
      <c r="AO111" s="118" t="s">
        <v>56</v>
      </c>
      <c r="AP111" s="46" t="s">
        <v>474</v>
      </c>
    </row>
    <row r="112" spans="1:42" s="7" customFormat="1" ht="13.5">
      <c r="A112" s="31" t="s">
        <v>379</v>
      </c>
      <c r="B112" s="18"/>
      <c r="C112" s="105" t="s">
        <v>441</v>
      </c>
      <c r="D112" s="97" t="s">
        <v>59</v>
      </c>
      <c r="E112" s="98" t="s">
        <v>66</v>
      </c>
      <c r="F112" s="99" t="s">
        <v>61</v>
      </c>
      <c r="G112" s="37">
        <f>Ores_Table[[#This Row],[original_vein_size]]*Ores_Table[[#This Row],[original_veins_per_chunk]]/2</f>
        <v>27</v>
      </c>
      <c r="H112" s="123">
        <v>6</v>
      </c>
      <c r="I112" s="124">
        <v>9</v>
      </c>
      <c r="J112" s="146">
        <f>Ores_Table[[#This Row],[original_vein_size]]/2</f>
        <v>3</v>
      </c>
      <c r="K112" s="147">
        <f>Ores_Table[[#This Row],[original_veins_per_chunk]]/2</f>
        <v>4.5</v>
      </c>
      <c r="L112" s="77">
        <f>Ores_Table[[#This Row],[avg_ores_per_chunk]]/VLOOKUP(Ores_Table[[#This Row],[vein_preset]],Ore_Density[],2,FALSE)/Vanilla_COG_Divisor</f>
        <v>1.6908023483365948</v>
      </c>
      <c r="M11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2" s="86">
        <v>1</v>
      </c>
      <c r="O112" s="86">
        <v>1</v>
      </c>
      <c r="P11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2" s="152">
        <f>SQRT(Ores_Table[[#This Row],[vein_multiplier]])*Ores_Table[[#This Row],[vein_frequency_tweak]]</f>
        <v>1.3003085588953858</v>
      </c>
      <c r="R112" s="152">
        <f>IF(Ores_Table[[#This Row],[vein_has_motherlode]]="Motherlode",((Ores_Table[[#This Row],[vein_motherlode_size_tweak]]*SQRT(Ores_Table[[#This Row],[vein_multiplier]]))^(1/2))^(1/3),"none")</f>
        <v>1.0447388308507306</v>
      </c>
      <c r="S112" s="152">
        <f>IF(Ores_Table[[#This Row],[vein_has_branches]]="Branches",SQRT(Ores_Table[[#This Row],[vein_multiplier]])^(1/2),IF(Ores_Table[[#This Row],[vein_has_branches]]="Vertical","default",Ores_Table[[#This Row],[vein_has_branches]]))</f>
        <v>1.1403107290977252</v>
      </c>
      <c r="T11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1.0678533275210249</v>
      </c>
      <c r="U112" s="77">
        <f>Ores_Table[[#This Row],[avg_ores_per_chunk]]/VLOOKUP(Ores_Table[[#This Row],[cloud_preset]],Ore_Density[],2,FALSE)/Vanilla_COG_Divisor</f>
        <v>2.2040816326530615</v>
      </c>
      <c r="V112" s="158">
        <f>SQRT(Ores_Table[[#This Row],[cloud_multiplier]])</f>
        <v>1.4846149779161806</v>
      </c>
      <c r="W112" s="147">
        <f>SQRT(SQRT(Ores_Table[[#This Row],[cloud_multiplier]]))</f>
        <v>1.2184477739797388</v>
      </c>
      <c r="X112" s="70">
        <f>Ores_Table[[#This Row],[height_range]]+Ores_Table[[#This Row],[height_desired_bottom]]</f>
        <v>67</v>
      </c>
      <c r="Y112" s="71">
        <f>(Ores_Table[[#This Row],[height_desired_top]]-Ores_Table[[#This Row],[height_desired_bottom]])/2</f>
        <v>61</v>
      </c>
      <c r="Z112" s="71">
        <f>Ores_Table[[#This Row],[height_amp_range]]+Ores_Table[[#This Row],[height_desired_bottom]]</f>
        <v>127.8</v>
      </c>
      <c r="AA112" s="72">
        <f>(Ores_Table[[#This Row],[height_amplified_top]]-Ores_Table[[#This Row],[height_desired_bottom]])/2</f>
        <v>121.8</v>
      </c>
      <c r="AB112" s="128">
        <v>6</v>
      </c>
      <c r="AC112" s="128">
        <v>128</v>
      </c>
      <c r="AD112" s="128"/>
      <c r="AE11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2" s="32">
        <f>IF(Ores_Table[[#This Row],[height_desired_top]]&gt;64,64+((Ores_Table[[#This Row],[height_desired_top]]-64)*2.9),Ores_Table[[#This Row],[height_desired_top]])</f>
        <v>249.6</v>
      </c>
      <c r="AH112" s="41" t="s">
        <v>442</v>
      </c>
      <c r="AI112" s="42"/>
      <c r="AJ112" s="131" t="s">
        <v>96</v>
      </c>
      <c r="AK112" s="20" t="str">
        <f>IF(Ores_Table[[#This Row],[height_average]]&gt;64,"uniform",IF(Ores_Table[[#This Row],[dimension]]="Overworld","normal","uniform"))</f>
        <v>uniform</v>
      </c>
      <c r="AL112" s="109" t="s">
        <v>443</v>
      </c>
      <c r="AM112" s="110" t="s">
        <v>98</v>
      </c>
      <c r="AN112" s="117"/>
      <c r="AO112" s="118" t="s">
        <v>56</v>
      </c>
      <c r="AP112" s="46"/>
    </row>
    <row r="113" spans="1:42" s="7" customFormat="1" ht="13.5">
      <c r="A113" s="31" t="s">
        <v>379</v>
      </c>
      <c r="B113" s="18"/>
      <c r="C113" s="105" t="s">
        <v>414</v>
      </c>
      <c r="D113" s="97" t="s">
        <v>59</v>
      </c>
      <c r="E113" s="98" t="s">
        <v>66</v>
      </c>
      <c r="F113" s="99" t="s">
        <v>61</v>
      </c>
      <c r="G113" s="37">
        <f>Ores_Table[[#This Row],[original_vein_size]]*Ores_Table[[#This Row],[original_veins_per_chunk]]/2</f>
        <v>10</v>
      </c>
      <c r="H113" s="123">
        <v>4</v>
      </c>
      <c r="I113" s="124">
        <v>5</v>
      </c>
      <c r="J113" s="146">
        <f>Ores_Table[[#This Row],[original_vein_size]]/2</f>
        <v>2</v>
      </c>
      <c r="K113" s="147">
        <f>Ores_Table[[#This Row],[original_veins_per_chunk]]/2</f>
        <v>2.5</v>
      </c>
      <c r="L113" s="77">
        <f>Ores_Table[[#This Row],[avg_ores_per_chunk]]/VLOOKUP(Ores_Table[[#This Row],[vein_preset]],Ore_Density[],2,FALSE)/Vanilla_COG_Divisor</f>
        <v>0.6262230919765166</v>
      </c>
      <c r="M11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3" s="86">
        <v>1</v>
      </c>
      <c r="O113" s="86">
        <v>1</v>
      </c>
      <c r="P11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3" s="152">
        <f>SQRT(Ores_Table[[#This Row],[vein_multiplier]])*Ores_Table[[#This Row],[vein_frequency_tweak]]</f>
        <v>0.79134258824893067</v>
      </c>
      <c r="R113" s="152">
        <f>IF(Ores_Table[[#This Row],[vein_has_motherlode]]="Motherlode",((Ores_Table[[#This Row],[vein_motherlode_size_tweak]]*SQRT(Ores_Table[[#This Row],[vein_multiplier]]))^(1/2))^(1/3),"none")</f>
        <v>0.96174681451190136</v>
      </c>
      <c r="S113" s="152">
        <f>IF(Ores_Table[[#This Row],[vein_has_branches]]="Branches",SQRT(Ores_Table[[#This Row],[vein_multiplier]])^(1/2),IF(Ores_Table[[#This Row],[vein_has_branches]]="Vertical","default",Ores_Table[[#This Row],[vein_has_branches]]))</f>
        <v>0.88957438601217076</v>
      </c>
      <c r="T113" s="153">
        <f>IF(Ores_Table[[#This Row],[vein_has_branches]]="Branches",SQRT(SQRT(Ores_Table[[#This Row],[vein_multiplier]]))^(1/2),IF(Ores_Table[[#This Row],[vein_has_branches]]="Vertical",SQRT(Ores_Table[[#This Row],[vein_multiplier]])^(1/2),"none"))</f>
        <v>0.94317251126831025</v>
      </c>
      <c r="U113" s="77">
        <f>Ores_Table[[#This Row],[avg_ores_per_chunk]]/VLOOKUP(Ores_Table[[#This Row],[cloud_preset]],Ore_Density[],2,FALSE)/Vanilla_COG_Divisor</f>
        <v>0.81632653061224492</v>
      </c>
      <c r="V113" s="158">
        <f>SQRT(Ores_Table[[#This Row],[cloud_multiplier]])</f>
        <v>0.90350790290525129</v>
      </c>
      <c r="W113" s="147">
        <f>SQRT(SQRT(Ores_Table[[#This Row],[cloud_multiplier]]))</f>
        <v>0.95053032718859176</v>
      </c>
      <c r="X113" s="70">
        <f>Ores_Table[[#This Row],[height_range]]+Ores_Table[[#This Row],[height_desired_bottom]]</f>
        <v>67</v>
      </c>
      <c r="Y113" s="71">
        <f>(Ores_Table[[#This Row],[height_desired_top]]-Ores_Table[[#This Row],[height_desired_bottom]])/2</f>
        <v>61</v>
      </c>
      <c r="Z113" s="71">
        <f>Ores_Table[[#This Row],[height_amp_range]]+Ores_Table[[#This Row],[height_desired_bottom]]</f>
        <v>127.8</v>
      </c>
      <c r="AA113" s="72">
        <f>(Ores_Table[[#This Row],[height_amplified_top]]-Ores_Table[[#This Row],[height_desired_bottom]])/2</f>
        <v>121.8</v>
      </c>
      <c r="AB113" s="128">
        <v>6</v>
      </c>
      <c r="AC113" s="128">
        <v>128</v>
      </c>
      <c r="AD113" s="128"/>
      <c r="AE11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3" s="32">
        <f>IF(Ores_Table[[#This Row],[height_desired_top]]&gt;64,64+((Ores_Table[[#This Row],[height_desired_top]]-64)*2.9),Ores_Table[[#This Row],[height_desired_top]])</f>
        <v>249.6</v>
      </c>
      <c r="AH113" s="41" t="s">
        <v>415</v>
      </c>
      <c r="AI113" s="42"/>
      <c r="AJ113" s="131" t="s">
        <v>53</v>
      </c>
      <c r="AK113" s="20" t="str">
        <f>IF(Ores_Table[[#This Row],[height_average]]&gt;64,"uniform",IF(Ores_Table[[#This Row],[dimension]]="Overworld","normal","uniform"))</f>
        <v>uniform</v>
      </c>
      <c r="AL113" s="109" t="s">
        <v>416</v>
      </c>
      <c r="AM113" s="110" t="s">
        <v>64</v>
      </c>
      <c r="AN113" s="117"/>
      <c r="AO113" s="118" t="s">
        <v>56</v>
      </c>
      <c r="AP113" s="46"/>
    </row>
    <row r="114" spans="1:42" s="7" customFormat="1" ht="13.5">
      <c r="A114" s="31" t="s">
        <v>379</v>
      </c>
      <c r="B114" s="18"/>
      <c r="C114" s="105" t="s">
        <v>462</v>
      </c>
      <c r="D114" s="97" t="s">
        <v>59</v>
      </c>
      <c r="E114" s="98" t="s">
        <v>66</v>
      </c>
      <c r="F114" s="99" t="s">
        <v>61</v>
      </c>
      <c r="G114" s="37">
        <f>Ores_Table[[#This Row],[original_vein_size]]*Ores_Table[[#This Row],[original_veins_per_chunk]]/2</f>
        <v>6</v>
      </c>
      <c r="H114" s="123">
        <v>4</v>
      </c>
      <c r="I114" s="124">
        <v>3</v>
      </c>
      <c r="J114" s="146">
        <f>Ores_Table[[#This Row],[original_vein_size]]/2</f>
        <v>2</v>
      </c>
      <c r="K114" s="147">
        <f>Ores_Table[[#This Row],[original_veins_per_chunk]]/2</f>
        <v>1.5</v>
      </c>
      <c r="L114" s="77">
        <f>Ores_Table[[#This Row],[avg_ores_per_chunk]]/VLOOKUP(Ores_Table[[#This Row],[vein_preset]],Ore_Density[],2,FALSE)/Vanilla_COG_Divisor</f>
        <v>0.37573385518590996</v>
      </c>
      <c r="M11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4" s="86">
        <v>1</v>
      </c>
      <c r="O114" s="86">
        <v>1</v>
      </c>
      <c r="P11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4" s="152">
        <f>SQRT(Ores_Table[[#This Row],[vein_multiplier]])*Ores_Table[[#This Row],[vein_frequency_tweak]]</f>
        <v>0.61297133308655627</v>
      </c>
      <c r="R114" s="152">
        <f>IF(Ores_Table[[#This Row],[vein_has_motherlode]]="Motherlode",((Ores_Table[[#This Row],[vein_motherlode_size_tweak]]*SQRT(Ores_Table[[#This Row],[vein_multiplier]]))^(1/2))^(1/3),"none")</f>
        <v>0.92166556267577893</v>
      </c>
      <c r="S114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114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114" s="77">
        <f>Ores_Table[[#This Row],[avg_ores_per_chunk]]/VLOOKUP(Ores_Table[[#This Row],[cloud_preset]],Ore_Density[],2,FALSE)/Vanilla_COG_Divisor</f>
        <v>0.48979591836734693</v>
      </c>
      <c r="V114" s="158">
        <f>SQRT(Ores_Table[[#This Row],[cloud_multiplier]])</f>
        <v>0.6998542122237652</v>
      </c>
      <c r="W114" s="147">
        <f>SQRT(SQRT(Ores_Table[[#This Row],[cloud_multiplier]]))</f>
        <v>0.83657289713674399</v>
      </c>
      <c r="X114" s="70">
        <f>Ores_Table[[#This Row],[height_range]]+Ores_Table[[#This Row],[height_desired_bottom]]</f>
        <v>67</v>
      </c>
      <c r="Y114" s="71">
        <f>(Ores_Table[[#This Row],[height_desired_top]]-Ores_Table[[#This Row],[height_desired_bottom]])/2</f>
        <v>61</v>
      </c>
      <c r="Z114" s="71">
        <f>Ores_Table[[#This Row],[height_amp_range]]+Ores_Table[[#This Row],[height_desired_bottom]]</f>
        <v>127.8</v>
      </c>
      <c r="AA114" s="72">
        <f>(Ores_Table[[#This Row],[height_amplified_top]]-Ores_Table[[#This Row],[height_desired_bottom]])/2</f>
        <v>121.8</v>
      </c>
      <c r="AB114" s="128">
        <v>6</v>
      </c>
      <c r="AC114" s="128">
        <v>128</v>
      </c>
      <c r="AD114" s="128"/>
      <c r="AE11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4" s="32">
        <f>IF(Ores_Table[[#This Row],[height_desired_top]]&gt;64,64+((Ores_Table[[#This Row],[height_desired_top]]-64)*2.9),Ores_Table[[#This Row],[height_desired_top]])</f>
        <v>249.6</v>
      </c>
      <c r="AH114" s="41" t="s">
        <v>463</v>
      </c>
      <c r="AI114" s="42"/>
      <c r="AJ114" s="131" t="s">
        <v>96</v>
      </c>
      <c r="AK114" s="20" t="str">
        <f>IF(Ores_Table[[#This Row],[height_average]]&gt;64,"uniform",IF(Ores_Table[[#This Row],[dimension]]="Overworld","normal","uniform"))</f>
        <v>uniform</v>
      </c>
      <c r="AL114" s="109" t="s">
        <v>464</v>
      </c>
      <c r="AM114" s="110" t="s">
        <v>98</v>
      </c>
      <c r="AN114" s="117"/>
      <c r="AO114" s="118" t="s">
        <v>56</v>
      </c>
      <c r="AP114" s="46"/>
    </row>
    <row r="115" spans="1:42" s="7" customFormat="1" ht="13.5">
      <c r="A115" s="31" t="s">
        <v>379</v>
      </c>
      <c r="B115" s="18"/>
      <c r="C115" s="105" t="s">
        <v>447</v>
      </c>
      <c r="D115" s="97" t="s">
        <v>59</v>
      </c>
      <c r="E115" s="98" t="s">
        <v>66</v>
      </c>
      <c r="F115" s="99" t="s">
        <v>61</v>
      </c>
      <c r="G115" s="37">
        <f>Ores_Table[[#This Row],[original_vein_size]]*Ores_Table[[#This Row],[original_veins_per_chunk]]/2</f>
        <v>18</v>
      </c>
      <c r="H115" s="123">
        <v>6</v>
      </c>
      <c r="I115" s="124">
        <v>6</v>
      </c>
      <c r="J115" s="146">
        <f>Ores_Table[[#This Row],[original_vein_size]]/2</f>
        <v>3</v>
      </c>
      <c r="K115" s="147">
        <f>Ores_Table[[#This Row],[original_veins_per_chunk]]/2</f>
        <v>3</v>
      </c>
      <c r="L115" s="77">
        <f>Ores_Table[[#This Row],[avg_ores_per_chunk]]/VLOOKUP(Ores_Table[[#This Row],[vein_preset]],Ore_Density[],2,FALSE)/Vanilla_COG_Divisor</f>
        <v>1.1272015655577299</v>
      </c>
      <c r="M11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5" s="86">
        <v>1</v>
      </c>
      <c r="O115" s="86">
        <v>1</v>
      </c>
      <c r="P11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5" s="152">
        <f>SQRT(Ores_Table[[#This Row],[vein_multiplier]])*Ores_Table[[#This Row],[vein_frequency_tweak]]</f>
        <v>1.0616974924891411</v>
      </c>
      <c r="R115" s="152">
        <f>IF(Ores_Table[[#This Row],[vein_has_motherlode]]="Motherlode",((Ores_Table[[#This Row],[vein_motherlode_size_tweak]]*SQRT(Ores_Table[[#This Row],[vein_multiplier]]))^(1/2))^(1/3),"none")</f>
        <v>1.0100281204961852</v>
      </c>
      <c r="S115" s="152">
        <f>IF(Ores_Table[[#This Row],[vein_has_branches]]="Branches",SQRT(Ores_Table[[#This Row],[vein_multiplier]])^(1/2),IF(Ores_Table[[#This Row],[vein_has_branches]]="Vertical","default",Ores_Table[[#This Row],[vein_has_branches]]))</f>
        <v>1.0303870595505076</v>
      </c>
      <c r="T11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1.0150798291516325</v>
      </c>
      <c r="U115" s="77">
        <f>Ores_Table[[#This Row],[avg_ores_per_chunk]]/VLOOKUP(Ores_Table[[#This Row],[cloud_preset]],Ore_Density[],2,FALSE)/Vanilla_COG_Divisor</f>
        <v>1.4693877551020409</v>
      </c>
      <c r="V115" s="158">
        <f>SQRT(Ores_Table[[#This Row],[cloud_multiplier]])</f>
        <v>1.212183053462653</v>
      </c>
      <c r="W115" s="147">
        <f>SQRT(SQRT(Ores_Table[[#This Row],[cloud_multiplier]]))</f>
        <v>1.1009918498620472</v>
      </c>
      <c r="X115" s="70">
        <f>Ores_Table[[#This Row],[height_range]]+Ores_Table[[#This Row],[height_desired_bottom]]</f>
        <v>67</v>
      </c>
      <c r="Y115" s="71">
        <f>(Ores_Table[[#This Row],[height_desired_top]]-Ores_Table[[#This Row],[height_desired_bottom]])/2</f>
        <v>61</v>
      </c>
      <c r="Z115" s="71">
        <f>Ores_Table[[#This Row],[height_amp_range]]+Ores_Table[[#This Row],[height_desired_bottom]]</f>
        <v>127.8</v>
      </c>
      <c r="AA115" s="72">
        <f>(Ores_Table[[#This Row],[height_amplified_top]]-Ores_Table[[#This Row],[height_desired_bottom]])/2</f>
        <v>121.8</v>
      </c>
      <c r="AB115" s="128">
        <v>6</v>
      </c>
      <c r="AC115" s="128">
        <v>128</v>
      </c>
      <c r="AD115" s="128"/>
      <c r="AE11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5" s="32">
        <f>IF(Ores_Table[[#This Row],[height_desired_top]]&gt;64,64+((Ores_Table[[#This Row],[height_desired_top]]-64)*2.9),Ores_Table[[#This Row],[height_desired_top]])</f>
        <v>249.6</v>
      </c>
      <c r="AH115" s="41" t="s">
        <v>448</v>
      </c>
      <c r="AI115" s="42"/>
      <c r="AJ115" s="131" t="s">
        <v>96</v>
      </c>
      <c r="AK115" s="20" t="str">
        <f>IF(Ores_Table[[#This Row],[height_average]]&gt;64,"uniform",IF(Ores_Table[[#This Row],[dimension]]="Overworld","normal","uniform"))</f>
        <v>uniform</v>
      </c>
      <c r="AL115" s="109" t="s">
        <v>449</v>
      </c>
      <c r="AM115" s="110" t="s">
        <v>98</v>
      </c>
      <c r="AN115" s="117"/>
      <c r="AO115" s="118" t="s">
        <v>56</v>
      </c>
      <c r="AP115" s="46"/>
    </row>
    <row r="116" spans="1:42" s="7" customFormat="1" ht="13.5">
      <c r="A116" s="31" t="s">
        <v>379</v>
      </c>
      <c r="B116" s="18"/>
      <c r="C116" s="105" t="s">
        <v>387</v>
      </c>
      <c r="D116" s="97" t="s">
        <v>59</v>
      </c>
      <c r="E116" s="98" t="s">
        <v>60</v>
      </c>
      <c r="F116" s="99" t="s">
        <v>61</v>
      </c>
      <c r="G116" s="37">
        <f>Ores_Table[[#This Row],[original_vein_size]]*Ores_Table[[#This Row],[original_veins_per_chunk]]/2</f>
        <v>8</v>
      </c>
      <c r="H116" s="123">
        <v>4</v>
      </c>
      <c r="I116" s="124">
        <v>4</v>
      </c>
      <c r="J116" s="146">
        <f>Ores_Table[[#This Row],[original_vein_size]]/2</f>
        <v>2</v>
      </c>
      <c r="K116" s="147">
        <f>Ores_Table[[#This Row],[original_veins_per_chunk]]/2</f>
        <v>2</v>
      </c>
      <c r="L116" s="77">
        <f>Ores_Table[[#This Row],[avg_ores_per_chunk]]/VLOOKUP(Ores_Table[[#This Row],[vein_preset]],Ore_Density[],2,FALSE)/Vanilla_COG_Divisor</f>
        <v>3.0017771871747807</v>
      </c>
      <c r="M11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16" s="86">
        <v>1</v>
      </c>
      <c r="O116" s="86">
        <v>1</v>
      </c>
      <c r="P11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6" s="152">
        <f>SQRT(Ores_Table[[#This Row],[vein_multiplier]])*Ores_Table[[#This Row],[vein_frequency_tweak]]</f>
        <v>1.7325637613590965</v>
      </c>
      <c r="R116" s="152" t="str">
        <f>IF(Ores_Table[[#This Row],[vein_has_motherlode]]="Motherlode",((Ores_Table[[#This Row],[vein_motherlode_size_tweak]]*SQRT(Ores_Table[[#This Row],[vein_multiplier]]))^(1/2))^(1/3),"none")</f>
        <v>none</v>
      </c>
      <c r="S116" s="152">
        <f>IF(Ores_Table[[#This Row],[vein_has_branches]]="Branches",SQRT(Ores_Table[[#This Row],[vein_multiplier]])^(1/2),IF(Ores_Table[[#This Row],[vein_has_branches]]="Vertical","default",Ores_Table[[#This Row],[vein_has_branches]]))</f>
        <v>1.3162688788234327</v>
      </c>
      <c r="T116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1.1472876181775138</v>
      </c>
      <c r="U116" s="77">
        <f>Ores_Table[[#This Row],[avg_ores_per_chunk]]/VLOOKUP(Ores_Table[[#This Row],[cloud_preset]],Ore_Density[],2,FALSE)/Vanilla_COG_Divisor</f>
        <v>0.65306122448979587</v>
      </c>
      <c r="V116" s="158">
        <f>SQRT(Ores_Table[[#This Row],[cloud_multiplier]])</f>
        <v>0.80812203564176854</v>
      </c>
      <c r="W116" s="147">
        <f>SQRT(SQRT(Ores_Table[[#This Row],[cloud_multiplier]]))</f>
        <v>0.89895608104165381</v>
      </c>
      <c r="X116" s="70">
        <f>Ores_Table[[#This Row],[height_range]]+Ores_Table[[#This Row],[height_desired_bottom]]</f>
        <v>67</v>
      </c>
      <c r="Y116" s="71">
        <f>(Ores_Table[[#This Row],[height_desired_top]]-Ores_Table[[#This Row],[height_desired_bottom]])/2</f>
        <v>61</v>
      </c>
      <c r="Z116" s="71">
        <f>Ores_Table[[#This Row],[height_amp_range]]+Ores_Table[[#This Row],[height_desired_bottom]]</f>
        <v>127.8</v>
      </c>
      <c r="AA116" s="72">
        <f>(Ores_Table[[#This Row],[height_amplified_top]]-Ores_Table[[#This Row],[height_desired_bottom]])/2</f>
        <v>121.8</v>
      </c>
      <c r="AB116" s="128">
        <v>6</v>
      </c>
      <c r="AC116" s="128">
        <v>128</v>
      </c>
      <c r="AD116" s="128"/>
      <c r="AE11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6" s="32">
        <f>IF(Ores_Table[[#This Row],[height_desired_top]]&gt;64,64+((Ores_Table[[#This Row],[height_desired_top]]-64)*2.9),Ores_Table[[#This Row],[height_desired_top]])</f>
        <v>249.6</v>
      </c>
      <c r="AH116" s="41" t="s">
        <v>388</v>
      </c>
      <c r="AI116" s="42"/>
      <c r="AJ116" s="131" t="s">
        <v>53</v>
      </c>
      <c r="AK116" s="20" t="str">
        <f>IF(Ores_Table[[#This Row],[height_average]]&gt;64,"uniform",IF(Ores_Table[[#This Row],[dimension]]="Overworld","normal","uniform"))</f>
        <v>uniform</v>
      </c>
      <c r="AL116" s="109" t="s">
        <v>389</v>
      </c>
      <c r="AM116" s="110" t="s">
        <v>64</v>
      </c>
      <c r="AN116" s="117"/>
      <c r="AO116" s="118" t="s">
        <v>56</v>
      </c>
      <c r="AP116" s="46"/>
    </row>
    <row r="117" spans="1:42" s="7" customFormat="1" ht="13.5">
      <c r="A117" s="31" t="s">
        <v>379</v>
      </c>
      <c r="B117" s="18"/>
      <c r="C117" s="105" t="s">
        <v>399</v>
      </c>
      <c r="D117" s="97" t="s">
        <v>59</v>
      </c>
      <c r="E117" s="98" t="s">
        <v>66</v>
      </c>
      <c r="F117" s="99" t="s">
        <v>61</v>
      </c>
      <c r="G117" s="37">
        <f>Ores_Table[[#This Row],[original_vein_size]]*Ores_Table[[#This Row],[original_veins_per_chunk]]/2</f>
        <v>10</v>
      </c>
      <c r="H117" s="123">
        <v>4</v>
      </c>
      <c r="I117" s="124">
        <v>5</v>
      </c>
      <c r="J117" s="146">
        <f>Ores_Table[[#This Row],[original_vein_size]]/2</f>
        <v>2</v>
      </c>
      <c r="K117" s="147">
        <f>Ores_Table[[#This Row],[original_veins_per_chunk]]/2</f>
        <v>2.5</v>
      </c>
      <c r="L117" s="77">
        <f>Ores_Table[[#This Row],[avg_ores_per_chunk]]/VLOOKUP(Ores_Table[[#This Row],[vein_preset]],Ore_Density[],2,FALSE)/Vanilla_COG_Divisor</f>
        <v>0.6262230919765166</v>
      </c>
      <c r="M11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7" s="86">
        <v>1</v>
      </c>
      <c r="O117" s="86">
        <v>1</v>
      </c>
      <c r="P11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7" s="152">
        <f>SQRT(Ores_Table[[#This Row],[vein_multiplier]])*Ores_Table[[#This Row],[vein_frequency_tweak]]</f>
        <v>0.79134258824893067</v>
      </c>
      <c r="R117" s="152">
        <f>IF(Ores_Table[[#This Row],[vein_has_motherlode]]="Motherlode",((Ores_Table[[#This Row],[vein_motherlode_size_tweak]]*SQRT(Ores_Table[[#This Row],[vein_multiplier]]))^(1/2))^(1/3),"none")</f>
        <v>0.96174681451190136</v>
      </c>
      <c r="S117" s="152">
        <f>IF(Ores_Table[[#This Row],[vein_has_branches]]="Branches",SQRT(Ores_Table[[#This Row],[vein_multiplier]])^(1/2),IF(Ores_Table[[#This Row],[vein_has_branches]]="Vertical","default",Ores_Table[[#This Row],[vein_has_branches]]))</f>
        <v>0.88957438601217076</v>
      </c>
      <c r="T117" s="153">
        <f>IF(Ores_Table[[#This Row],[vein_has_branches]]="Branches",SQRT(SQRT(Ores_Table[[#This Row],[vein_multiplier]]))^(1/2),IF(Ores_Table[[#This Row],[vein_has_branches]]="Vertical",SQRT(Ores_Table[[#This Row],[vein_multiplier]])^(1/2),"none"))</f>
        <v>0.94317251126831025</v>
      </c>
      <c r="U117" s="77">
        <f>Ores_Table[[#This Row],[avg_ores_per_chunk]]/VLOOKUP(Ores_Table[[#This Row],[cloud_preset]],Ore_Density[],2,FALSE)/Vanilla_COG_Divisor</f>
        <v>0.81632653061224492</v>
      </c>
      <c r="V117" s="158">
        <f>SQRT(Ores_Table[[#This Row],[cloud_multiplier]])</f>
        <v>0.90350790290525129</v>
      </c>
      <c r="W117" s="147">
        <f>SQRT(SQRT(Ores_Table[[#This Row],[cloud_multiplier]]))</f>
        <v>0.95053032718859176</v>
      </c>
      <c r="X117" s="70">
        <f>Ores_Table[[#This Row],[height_range]]+Ores_Table[[#This Row],[height_desired_bottom]]</f>
        <v>67</v>
      </c>
      <c r="Y117" s="71">
        <f>(Ores_Table[[#This Row],[height_desired_top]]-Ores_Table[[#This Row],[height_desired_bottom]])/2</f>
        <v>61</v>
      </c>
      <c r="Z117" s="71">
        <f>Ores_Table[[#This Row],[height_amp_range]]+Ores_Table[[#This Row],[height_desired_bottom]]</f>
        <v>127.8</v>
      </c>
      <c r="AA117" s="72">
        <f>(Ores_Table[[#This Row],[height_amplified_top]]-Ores_Table[[#This Row],[height_desired_bottom]])/2</f>
        <v>121.8</v>
      </c>
      <c r="AB117" s="128">
        <v>6</v>
      </c>
      <c r="AC117" s="128">
        <v>128</v>
      </c>
      <c r="AD117" s="128"/>
      <c r="AE11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7" s="32">
        <f>IF(Ores_Table[[#This Row],[height_desired_top]]&gt;64,64+((Ores_Table[[#This Row],[height_desired_top]]-64)*2.9),Ores_Table[[#This Row],[height_desired_top]])</f>
        <v>249.6</v>
      </c>
      <c r="AH117" s="41" t="s">
        <v>400</v>
      </c>
      <c r="AI117" s="42"/>
      <c r="AJ117" s="131" t="s">
        <v>53</v>
      </c>
      <c r="AK117" s="20" t="str">
        <f>IF(Ores_Table[[#This Row],[height_average]]&gt;64,"uniform",IF(Ores_Table[[#This Row],[dimension]]="Overworld","normal","uniform"))</f>
        <v>uniform</v>
      </c>
      <c r="AL117" s="109" t="s">
        <v>401</v>
      </c>
      <c r="AM117" s="110" t="s">
        <v>64</v>
      </c>
      <c r="AN117" s="117"/>
      <c r="AO117" s="118" t="s">
        <v>56</v>
      </c>
      <c r="AP117" s="46"/>
    </row>
    <row r="118" spans="1:42" s="7" customFormat="1" ht="13.5">
      <c r="A118" s="31" t="s">
        <v>379</v>
      </c>
      <c r="B118" s="18"/>
      <c r="C118" s="105" t="s">
        <v>475</v>
      </c>
      <c r="D118" s="97" t="s">
        <v>59</v>
      </c>
      <c r="E118" s="98" t="s">
        <v>66</v>
      </c>
      <c r="F118" s="99" t="s">
        <v>61</v>
      </c>
      <c r="G118" s="37">
        <f>Ores_Table[[#This Row],[original_vein_size]]*Ores_Table[[#This Row],[original_veins_per_chunk]]/2</f>
        <v>4.5</v>
      </c>
      <c r="H118" s="123">
        <v>3</v>
      </c>
      <c r="I118" s="124">
        <v>3</v>
      </c>
      <c r="J118" s="146">
        <f>Ores_Table[[#This Row],[original_vein_size]]/2</f>
        <v>1.5</v>
      </c>
      <c r="K118" s="147">
        <f>Ores_Table[[#This Row],[original_veins_per_chunk]]/2</f>
        <v>1.5</v>
      </c>
      <c r="L118" s="77">
        <f>Ores_Table[[#This Row],[avg_ores_per_chunk]]/VLOOKUP(Ores_Table[[#This Row],[vein_preset]],Ore_Density[],2,FALSE)/Vanilla_COG_Divisor</f>
        <v>0.28180039138943247</v>
      </c>
      <c r="M11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8" s="86">
        <v>1</v>
      </c>
      <c r="O118" s="86">
        <v>1</v>
      </c>
      <c r="P11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8" s="152">
        <f>SQRT(Ores_Table[[#This Row],[vein_multiplier]])*Ores_Table[[#This Row],[vein_frequency_tweak]]</f>
        <v>0.53084874624457057</v>
      </c>
      <c r="R118" s="152">
        <f>IF(Ores_Table[[#This Row],[vein_has_motherlode]]="Motherlode",((Ores_Table[[#This Row],[vein_motherlode_size_tweak]]*SQRT(Ores_Table[[#This Row],[vein_multiplier]]))^(1/2))^(1/3),"none")</f>
        <v>0.89983275783574757</v>
      </c>
      <c r="S118" s="152">
        <f>IF(Ores_Table[[#This Row],[vein_has_branches]]="Branches",SQRT(Ores_Table[[#This Row],[vein_multiplier]])^(1/2),IF(Ores_Table[[#This Row],[vein_has_branches]]="Vertical","default",Ores_Table[[#This Row],[vein_has_branches]]))</f>
        <v>0.72859367705503086</v>
      </c>
      <c r="T118" s="153">
        <f>IF(Ores_Table[[#This Row],[vein_has_branches]]="Branches",SQRT(SQRT(Ores_Table[[#This Row],[vein_multiplier]]))^(1/2),IF(Ores_Table[[#This Row],[vein_has_branches]]="Vertical",SQRT(Ores_Table[[#This Row],[vein_multiplier]])^(1/2),"none"))</f>
        <v>0.85357698952996086</v>
      </c>
      <c r="U118" s="77">
        <f>Ores_Table[[#This Row],[avg_ores_per_chunk]]/VLOOKUP(Ores_Table[[#This Row],[cloud_preset]],Ore_Density[],2,FALSE)/Vanilla_COG_Divisor</f>
        <v>0.36734693877551022</v>
      </c>
      <c r="V118" s="158">
        <f>SQRT(Ores_Table[[#This Row],[cloud_multiplier]])</f>
        <v>0.60609152673132649</v>
      </c>
      <c r="W118" s="147">
        <f>SQRT(SQRT(Ores_Table[[#This Row],[cloud_multiplier]]))</f>
        <v>0.7785188030685749</v>
      </c>
      <c r="X118" s="70">
        <f>Ores_Table[[#This Row],[height_range]]+Ores_Table[[#This Row],[height_desired_bottom]]</f>
        <v>35</v>
      </c>
      <c r="Y118" s="71">
        <f>(Ores_Table[[#This Row],[height_desired_top]]-Ores_Table[[#This Row],[height_desired_bottom]])/2</f>
        <v>29</v>
      </c>
      <c r="Z118" s="71">
        <f>Ores_Table[[#This Row],[height_amp_range]]+Ores_Table[[#This Row],[height_desired_bottom]]</f>
        <v>35</v>
      </c>
      <c r="AA118" s="72">
        <f>(Ores_Table[[#This Row],[height_amplified_top]]-Ores_Table[[#This Row],[height_desired_bottom]])/2</f>
        <v>29</v>
      </c>
      <c r="AB118" s="128">
        <v>6</v>
      </c>
      <c r="AC118" s="128">
        <v>64</v>
      </c>
      <c r="AD118" s="128"/>
      <c r="AE11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8" s="32">
        <f>IF(Ores_Table[[#This Row],[height_desired_top]]&gt;64,64+((Ores_Table[[#This Row],[height_desired_top]]-64)*2.9),Ores_Table[[#This Row],[height_desired_top]])</f>
        <v>64</v>
      </c>
      <c r="AH118" s="41" t="s">
        <v>476</v>
      </c>
      <c r="AI118" s="42"/>
      <c r="AJ118" s="131" t="s">
        <v>119</v>
      </c>
      <c r="AK118" s="20" t="str">
        <f>IF(Ores_Table[[#This Row],[height_average]]&gt;64,"uniform",IF(Ores_Table[[#This Row],[dimension]]="Overworld","normal","uniform"))</f>
        <v>uniform</v>
      </c>
      <c r="AL118" s="109" t="s">
        <v>477</v>
      </c>
      <c r="AM118" s="110" t="s">
        <v>121</v>
      </c>
      <c r="AN118" s="117"/>
      <c r="AO118" s="118" t="s">
        <v>56</v>
      </c>
      <c r="AP118" s="46" t="s">
        <v>474</v>
      </c>
    </row>
    <row r="119" spans="1:42" s="7" customFormat="1" ht="13.5">
      <c r="A119" s="31" t="s">
        <v>379</v>
      </c>
      <c r="B119" s="18"/>
      <c r="C119" s="105" t="s">
        <v>450</v>
      </c>
      <c r="D119" s="97" t="s">
        <v>59</v>
      </c>
      <c r="E119" s="98" t="s">
        <v>66</v>
      </c>
      <c r="F119" s="99" t="s">
        <v>61</v>
      </c>
      <c r="G119" s="37">
        <f>Ores_Table[[#This Row],[original_vein_size]]*Ores_Table[[#This Row],[original_veins_per_chunk]]/2</f>
        <v>15</v>
      </c>
      <c r="H119" s="123">
        <v>6</v>
      </c>
      <c r="I119" s="124">
        <v>5</v>
      </c>
      <c r="J119" s="146">
        <f>Ores_Table[[#This Row],[original_vein_size]]/2</f>
        <v>3</v>
      </c>
      <c r="K119" s="147">
        <f>Ores_Table[[#This Row],[original_veins_per_chunk]]/2</f>
        <v>2.5</v>
      </c>
      <c r="L119" s="77">
        <f>Ores_Table[[#This Row],[avg_ores_per_chunk]]/VLOOKUP(Ores_Table[[#This Row],[vein_preset]],Ore_Density[],2,FALSE)/Vanilla_COG_Divisor</f>
        <v>0.9393346379647749</v>
      </c>
      <c r="M11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19" s="86">
        <v>1</v>
      </c>
      <c r="O119" s="86">
        <v>1</v>
      </c>
      <c r="P11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19" s="152">
        <f>SQRT(Ores_Table[[#This Row],[vein_multiplier]])*Ores_Table[[#This Row],[vein_frequency_tweak]]</f>
        <v>0.96919277647162383</v>
      </c>
      <c r="R119" s="152">
        <f>IF(Ores_Table[[#This Row],[vein_has_motherlode]]="Motherlode",((Ores_Table[[#This Row],[vein_motherlode_size_tweak]]*SQRT(Ores_Table[[#This Row],[vein_multiplier]]))^(1/2))^(1/3),"none")</f>
        <v>0.99479828549127336</v>
      </c>
      <c r="S119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19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19" s="77">
        <f>Ores_Table[[#This Row],[avg_ores_per_chunk]]/VLOOKUP(Ores_Table[[#This Row],[cloud_preset]],Ore_Density[],2,FALSE)/Vanilla_COG_Divisor</f>
        <v>1.2244897959183674</v>
      </c>
      <c r="V119" s="158">
        <f>SQRT(Ores_Table[[#This Row],[cloud_multiplier]])</f>
        <v>1.1065666703449764</v>
      </c>
      <c r="W119" s="147">
        <f>SQRT(SQRT(Ores_Table[[#This Row],[cloud_multiplier]]))</f>
        <v>1.0519347272264454</v>
      </c>
      <c r="X119" s="70">
        <f>Ores_Table[[#This Row],[height_range]]+Ores_Table[[#This Row],[height_desired_bottom]]</f>
        <v>67</v>
      </c>
      <c r="Y119" s="71">
        <f>(Ores_Table[[#This Row],[height_desired_top]]-Ores_Table[[#This Row],[height_desired_bottom]])/2</f>
        <v>61</v>
      </c>
      <c r="Z119" s="71">
        <f>Ores_Table[[#This Row],[height_amp_range]]+Ores_Table[[#This Row],[height_desired_bottom]]</f>
        <v>127.8</v>
      </c>
      <c r="AA119" s="72">
        <f>(Ores_Table[[#This Row],[height_amplified_top]]-Ores_Table[[#This Row],[height_desired_bottom]])/2</f>
        <v>121.8</v>
      </c>
      <c r="AB119" s="128">
        <v>6</v>
      </c>
      <c r="AC119" s="128">
        <v>128</v>
      </c>
      <c r="AD119" s="128"/>
      <c r="AE11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1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19" s="32">
        <f>IF(Ores_Table[[#This Row],[height_desired_top]]&gt;64,64+((Ores_Table[[#This Row],[height_desired_top]]-64)*2.9),Ores_Table[[#This Row],[height_desired_top]])</f>
        <v>249.6</v>
      </c>
      <c r="AH119" s="41" t="s">
        <v>451</v>
      </c>
      <c r="AI119" s="42"/>
      <c r="AJ119" s="131" t="s">
        <v>96</v>
      </c>
      <c r="AK119" s="20" t="str">
        <f>IF(Ores_Table[[#This Row],[height_average]]&gt;64,"uniform",IF(Ores_Table[[#This Row],[dimension]]="Overworld","normal","uniform"))</f>
        <v>uniform</v>
      </c>
      <c r="AL119" s="109" t="s">
        <v>452</v>
      </c>
      <c r="AM119" s="110" t="s">
        <v>98</v>
      </c>
      <c r="AN119" s="117"/>
      <c r="AO119" s="118" t="s">
        <v>56</v>
      </c>
      <c r="AP119" s="46"/>
    </row>
    <row r="120" spans="1:42" s="7" customFormat="1" ht="13.5">
      <c r="A120" s="31" t="s">
        <v>379</v>
      </c>
      <c r="B120" s="18"/>
      <c r="C120" s="105" t="s">
        <v>426</v>
      </c>
      <c r="D120" s="97" t="s">
        <v>59</v>
      </c>
      <c r="E120" s="98" t="s">
        <v>66</v>
      </c>
      <c r="F120" s="99" t="s">
        <v>61</v>
      </c>
      <c r="G120" s="37">
        <f>Ores_Table[[#This Row],[original_vein_size]]*Ores_Table[[#This Row],[original_veins_per_chunk]]/2</f>
        <v>4.5</v>
      </c>
      <c r="H120" s="123">
        <v>3</v>
      </c>
      <c r="I120" s="124">
        <v>3</v>
      </c>
      <c r="J120" s="146">
        <f>Ores_Table[[#This Row],[original_vein_size]]/2</f>
        <v>1.5</v>
      </c>
      <c r="K120" s="147">
        <f>Ores_Table[[#This Row],[original_veins_per_chunk]]/2</f>
        <v>1.5</v>
      </c>
      <c r="L120" s="77">
        <f>Ores_Table[[#This Row],[avg_ores_per_chunk]]/VLOOKUP(Ores_Table[[#This Row],[vein_preset]],Ore_Density[],2,FALSE)/Vanilla_COG_Divisor</f>
        <v>0.28180039138943247</v>
      </c>
      <c r="M12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0" s="86">
        <v>1</v>
      </c>
      <c r="O120" s="86">
        <v>1</v>
      </c>
      <c r="P12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0" s="152">
        <f>SQRT(Ores_Table[[#This Row],[vein_multiplier]])*Ores_Table[[#This Row],[vein_frequency_tweak]]</f>
        <v>0.53084874624457057</v>
      </c>
      <c r="R120" s="152">
        <f>IF(Ores_Table[[#This Row],[vein_has_motherlode]]="Motherlode",((Ores_Table[[#This Row],[vein_motherlode_size_tweak]]*SQRT(Ores_Table[[#This Row],[vein_multiplier]]))^(1/2))^(1/3),"none")</f>
        <v>0.89983275783574757</v>
      </c>
      <c r="S120" s="152">
        <f>IF(Ores_Table[[#This Row],[vein_has_branches]]="Branches",SQRT(Ores_Table[[#This Row],[vein_multiplier]])^(1/2),IF(Ores_Table[[#This Row],[vein_has_branches]]="Vertical","default",Ores_Table[[#This Row],[vein_has_branches]]))</f>
        <v>0.72859367705503086</v>
      </c>
      <c r="T120" s="153">
        <f>IF(Ores_Table[[#This Row],[vein_has_branches]]="Branches",SQRT(SQRT(Ores_Table[[#This Row],[vein_multiplier]]))^(1/2),IF(Ores_Table[[#This Row],[vein_has_branches]]="Vertical",SQRT(Ores_Table[[#This Row],[vein_multiplier]])^(1/2),"none"))</f>
        <v>0.85357698952996086</v>
      </c>
      <c r="U120" s="77">
        <f>Ores_Table[[#This Row],[avg_ores_per_chunk]]/VLOOKUP(Ores_Table[[#This Row],[cloud_preset]],Ore_Density[],2,FALSE)/Vanilla_COG_Divisor</f>
        <v>0.36734693877551022</v>
      </c>
      <c r="V120" s="158">
        <f>SQRT(Ores_Table[[#This Row],[cloud_multiplier]])</f>
        <v>0.60609152673132649</v>
      </c>
      <c r="W120" s="147">
        <f>SQRT(SQRT(Ores_Table[[#This Row],[cloud_multiplier]]))</f>
        <v>0.7785188030685749</v>
      </c>
      <c r="X120" s="70">
        <f>Ores_Table[[#This Row],[height_range]]+Ores_Table[[#This Row],[height_desired_bottom]]</f>
        <v>67</v>
      </c>
      <c r="Y120" s="71">
        <f>(Ores_Table[[#This Row],[height_desired_top]]-Ores_Table[[#This Row],[height_desired_bottom]])/2</f>
        <v>61</v>
      </c>
      <c r="Z120" s="71">
        <f>Ores_Table[[#This Row],[height_amp_range]]+Ores_Table[[#This Row],[height_desired_bottom]]</f>
        <v>127.8</v>
      </c>
      <c r="AA120" s="72">
        <f>(Ores_Table[[#This Row],[height_amplified_top]]-Ores_Table[[#This Row],[height_desired_bottom]])/2</f>
        <v>121.8</v>
      </c>
      <c r="AB120" s="128">
        <v>6</v>
      </c>
      <c r="AC120" s="128">
        <v>128</v>
      </c>
      <c r="AD120" s="128"/>
      <c r="AE12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0" s="32">
        <f>IF(Ores_Table[[#This Row],[height_desired_top]]&gt;64,64+((Ores_Table[[#This Row],[height_desired_top]]-64)*2.9),Ores_Table[[#This Row],[height_desired_top]])</f>
        <v>249.6</v>
      </c>
      <c r="AH120" s="41" t="s">
        <v>427</v>
      </c>
      <c r="AI120" s="42"/>
      <c r="AJ120" s="131" t="s">
        <v>53</v>
      </c>
      <c r="AK120" s="20" t="str">
        <f>IF(Ores_Table[[#This Row],[height_average]]&gt;64,"uniform",IF(Ores_Table[[#This Row],[dimension]]="Overworld","normal","uniform"))</f>
        <v>uniform</v>
      </c>
      <c r="AL120" s="109" t="s">
        <v>428</v>
      </c>
      <c r="AM120" s="110" t="s">
        <v>64</v>
      </c>
      <c r="AN120" s="117"/>
      <c r="AO120" s="118" t="s">
        <v>56</v>
      </c>
      <c r="AP120" s="46"/>
    </row>
    <row r="121" spans="1:42" s="7" customFormat="1" ht="13.5">
      <c r="A121" s="31" t="s">
        <v>379</v>
      </c>
      <c r="B121" s="18"/>
      <c r="C121" s="105" t="s">
        <v>432</v>
      </c>
      <c r="D121" s="97" t="s">
        <v>59</v>
      </c>
      <c r="E121" s="98" t="s">
        <v>66</v>
      </c>
      <c r="F121" s="99" t="s">
        <v>61</v>
      </c>
      <c r="G121" s="37">
        <f>Ores_Table[[#This Row],[original_vein_size]]*Ores_Table[[#This Row],[original_veins_per_chunk]]/2</f>
        <v>4</v>
      </c>
      <c r="H121" s="123">
        <v>4</v>
      </c>
      <c r="I121" s="124">
        <v>2</v>
      </c>
      <c r="J121" s="146">
        <f>Ores_Table[[#This Row],[original_vein_size]]/2</f>
        <v>2</v>
      </c>
      <c r="K121" s="147">
        <f>Ores_Table[[#This Row],[original_veins_per_chunk]]/2</f>
        <v>1</v>
      </c>
      <c r="L121" s="77">
        <f>Ores_Table[[#This Row],[avg_ores_per_chunk]]/VLOOKUP(Ores_Table[[#This Row],[vein_preset]],Ore_Density[],2,FALSE)/Vanilla_COG_Divisor</f>
        <v>0.25048923679060664</v>
      </c>
      <c r="M12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1" s="86">
        <v>1</v>
      </c>
      <c r="O121" s="86">
        <v>1</v>
      </c>
      <c r="P12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1" s="152">
        <f>SQRT(Ores_Table[[#This Row],[vein_multiplier]])*Ores_Table[[#This Row],[vein_frequency_tweak]]</f>
        <v>0.50048899767188348</v>
      </c>
      <c r="R121" s="152">
        <f>IF(Ores_Table[[#This Row],[vein_has_motherlode]]="Motherlode",((Ores_Table[[#This Row],[vein_motherlode_size_tweak]]*SQRT(Ores_Table[[#This Row],[vein_multiplier]]))^(1/2))^(1/3),"none")</f>
        <v>0.89104387480020986</v>
      </c>
      <c r="S121" s="152">
        <f>IF(Ores_Table[[#This Row],[vein_has_branches]]="Branches",SQRT(Ores_Table[[#This Row],[vein_multiplier]])^(1/2),IF(Ores_Table[[#This Row],[vein_has_branches]]="Vertical","default",Ores_Table[[#This Row],[vein_has_branches]]))</f>
        <v>0.70745247025640068</v>
      </c>
      <c r="T121" s="153">
        <f>IF(Ores_Table[[#This Row],[vein_has_branches]]="Branches",SQRT(SQRT(Ores_Table[[#This Row],[vein_multiplier]]))^(1/2),IF(Ores_Table[[#This Row],[vein_has_branches]]="Vertical",SQRT(Ores_Table[[#This Row],[vein_multiplier]])^(1/2),"none"))</f>
        <v>0.8411019380886009</v>
      </c>
      <c r="U121" s="77">
        <f>Ores_Table[[#This Row],[avg_ores_per_chunk]]/VLOOKUP(Ores_Table[[#This Row],[cloud_preset]],Ore_Density[],2,FALSE)/Vanilla_COG_Divisor</f>
        <v>0.32653061224489793</v>
      </c>
      <c r="V121" s="158">
        <f>SQRT(Ores_Table[[#This Row],[cloud_multiplier]])</f>
        <v>0.5714285714285714</v>
      </c>
      <c r="W121" s="147">
        <f>SQRT(SQRT(Ores_Table[[#This Row],[cloud_multiplier]]))</f>
        <v>0.7559289460184544</v>
      </c>
      <c r="X121" s="70">
        <f>Ores_Table[[#This Row],[height_range]]+Ores_Table[[#This Row],[height_desired_bottom]]</f>
        <v>67</v>
      </c>
      <c r="Y121" s="71">
        <f>(Ores_Table[[#This Row],[height_desired_top]]-Ores_Table[[#This Row],[height_desired_bottom]])/2</f>
        <v>61</v>
      </c>
      <c r="Z121" s="71">
        <f>Ores_Table[[#This Row],[height_amp_range]]+Ores_Table[[#This Row],[height_desired_bottom]]</f>
        <v>127.8</v>
      </c>
      <c r="AA121" s="72">
        <f>(Ores_Table[[#This Row],[height_amplified_top]]-Ores_Table[[#This Row],[height_desired_bottom]])/2</f>
        <v>121.8</v>
      </c>
      <c r="AB121" s="128">
        <v>6</v>
      </c>
      <c r="AC121" s="128">
        <v>128</v>
      </c>
      <c r="AD121" s="128"/>
      <c r="AE12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1" s="32">
        <f>IF(Ores_Table[[#This Row],[height_desired_top]]&gt;64,64+((Ores_Table[[#This Row],[height_desired_top]]-64)*2.9),Ores_Table[[#This Row],[height_desired_top]])</f>
        <v>249.6</v>
      </c>
      <c r="AH121" s="41" t="s">
        <v>433</v>
      </c>
      <c r="AI121" s="42"/>
      <c r="AJ121" s="131" t="s">
        <v>53</v>
      </c>
      <c r="AK121" s="20" t="str">
        <f>IF(Ores_Table[[#This Row],[height_average]]&gt;64,"uniform",IF(Ores_Table[[#This Row],[dimension]]="Overworld","normal","uniform"))</f>
        <v>uniform</v>
      </c>
      <c r="AL121" s="109" t="s">
        <v>434</v>
      </c>
      <c r="AM121" s="110" t="s">
        <v>64</v>
      </c>
      <c r="AN121" s="117"/>
      <c r="AO121" s="118" t="s">
        <v>56</v>
      </c>
      <c r="AP121" s="46"/>
    </row>
    <row r="122" spans="1:42" s="7" customFormat="1" ht="13.5">
      <c r="A122" s="31" t="s">
        <v>379</v>
      </c>
      <c r="B122" s="18"/>
      <c r="C122" s="105" t="s">
        <v>417</v>
      </c>
      <c r="D122" s="97" t="s">
        <v>59</v>
      </c>
      <c r="E122" s="98" t="s">
        <v>66</v>
      </c>
      <c r="F122" s="99" t="s">
        <v>61</v>
      </c>
      <c r="G122" s="37">
        <f>Ores_Table[[#This Row],[original_vein_size]]*Ores_Table[[#This Row],[original_veins_per_chunk]]/2</f>
        <v>6</v>
      </c>
      <c r="H122" s="123">
        <v>3</v>
      </c>
      <c r="I122" s="124">
        <v>4</v>
      </c>
      <c r="J122" s="146">
        <f>Ores_Table[[#This Row],[original_vein_size]]/2</f>
        <v>1.5</v>
      </c>
      <c r="K122" s="147">
        <f>Ores_Table[[#This Row],[original_veins_per_chunk]]/2</f>
        <v>2</v>
      </c>
      <c r="L122" s="77">
        <f>Ores_Table[[#This Row],[avg_ores_per_chunk]]/VLOOKUP(Ores_Table[[#This Row],[vein_preset]],Ore_Density[],2,FALSE)/Vanilla_COG_Divisor</f>
        <v>0.37573385518590996</v>
      </c>
      <c r="M12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2" s="86">
        <v>1</v>
      </c>
      <c r="O122" s="86">
        <v>1</v>
      </c>
      <c r="P12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2" s="152">
        <f>SQRT(Ores_Table[[#This Row],[vein_multiplier]])*Ores_Table[[#This Row],[vein_frequency_tweak]]</f>
        <v>0.61297133308655627</v>
      </c>
      <c r="R122" s="152">
        <f>IF(Ores_Table[[#This Row],[vein_has_motherlode]]="Motherlode",((Ores_Table[[#This Row],[vein_motherlode_size_tweak]]*SQRT(Ores_Table[[#This Row],[vein_multiplier]]))^(1/2))^(1/3),"none")</f>
        <v>0.92166556267577893</v>
      </c>
      <c r="S122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122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122" s="77">
        <f>Ores_Table[[#This Row],[avg_ores_per_chunk]]/VLOOKUP(Ores_Table[[#This Row],[cloud_preset]],Ore_Density[],2,FALSE)/Vanilla_COG_Divisor</f>
        <v>0.48979591836734693</v>
      </c>
      <c r="V122" s="158">
        <f>SQRT(Ores_Table[[#This Row],[cloud_multiplier]])</f>
        <v>0.6998542122237652</v>
      </c>
      <c r="W122" s="147">
        <f>SQRT(SQRT(Ores_Table[[#This Row],[cloud_multiplier]]))</f>
        <v>0.83657289713674399</v>
      </c>
      <c r="X122" s="70">
        <f>Ores_Table[[#This Row],[height_range]]+Ores_Table[[#This Row],[height_desired_bottom]]</f>
        <v>67</v>
      </c>
      <c r="Y122" s="71">
        <f>(Ores_Table[[#This Row],[height_desired_top]]-Ores_Table[[#This Row],[height_desired_bottom]])/2</f>
        <v>61</v>
      </c>
      <c r="Z122" s="71">
        <f>Ores_Table[[#This Row],[height_amp_range]]+Ores_Table[[#This Row],[height_desired_bottom]]</f>
        <v>127.8</v>
      </c>
      <c r="AA122" s="72">
        <f>(Ores_Table[[#This Row],[height_amplified_top]]-Ores_Table[[#This Row],[height_desired_bottom]])/2</f>
        <v>121.8</v>
      </c>
      <c r="AB122" s="128">
        <v>6</v>
      </c>
      <c r="AC122" s="128">
        <v>128</v>
      </c>
      <c r="AD122" s="128"/>
      <c r="AE12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2" s="32">
        <f>IF(Ores_Table[[#This Row],[height_desired_top]]&gt;64,64+((Ores_Table[[#This Row],[height_desired_top]]-64)*2.9),Ores_Table[[#This Row],[height_desired_top]])</f>
        <v>249.6</v>
      </c>
      <c r="AH122" s="41" t="s">
        <v>418</v>
      </c>
      <c r="AI122" s="42"/>
      <c r="AJ122" s="131" t="s">
        <v>53</v>
      </c>
      <c r="AK122" s="20" t="str">
        <f>IF(Ores_Table[[#This Row],[height_average]]&gt;64,"uniform",IF(Ores_Table[[#This Row],[dimension]]="Overworld","normal","uniform"))</f>
        <v>uniform</v>
      </c>
      <c r="AL122" s="109" t="s">
        <v>419</v>
      </c>
      <c r="AM122" s="110" t="s">
        <v>64</v>
      </c>
      <c r="AN122" s="117"/>
      <c r="AO122" s="118" t="s">
        <v>56</v>
      </c>
      <c r="AP122" s="46"/>
    </row>
    <row r="123" spans="1:42" s="7" customFormat="1" ht="13.5">
      <c r="A123" s="31" t="s">
        <v>379</v>
      </c>
      <c r="B123" s="18"/>
      <c r="C123" s="105" t="s">
        <v>382</v>
      </c>
      <c r="D123" s="97" t="s">
        <v>59</v>
      </c>
      <c r="E123" s="98" t="s">
        <v>60</v>
      </c>
      <c r="F123" s="99" t="s">
        <v>61</v>
      </c>
      <c r="G123" s="37">
        <f>Ores_Table[[#This Row],[original_vein_size]]*Ores_Table[[#This Row],[original_veins_per_chunk]]/2</f>
        <v>8</v>
      </c>
      <c r="H123" s="123">
        <v>4</v>
      </c>
      <c r="I123" s="124">
        <v>4</v>
      </c>
      <c r="J123" s="146">
        <f>Ores_Table[[#This Row],[original_vein_size]]/2</f>
        <v>2</v>
      </c>
      <c r="K123" s="147">
        <f>Ores_Table[[#This Row],[original_veins_per_chunk]]/2</f>
        <v>2</v>
      </c>
      <c r="L123" s="77">
        <f>Ores_Table[[#This Row],[avg_ores_per_chunk]]/VLOOKUP(Ores_Table[[#This Row],[vein_preset]],Ore_Density[],2,FALSE)/Vanilla_COG_Divisor</f>
        <v>3.0017771871747807</v>
      </c>
      <c r="M12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23" s="86">
        <v>1</v>
      </c>
      <c r="O123" s="86">
        <v>1</v>
      </c>
      <c r="P12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3" s="152">
        <f>SQRT(Ores_Table[[#This Row],[vein_multiplier]])*Ores_Table[[#This Row],[vein_frequency_tweak]]</f>
        <v>1.7325637613590965</v>
      </c>
      <c r="R123" s="152" t="str">
        <f>IF(Ores_Table[[#This Row],[vein_has_motherlode]]="Motherlode",((Ores_Table[[#This Row],[vein_motherlode_size_tweak]]*SQRT(Ores_Table[[#This Row],[vein_multiplier]]))^(1/2))^(1/3),"none")</f>
        <v>none</v>
      </c>
      <c r="S123" s="152">
        <f>IF(Ores_Table[[#This Row],[vein_has_branches]]="Branches",SQRT(Ores_Table[[#This Row],[vein_multiplier]])^(1/2),IF(Ores_Table[[#This Row],[vein_has_branches]]="Vertical","default",Ores_Table[[#This Row],[vein_has_branches]]))</f>
        <v>1.3162688788234327</v>
      </c>
      <c r="T123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1.1472876181775138</v>
      </c>
      <c r="U123" s="77">
        <f>Ores_Table[[#This Row],[avg_ores_per_chunk]]/VLOOKUP(Ores_Table[[#This Row],[cloud_preset]],Ore_Density[],2,FALSE)/Vanilla_COG_Divisor</f>
        <v>0.65306122448979587</v>
      </c>
      <c r="V123" s="158">
        <f>SQRT(Ores_Table[[#This Row],[cloud_multiplier]])</f>
        <v>0.80812203564176854</v>
      </c>
      <c r="W123" s="147">
        <f>SQRT(SQRT(Ores_Table[[#This Row],[cloud_multiplier]]))</f>
        <v>0.89895608104165381</v>
      </c>
      <c r="X123" s="70">
        <f>Ores_Table[[#This Row],[height_range]]+Ores_Table[[#This Row],[height_desired_bottom]]</f>
        <v>67</v>
      </c>
      <c r="Y123" s="71">
        <f>(Ores_Table[[#This Row],[height_desired_top]]-Ores_Table[[#This Row],[height_desired_bottom]])/2</f>
        <v>61</v>
      </c>
      <c r="Z123" s="71">
        <f>Ores_Table[[#This Row],[height_amp_range]]+Ores_Table[[#This Row],[height_desired_bottom]]</f>
        <v>127.8</v>
      </c>
      <c r="AA123" s="72">
        <f>(Ores_Table[[#This Row],[height_amplified_top]]-Ores_Table[[#This Row],[height_desired_bottom]])/2</f>
        <v>121.8</v>
      </c>
      <c r="AB123" s="128">
        <v>6</v>
      </c>
      <c r="AC123" s="128">
        <v>128</v>
      </c>
      <c r="AD123" s="128"/>
      <c r="AE12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3" s="32">
        <f>IF(Ores_Table[[#This Row],[height_desired_top]]&gt;64,64+((Ores_Table[[#This Row],[height_desired_top]]-64)*2.9),Ores_Table[[#This Row],[height_desired_top]])</f>
        <v>249.6</v>
      </c>
      <c r="AH123" s="41" t="s">
        <v>383</v>
      </c>
      <c r="AI123" s="42"/>
      <c r="AJ123" s="131" t="s">
        <v>53</v>
      </c>
      <c r="AK123" s="20" t="str">
        <f>IF(Ores_Table[[#This Row],[height_average]]&gt;64,"uniform",IF(Ores_Table[[#This Row],[dimension]]="Overworld","normal","uniform"))</f>
        <v>uniform</v>
      </c>
      <c r="AL123" s="109" t="s">
        <v>384</v>
      </c>
      <c r="AM123" s="110" t="s">
        <v>64</v>
      </c>
      <c r="AN123" s="117"/>
      <c r="AO123" s="118" t="s">
        <v>56</v>
      </c>
      <c r="AP123" s="46"/>
    </row>
    <row r="124" spans="1:42" s="7" customFormat="1" ht="13.5">
      <c r="A124" s="31" t="s">
        <v>379</v>
      </c>
      <c r="B124" s="18"/>
      <c r="C124" s="105" t="s">
        <v>182</v>
      </c>
      <c r="D124" s="97" t="s">
        <v>59</v>
      </c>
      <c r="E124" s="98" t="s">
        <v>66</v>
      </c>
      <c r="F124" s="99" t="s">
        <v>61</v>
      </c>
      <c r="G124" s="37">
        <f>Ores_Table[[#This Row],[original_vein_size]]*Ores_Table[[#This Row],[original_veins_per_chunk]]/2</f>
        <v>4.5</v>
      </c>
      <c r="H124" s="123">
        <v>3</v>
      </c>
      <c r="I124" s="124">
        <v>3</v>
      </c>
      <c r="J124" s="146">
        <f>Ores_Table[[#This Row],[original_vein_size]]/2</f>
        <v>1.5</v>
      </c>
      <c r="K124" s="147">
        <f>Ores_Table[[#This Row],[original_veins_per_chunk]]/2</f>
        <v>1.5</v>
      </c>
      <c r="L124" s="77">
        <f>Ores_Table[[#This Row],[avg_ores_per_chunk]]/VLOOKUP(Ores_Table[[#This Row],[vein_preset]],Ore_Density[],2,FALSE)/Vanilla_COG_Divisor</f>
        <v>0.28180039138943247</v>
      </c>
      <c r="M12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4" s="86">
        <v>1</v>
      </c>
      <c r="O124" s="86">
        <v>1</v>
      </c>
      <c r="P12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4" s="152">
        <f>SQRT(Ores_Table[[#This Row],[vein_multiplier]])*Ores_Table[[#This Row],[vein_frequency_tweak]]</f>
        <v>0.53084874624457057</v>
      </c>
      <c r="R124" s="152">
        <f>IF(Ores_Table[[#This Row],[vein_has_motherlode]]="Motherlode",((Ores_Table[[#This Row],[vein_motherlode_size_tweak]]*SQRT(Ores_Table[[#This Row],[vein_multiplier]]))^(1/2))^(1/3),"none")</f>
        <v>0.89983275783574757</v>
      </c>
      <c r="S124" s="152">
        <f>IF(Ores_Table[[#This Row],[vein_has_branches]]="Branches",SQRT(Ores_Table[[#This Row],[vein_multiplier]])^(1/2),IF(Ores_Table[[#This Row],[vein_has_branches]]="Vertical","default",Ores_Table[[#This Row],[vein_has_branches]]))</f>
        <v>0.72859367705503086</v>
      </c>
      <c r="T124" s="153">
        <f>IF(Ores_Table[[#This Row],[vein_has_branches]]="Branches",SQRT(SQRT(Ores_Table[[#This Row],[vein_multiplier]]))^(1/2),IF(Ores_Table[[#This Row],[vein_has_branches]]="Vertical",SQRT(Ores_Table[[#This Row],[vein_multiplier]])^(1/2),"none"))</f>
        <v>0.85357698952996086</v>
      </c>
      <c r="U124" s="77">
        <f>Ores_Table[[#This Row],[avg_ores_per_chunk]]/VLOOKUP(Ores_Table[[#This Row],[cloud_preset]],Ore_Density[],2,FALSE)/Vanilla_COG_Divisor</f>
        <v>0.36734693877551022</v>
      </c>
      <c r="V124" s="158">
        <f>SQRT(Ores_Table[[#This Row],[cloud_multiplier]])</f>
        <v>0.60609152673132649</v>
      </c>
      <c r="W124" s="147">
        <f>SQRT(SQRT(Ores_Table[[#This Row],[cloud_multiplier]]))</f>
        <v>0.7785188030685749</v>
      </c>
      <c r="X124" s="70">
        <f>Ores_Table[[#This Row],[height_range]]+Ores_Table[[#This Row],[height_desired_bottom]]</f>
        <v>67</v>
      </c>
      <c r="Y124" s="71">
        <f>(Ores_Table[[#This Row],[height_desired_top]]-Ores_Table[[#This Row],[height_desired_bottom]])/2</f>
        <v>61</v>
      </c>
      <c r="Z124" s="71">
        <f>Ores_Table[[#This Row],[height_amp_range]]+Ores_Table[[#This Row],[height_desired_bottom]]</f>
        <v>127.8</v>
      </c>
      <c r="AA124" s="72">
        <f>(Ores_Table[[#This Row],[height_amplified_top]]-Ores_Table[[#This Row],[height_desired_bottom]])/2</f>
        <v>121.8</v>
      </c>
      <c r="AB124" s="128">
        <v>6</v>
      </c>
      <c r="AC124" s="128">
        <v>128</v>
      </c>
      <c r="AD124" s="128"/>
      <c r="AE12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4" s="32">
        <f>IF(Ores_Table[[#This Row],[height_desired_top]]&gt;64,64+((Ores_Table[[#This Row],[height_desired_top]]-64)*2.9),Ores_Table[[#This Row],[height_desired_top]])</f>
        <v>249.6</v>
      </c>
      <c r="AH124" s="41" t="s">
        <v>406</v>
      </c>
      <c r="AI124" s="42"/>
      <c r="AJ124" s="131" t="s">
        <v>53</v>
      </c>
      <c r="AK124" s="20" t="str">
        <f>IF(Ores_Table[[#This Row],[height_average]]&gt;64,"uniform",IF(Ores_Table[[#This Row],[dimension]]="Overworld","normal","uniform"))</f>
        <v>uniform</v>
      </c>
      <c r="AL124" s="109" t="s">
        <v>407</v>
      </c>
      <c r="AM124" s="110" t="s">
        <v>64</v>
      </c>
      <c r="AN124" s="117"/>
      <c r="AO124" s="118" t="s">
        <v>56</v>
      </c>
      <c r="AP124" s="46"/>
    </row>
    <row r="125" spans="1:42" s="7" customFormat="1" ht="13.5">
      <c r="A125" s="31" t="s">
        <v>379</v>
      </c>
      <c r="B125" s="18"/>
      <c r="C125" s="105" t="s">
        <v>392</v>
      </c>
      <c r="D125" s="97" t="s">
        <v>59</v>
      </c>
      <c r="E125" s="98" t="s">
        <v>60</v>
      </c>
      <c r="F125" s="99" t="s">
        <v>61</v>
      </c>
      <c r="G125" s="37">
        <f>Ores_Table[[#This Row],[original_vein_size]]*Ores_Table[[#This Row],[original_veins_per_chunk]]/2</f>
        <v>8</v>
      </c>
      <c r="H125" s="123">
        <v>4</v>
      </c>
      <c r="I125" s="124">
        <v>4</v>
      </c>
      <c r="J125" s="146">
        <f>Ores_Table[[#This Row],[original_vein_size]]/2</f>
        <v>2</v>
      </c>
      <c r="K125" s="147">
        <f>Ores_Table[[#This Row],[original_veins_per_chunk]]/2</f>
        <v>2</v>
      </c>
      <c r="L125" s="77">
        <f>Ores_Table[[#This Row],[avg_ores_per_chunk]]/VLOOKUP(Ores_Table[[#This Row],[vein_preset]],Ore_Density[],2,FALSE)/Vanilla_COG_Divisor</f>
        <v>3.0017771871747807</v>
      </c>
      <c r="M12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25" s="86">
        <v>1</v>
      </c>
      <c r="O125" s="86">
        <v>1</v>
      </c>
      <c r="P12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5" s="152">
        <f>SQRT(Ores_Table[[#This Row],[vein_multiplier]])*Ores_Table[[#This Row],[vein_frequency_tweak]]</f>
        <v>1.7325637613590965</v>
      </c>
      <c r="R125" s="152" t="str">
        <f>IF(Ores_Table[[#This Row],[vein_has_motherlode]]="Motherlode",((Ores_Table[[#This Row],[vein_motherlode_size_tweak]]*SQRT(Ores_Table[[#This Row],[vein_multiplier]]))^(1/2))^(1/3),"none")</f>
        <v>none</v>
      </c>
      <c r="S125" s="152">
        <f>IF(Ores_Table[[#This Row],[vein_has_branches]]="Branches",SQRT(Ores_Table[[#This Row],[vein_multiplier]])^(1/2),IF(Ores_Table[[#This Row],[vein_has_branches]]="Vertical","default",Ores_Table[[#This Row],[vein_has_branches]]))</f>
        <v>1.3162688788234327</v>
      </c>
      <c r="T125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1.1472876181775138</v>
      </c>
      <c r="U125" s="77">
        <f>Ores_Table[[#This Row],[avg_ores_per_chunk]]/VLOOKUP(Ores_Table[[#This Row],[cloud_preset]],Ore_Density[],2,FALSE)/Vanilla_COG_Divisor</f>
        <v>0.65306122448979587</v>
      </c>
      <c r="V125" s="158">
        <f>SQRT(Ores_Table[[#This Row],[cloud_multiplier]])</f>
        <v>0.80812203564176854</v>
      </c>
      <c r="W125" s="147">
        <f>SQRT(SQRT(Ores_Table[[#This Row],[cloud_multiplier]]))</f>
        <v>0.89895608104165381</v>
      </c>
      <c r="X125" s="70">
        <f>Ores_Table[[#This Row],[height_range]]+Ores_Table[[#This Row],[height_desired_bottom]]</f>
        <v>67</v>
      </c>
      <c r="Y125" s="71">
        <f>(Ores_Table[[#This Row],[height_desired_top]]-Ores_Table[[#This Row],[height_desired_bottom]])/2</f>
        <v>61</v>
      </c>
      <c r="Z125" s="71">
        <f>Ores_Table[[#This Row],[height_amp_range]]+Ores_Table[[#This Row],[height_desired_bottom]]</f>
        <v>127.8</v>
      </c>
      <c r="AA125" s="72">
        <f>(Ores_Table[[#This Row],[height_amplified_top]]-Ores_Table[[#This Row],[height_desired_bottom]])/2</f>
        <v>121.8</v>
      </c>
      <c r="AB125" s="128">
        <v>6</v>
      </c>
      <c r="AC125" s="128">
        <v>128</v>
      </c>
      <c r="AD125" s="128"/>
      <c r="AE12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5" s="32">
        <f>IF(Ores_Table[[#This Row],[height_desired_top]]&gt;64,64+((Ores_Table[[#This Row],[height_desired_top]]-64)*2.9),Ores_Table[[#This Row],[height_desired_top]])</f>
        <v>249.6</v>
      </c>
      <c r="AH125" s="41" t="s">
        <v>393</v>
      </c>
      <c r="AI125" s="42"/>
      <c r="AJ125" s="131" t="s">
        <v>53</v>
      </c>
      <c r="AK125" s="20" t="str">
        <f>IF(Ores_Table[[#This Row],[height_average]]&gt;64,"uniform",IF(Ores_Table[[#This Row],[dimension]]="Overworld","normal","uniform"))</f>
        <v>uniform</v>
      </c>
      <c r="AL125" s="109" t="s">
        <v>394</v>
      </c>
      <c r="AM125" s="110" t="s">
        <v>64</v>
      </c>
      <c r="AN125" s="117"/>
      <c r="AO125" s="118" t="s">
        <v>56</v>
      </c>
      <c r="AP125" s="46"/>
    </row>
    <row r="126" spans="1:42" s="7" customFormat="1" ht="13.5">
      <c r="A126" s="31" t="s">
        <v>379</v>
      </c>
      <c r="B126" s="18"/>
      <c r="C126" s="105" t="s">
        <v>408</v>
      </c>
      <c r="D126" s="97" t="s">
        <v>59</v>
      </c>
      <c r="E126" s="98" t="s">
        <v>66</v>
      </c>
      <c r="F126" s="99" t="s">
        <v>61</v>
      </c>
      <c r="G126" s="37">
        <f>Ores_Table[[#This Row],[original_vein_size]]*Ores_Table[[#This Row],[original_veins_per_chunk]]/2</f>
        <v>15</v>
      </c>
      <c r="H126" s="123">
        <v>6</v>
      </c>
      <c r="I126" s="124">
        <v>5</v>
      </c>
      <c r="J126" s="146">
        <f>Ores_Table[[#This Row],[original_vein_size]]/2</f>
        <v>3</v>
      </c>
      <c r="K126" s="147">
        <f>Ores_Table[[#This Row],[original_veins_per_chunk]]/2</f>
        <v>2.5</v>
      </c>
      <c r="L126" s="77">
        <f>Ores_Table[[#This Row],[avg_ores_per_chunk]]/VLOOKUP(Ores_Table[[#This Row],[vein_preset]],Ore_Density[],2,FALSE)/Vanilla_COG_Divisor</f>
        <v>0.9393346379647749</v>
      </c>
      <c r="M12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6" s="86">
        <v>1</v>
      </c>
      <c r="O126" s="86">
        <v>1</v>
      </c>
      <c r="P12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6" s="152">
        <f>SQRT(Ores_Table[[#This Row],[vein_multiplier]])*Ores_Table[[#This Row],[vein_frequency_tweak]]</f>
        <v>0.96919277647162383</v>
      </c>
      <c r="R126" s="152">
        <f>IF(Ores_Table[[#This Row],[vein_has_motherlode]]="Motherlode",((Ores_Table[[#This Row],[vein_motherlode_size_tweak]]*SQRT(Ores_Table[[#This Row],[vein_multiplier]]))^(1/2))^(1/3),"none")</f>
        <v>0.99479828549127336</v>
      </c>
      <c r="S126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2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26" s="77">
        <f>Ores_Table[[#This Row],[avg_ores_per_chunk]]/VLOOKUP(Ores_Table[[#This Row],[cloud_preset]],Ore_Density[],2,FALSE)/Vanilla_COG_Divisor</f>
        <v>1.2244897959183674</v>
      </c>
      <c r="V126" s="158">
        <f>SQRT(Ores_Table[[#This Row],[cloud_multiplier]])</f>
        <v>1.1065666703449764</v>
      </c>
      <c r="W126" s="147">
        <f>SQRT(SQRT(Ores_Table[[#This Row],[cloud_multiplier]]))</f>
        <v>1.0519347272264454</v>
      </c>
      <c r="X126" s="70">
        <f>Ores_Table[[#This Row],[height_range]]+Ores_Table[[#This Row],[height_desired_bottom]]</f>
        <v>67</v>
      </c>
      <c r="Y126" s="71">
        <f>(Ores_Table[[#This Row],[height_desired_top]]-Ores_Table[[#This Row],[height_desired_bottom]])/2</f>
        <v>61</v>
      </c>
      <c r="Z126" s="71">
        <f>Ores_Table[[#This Row],[height_amp_range]]+Ores_Table[[#This Row],[height_desired_bottom]]</f>
        <v>127.8</v>
      </c>
      <c r="AA126" s="72">
        <f>(Ores_Table[[#This Row],[height_amplified_top]]-Ores_Table[[#This Row],[height_desired_bottom]])/2</f>
        <v>121.8</v>
      </c>
      <c r="AB126" s="128">
        <v>6</v>
      </c>
      <c r="AC126" s="128">
        <v>128</v>
      </c>
      <c r="AD126" s="128"/>
      <c r="AE12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6" s="32">
        <f>IF(Ores_Table[[#This Row],[height_desired_top]]&gt;64,64+((Ores_Table[[#This Row],[height_desired_top]]-64)*2.9),Ores_Table[[#This Row],[height_desired_top]])</f>
        <v>249.6</v>
      </c>
      <c r="AH126" s="41" t="s">
        <v>409</v>
      </c>
      <c r="AI126" s="42"/>
      <c r="AJ126" s="131" t="s">
        <v>53</v>
      </c>
      <c r="AK126" s="20" t="str">
        <f>IF(Ores_Table[[#This Row],[height_average]]&gt;64,"uniform",IF(Ores_Table[[#This Row],[dimension]]="Overworld","normal","uniform"))</f>
        <v>uniform</v>
      </c>
      <c r="AL126" s="109" t="s">
        <v>410</v>
      </c>
      <c r="AM126" s="110" t="s">
        <v>64</v>
      </c>
      <c r="AN126" s="117"/>
      <c r="AO126" s="118" t="s">
        <v>56</v>
      </c>
      <c r="AP126" s="46"/>
    </row>
    <row r="127" spans="1:42" s="7" customFormat="1" ht="13.5">
      <c r="A127" s="31" t="s">
        <v>379</v>
      </c>
      <c r="B127" s="18"/>
      <c r="C127" s="105" t="s">
        <v>429</v>
      </c>
      <c r="D127" s="97" t="s">
        <v>59</v>
      </c>
      <c r="E127" s="98" t="s">
        <v>66</v>
      </c>
      <c r="F127" s="99" t="s">
        <v>61</v>
      </c>
      <c r="G127" s="37">
        <f>Ores_Table[[#This Row],[original_vein_size]]*Ores_Table[[#This Row],[original_veins_per_chunk]]/2</f>
        <v>3</v>
      </c>
      <c r="H127" s="123">
        <v>3</v>
      </c>
      <c r="I127" s="124">
        <v>2</v>
      </c>
      <c r="J127" s="146">
        <f>Ores_Table[[#This Row],[original_vein_size]]/2</f>
        <v>1.5</v>
      </c>
      <c r="K127" s="147">
        <f>Ores_Table[[#This Row],[original_veins_per_chunk]]/2</f>
        <v>1</v>
      </c>
      <c r="L127" s="77">
        <f>Ores_Table[[#This Row],[avg_ores_per_chunk]]/VLOOKUP(Ores_Table[[#This Row],[vein_preset]],Ore_Density[],2,FALSE)/Vanilla_COG_Divisor</f>
        <v>0.18786692759295498</v>
      </c>
      <c r="M12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7" s="86">
        <v>1</v>
      </c>
      <c r="O127" s="86">
        <v>1</v>
      </c>
      <c r="P12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7" s="152">
        <f>SQRT(Ores_Table[[#This Row],[vein_multiplier]])*Ores_Table[[#This Row],[vein_frequency_tweak]]</f>
        <v>0.43343618629846192</v>
      </c>
      <c r="R127" s="152">
        <f>IF(Ores_Table[[#This Row],[vein_has_motherlode]]="Motherlode",((Ores_Table[[#This Row],[vein_motherlode_size_tweak]]*SQRT(Ores_Table[[#This Row],[vein_multiplier]]))^(1/2))^(1/3),"none")</f>
        <v>0.86993644949298721</v>
      </c>
      <c r="S127" s="152">
        <f>IF(Ores_Table[[#This Row],[vein_has_branches]]="Branches",SQRT(Ores_Table[[#This Row],[vein_multiplier]])^(1/2),IF(Ores_Table[[#This Row],[vein_has_branches]]="Vertical","default",Ores_Table[[#This Row],[vein_has_branches]]))</f>
        <v>0.65835870640439009</v>
      </c>
      <c r="T127" s="153">
        <f>IF(Ores_Table[[#This Row],[vein_has_branches]]="Branches",SQRT(SQRT(Ores_Table[[#This Row],[vein_multiplier]]))^(1/2),IF(Ores_Table[[#This Row],[vein_has_branches]]="Vertical",SQRT(Ores_Table[[#This Row],[vein_multiplier]])^(1/2),"none"))</f>
        <v>0.81139306529227262</v>
      </c>
      <c r="U127" s="77">
        <f>Ores_Table[[#This Row],[avg_ores_per_chunk]]/VLOOKUP(Ores_Table[[#This Row],[cloud_preset]],Ore_Density[],2,FALSE)/Vanilla_COG_Divisor</f>
        <v>0.24489795918367346</v>
      </c>
      <c r="V127" s="158">
        <f>SQRT(Ores_Table[[#This Row],[cloud_multiplier]])</f>
        <v>0.49487165930539351</v>
      </c>
      <c r="W127" s="147">
        <f>SQRT(SQRT(Ores_Table[[#This Row],[cloud_multiplier]]))</f>
        <v>0.70347115030070251</v>
      </c>
      <c r="X127" s="70">
        <f>Ores_Table[[#This Row],[height_range]]+Ores_Table[[#This Row],[height_desired_bottom]]</f>
        <v>67</v>
      </c>
      <c r="Y127" s="71">
        <f>(Ores_Table[[#This Row],[height_desired_top]]-Ores_Table[[#This Row],[height_desired_bottom]])/2</f>
        <v>61</v>
      </c>
      <c r="Z127" s="71">
        <f>Ores_Table[[#This Row],[height_amp_range]]+Ores_Table[[#This Row],[height_desired_bottom]]</f>
        <v>127.8</v>
      </c>
      <c r="AA127" s="72">
        <f>(Ores_Table[[#This Row],[height_amplified_top]]-Ores_Table[[#This Row],[height_desired_bottom]])/2</f>
        <v>121.8</v>
      </c>
      <c r="AB127" s="128">
        <v>6</v>
      </c>
      <c r="AC127" s="128">
        <v>128</v>
      </c>
      <c r="AD127" s="128"/>
      <c r="AE12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7" s="32">
        <f>IF(Ores_Table[[#This Row],[height_desired_top]]&gt;64,64+((Ores_Table[[#This Row],[height_desired_top]]-64)*2.9),Ores_Table[[#This Row],[height_desired_top]])</f>
        <v>249.6</v>
      </c>
      <c r="AH127" s="41" t="s">
        <v>430</v>
      </c>
      <c r="AI127" s="42"/>
      <c r="AJ127" s="131" t="s">
        <v>53</v>
      </c>
      <c r="AK127" s="20" t="str">
        <f>IF(Ores_Table[[#This Row],[height_average]]&gt;64,"uniform",IF(Ores_Table[[#This Row],[dimension]]="Overworld","normal","uniform"))</f>
        <v>uniform</v>
      </c>
      <c r="AL127" s="109" t="s">
        <v>431</v>
      </c>
      <c r="AM127" s="110" t="s">
        <v>64</v>
      </c>
      <c r="AN127" s="117"/>
      <c r="AO127" s="118" t="s">
        <v>56</v>
      </c>
      <c r="AP127" s="46"/>
    </row>
    <row r="128" spans="1:42" s="7" customFormat="1" ht="13.5">
      <c r="A128" s="31" t="s">
        <v>379</v>
      </c>
      <c r="B128" s="18"/>
      <c r="C128" s="105" t="s">
        <v>385</v>
      </c>
      <c r="D128" s="97" t="s">
        <v>59</v>
      </c>
      <c r="E128" s="98" t="s">
        <v>60</v>
      </c>
      <c r="F128" s="99" t="s">
        <v>61</v>
      </c>
      <c r="G128" s="37">
        <f>Ores_Table[[#This Row],[original_vein_size]]*Ores_Table[[#This Row],[original_veins_per_chunk]]/2</f>
        <v>8</v>
      </c>
      <c r="H128" s="123">
        <v>4</v>
      </c>
      <c r="I128" s="124">
        <v>4</v>
      </c>
      <c r="J128" s="146">
        <f>Ores_Table[[#This Row],[original_vein_size]]/2</f>
        <v>2</v>
      </c>
      <c r="K128" s="147">
        <f>Ores_Table[[#This Row],[original_veins_per_chunk]]/2</f>
        <v>2</v>
      </c>
      <c r="L128" s="77">
        <f>Ores_Table[[#This Row],[avg_ores_per_chunk]]/VLOOKUP(Ores_Table[[#This Row],[vein_preset]],Ore_Density[],2,FALSE)/Vanilla_COG_Divisor</f>
        <v>3.0017771871747807</v>
      </c>
      <c r="M12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28" s="86">
        <v>1</v>
      </c>
      <c r="O128" s="86">
        <v>1</v>
      </c>
      <c r="P12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8" s="152">
        <f>SQRT(Ores_Table[[#This Row],[vein_multiplier]])*Ores_Table[[#This Row],[vein_frequency_tweak]]</f>
        <v>1.7325637613590965</v>
      </c>
      <c r="R128" s="152" t="str">
        <f>IF(Ores_Table[[#This Row],[vein_has_motherlode]]="Motherlode",((Ores_Table[[#This Row],[vein_motherlode_size_tweak]]*SQRT(Ores_Table[[#This Row],[vein_multiplier]]))^(1/2))^(1/3),"none")</f>
        <v>none</v>
      </c>
      <c r="S128" s="152">
        <f>IF(Ores_Table[[#This Row],[vein_has_branches]]="Branches",SQRT(Ores_Table[[#This Row],[vein_multiplier]])^(1/2),IF(Ores_Table[[#This Row],[vein_has_branches]]="Vertical","default",Ores_Table[[#This Row],[vein_has_branches]]))</f>
        <v>1.3162688788234327</v>
      </c>
      <c r="T128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1.1472876181775138</v>
      </c>
      <c r="U128" s="77">
        <f>Ores_Table[[#This Row],[avg_ores_per_chunk]]/VLOOKUP(Ores_Table[[#This Row],[cloud_preset]],Ore_Density[],2,FALSE)/Vanilla_COG_Divisor</f>
        <v>0.65306122448979587</v>
      </c>
      <c r="V128" s="158">
        <f>SQRT(Ores_Table[[#This Row],[cloud_multiplier]])</f>
        <v>0.80812203564176854</v>
      </c>
      <c r="W128" s="147">
        <f>SQRT(SQRT(Ores_Table[[#This Row],[cloud_multiplier]]))</f>
        <v>0.89895608104165381</v>
      </c>
      <c r="X128" s="70">
        <f>Ores_Table[[#This Row],[height_range]]+Ores_Table[[#This Row],[height_desired_bottom]]</f>
        <v>67</v>
      </c>
      <c r="Y128" s="71">
        <f>(Ores_Table[[#This Row],[height_desired_top]]-Ores_Table[[#This Row],[height_desired_bottom]])/2</f>
        <v>61</v>
      </c>
      <c r="Z128" s="71">
        <f>Ores_Table[[#This Row],[height_amp_range]]+Ores_Table[[#This Row],[height_desired_bottom]]</f>
        <v>127.8</v>
      </c>
      <c r="AA128" s="72">
        <f>(Ores_Table[[#This Row],[height_amplified_top]]-Ores_Table[[#This Row],[height_desired_bottom]])/2</f>
        <v>121.8</v>
      </c>
      <c r="AB128" s="128">
        <v>6</v>
      </c>
      <c r="AC128" s="128">
        <v>128</v>
      </c>
      <c r="AD128" s="128"/>
      <c r="AE12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8" s="32">
        <f>IF(Ores_Table[[#This Row],[height_desired_top]]&gt;64,64+((Ores_Table[[#This Row],[height_desired_top]]-64)*2.9),Ores_Table[[#This Row],[height_desired_top]])</f>
        <v>249.6</v>
      </c>
      <c r="AH128" s="41" t="s">
        <v>241</v>
      </c>
      <c r="AI128" s="42"/>
      <c r="AJ128" s="131" t="s">
        <v>53</v>
      </c>
      <c r="AK128" s="20" t="str">
        <f>IF(Ores_Table[[#This Row],[height_average]]&gt;64,"uniform",IF(Ores_Table[[#This Row],[dimension]]="Overworld","normal","uniform"))</f>
        <v>uniform</v>
      </c>
      <c r="AL128" s="109" t="s">
        <v>386</v>
      </c>
      <c r="AM128" s="110" t="s">
        <v>64</v>
      </c>
      <c r="AN128" s="117"/>
      <c r="AO128" s="118" t="s">
        <v>56</v>
      </c>
      <c r="AP128" s="46"/>
    </row>
    <row r="129" spans="1:42" s="7" customFormat="1" ht="13.5">
      <c r="A129" s="31" t="s">
        <v>379</v>
      </c>
      <c r="B129" s="18"/>
      <c r="C129" s="105" t="s">
        <v>468</v>
      </c>
      <c r="D129" s="97" t="s">
        <v>59</v>
      </c>
      <c r="E129" s="98" t="s">
        <v>66</v>
      </c>
      <c r="F129" s="99" t="s">
        <v>61</v>
      </c>
      <c r="G129" s="37">
        <f>Ores_Table[[#This Row],[original_vein_size]]*Ores_Table[[#This Row],[original_veins_per_chunk]]/2</f>
        <v>3</v>
      </c>
      <c r="H129" s="123">
        <v>3</v>
      </c>
      <c r="I129" s="124">
        <v>2</v>
      </c>
      <c r="J129" s="146">
        <f>Ores_Table[[#This Row],[original_vein_size]]/2</f>
        <v>1.5</v>
      </c>
      <c r="K129" s="147">
        <f>Ores_Table[[#This Row],[original_veins_per_chunk]]/2</f>
        <v>1</v>
      </c>
      <c r="L129" s="77">
        <f>Ores_Table[[#This Row],[avg_ores_per_chunk]]/VLOOKUP(Ores_Table[[#This Row],[vein_preset]],Ore_Density[],2,FALSE)/Vanilla_COG_Divisor</f>
        <v>0.18786692759295498</v>
      </c>
      <c r="M12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29" s="86">
        <v>1</v>
      </c>
      <c r="O129" s="86">
        <v>1</v>
      </c>
      <c r="P12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29" s="152">
        <f>SQRT(Ores_Table[[#This Row],[vein_multiplier]])*Ores_Table[[#This Row],[vein_frequency_tweak]]</f>
        <v>0.43343618629846192</v>
      </c>
      <c r="R129" s="152">
        <f>IF(Ores_Table[[#This Row],[vein_has_motherlode]]="Motherlode",((Ores_Table[[#This Row],[vein_motherlode_size_tweak]]*SQRT(Ores_Table[[#This Row],[vein_multiplier]]))^(1/2))^(1/3),"none")</f>
        <v>0.86993644949298721</v>
      </c>
      <c r="S129" s="152">
        <f>IF(Ores_Table[[#This Row],[vein_has_branches]]="Branches",SQRT(Ores_Table[[#This Row],[vein_multiplier]])^(1/2),IF(Ores_Table[[#This Row],[vein_has_branches]]="Vertical","default",Ores_Table[[#This Row],[vein_has_branches]]))</f>
        <v>0.65835870640439009</v>
      </c>
      <c r="T129" s="153">
        <f>IF(Ores_Table[[#This Row],[vein_has_branches]]="Branches",SQRT(SQRT(Ores_Table[[#This Row],[vein_multiplier]]))^(1/2),IF(Ores_Table[[#This Row],[vein_has_branches]]="Vertical",SQRT(Ores_Table[[#This Row],[vein_multiplier]])^(1/2),"none"))</f>
        <v>0.81139306529227262</v>
      </c>
      <c r="U129" s="77">
        <f>Ores_Table[[#This Row],[avg_ores_per_chunk]]/VLOOKUP(Ores_Table[[#This Row],[cloud_preset]],Ore_Density[],2,FALSE)/Vanilla_COG_Divisor</f>
        <v>0.24489795918367346</v>
      </c>
      <c r="V129" s="158">
        <f>SQRT(Ores_Table[[#This Row],[cloud_multiplier]])</f>
        <v>0.49487165930539351</v>
      </c>
      <c r="W129" s="147">
        <f>SQRT(SQRT(Ores_Table[[#This Row],[cloud_multiplier]]))</f>
        <v>0.70347115030070251</v>
      </c>
      <c r="X129" s="70">
        <f>Ores_Table[[#This Row],[height_range]]+Ores_Table[[#This Row],[height_desired_bottom]]</f>
        <v>67</v>
      </c>
      <c r="Y129" s="71">
        <f>(Ores_Table[[#This Row],[height_desired_top]]-Ores_Table[[#This Row],[height_desired_bottom]])/2</f>
        <v>61</v>
      </c>
      <c r="Z129" s="71">
        <f>Ores_Table[[#This Row],[height_amp_range]]+Ores_Table[[#This Row],[height_desired_bottom]]</f>
        <v>127.8</v>
      </c>
      <c r="AA129" s="72">
        <f>(Ores_Table[[#This Row],[height_amplified_top]]-Ores_Table[[#This Row],[height_desired_bottom]])/2</f>
        <v>121.8</v>
      </c>
      <c r="AB129" s="128">
        <v>6</v>
      </c>
      <c r="AC129" s="128">
        <v>128</v>
      </c>
      <c r="AD129" s="128"/>
      <c r="AE12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2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29" s="32">
        <f>IF(Ores_Table[[#This Row],[height_desired_top]]&gt;64,64+((Ores_Table[[#This Row],[height_desired_top]]-64)*2.9),Ores_Table[[#This Row],[height_desired_top]])</f>
        <v>249.6</v>
      </c>
      <c r="AH129" s="41" t="s">
        <v>469</v>
      </c>
      <c r="AI129" s="42"/>
      <c r="AJ129" s="131" t="s">
        <v>96</v>
      </c>
      <c r="AK129" s="20" t="str">
        <f>IF(Ores_Table[[#This Row],[height_average]]&gt;64,"uniform",IF(Ores_Table[[#This Row],[dimension]]="Overworld","normal","uniform"))</f>
        <v>uniform</v>
      </c>
      <c r="AL129" s="109" t="s">
        <v>470</v>
      </c>
      <c r="AM129" s="110" t="s">
        <v>98</v>
      </c>
      <c r="AN129" s="117"/>
      <c r="AO129" s="118" t="s">
        <v>56</v>
      </c>
      <c r="AP129" s="46"/>
    </row>
    <row r="130" spans="1:42" s="7" customFormat="1" ht="13.5">
      <c r="A130" s="31" t="s">
        <v>379</v>
      </c>
      <c r="B130" s="18"/>
      <c r="C130" s="105" t="s">
        <v>444</v>
      </c>
      <c r="D130" s="97" t="s">
        <v>59</v>
      </c>
      <c r="E130" s="98" t="s">
        <v>66</v>
      </c>
      <c r="F130" s="99" t="s">
        <v>61</v>
      </c>
      <c r="G130" s="37">
        <f>Ores_Table[[#This Row],[original_vein_size]]*Ores_Table[[#This Row],[original_veins_per_chunk]]/2</f>
        <v>21</v>
      </c>
      <c r="H130" s="123">
        <v>6</v>
      </c>
      <c r="I130" s="124">
        <v>7</v>
      </c>
      <c r="J130" s="146">
        <f>Ores_Table[[#This Row],[original_vein_size]]/2</f>
        <v>3</v>
      </c>
      <c r="K130" s="147">
        <f>Ores_Table[[#This Row],[original_veins_per_chunk]]/2</f>
        <v>3.5</v>
      </c>
      <c r="L130" s="77">
        <f>Ores_Table[[#This Row],[avg_ores_per_chunk]]/VLOOKUP(Ores_Table[[#This Row],[vein_preset]],Ore_Density[],2,FALSE)/Vanilla_COG_Divisor</f>
        <v>1.3150684931506849</v>
      </c>
      <c r="M13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30" s="86">
        <v>1</v>
      </c>
      <c r="O130" s="86">
        <v>1</v>
      </c>
      <c r="P13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0" s="152">
        <f>SQRT(Ores_Table[[#This Row],[vein_multiplier]])*Ores_Table[[#This Row],[vein_frequency_tweak]]</f>
        <v>1.1467643581619917</v>
      </c>
      <c r="R130" s="152">
        <f>IF(Ores_Table[[#This Row],[vein_has_motherlode]]="Motherlode",((Ores_Table[[#This Row],[vein_motherlode_size_tweak]]*SQRT(Ores_Table[[#This Row],[vein_multiplier]]))^(1/2))^(1/3),"none")</f>
        <v>1.0230865244538203</v>
      </c>
      <c r="S130" s="152">
        <f>IF(Ores_Table[[#This Row],[vein_has_branches]]="Branches",SQRT(Ores_Table[[#This Row],[vein_multiplier]])^(1/2),IF(Ores_Table[[#This Row],[vein_has_branches]]="Vertical","default",Ores_Table[[#This Row],[vein_has_branches]]))</f>
        <v>1.0708708410270549</v>
      </c>
      <c r="T130" s="153">
        <f>IF(Ores_Table[[#This Row],[vein_has_branches]]="Branches",SQRT(SQRT(Ores_Table[[#This Row],[vein_multiplier]]))^(1/2),IF(Ores_Table[[#This Row],[vein_has_branches]]="Vertical",SQRT(Ores_Table[[#This Row],[vein_multiplier]])^(1/2),"none"))</f>
        <v>1.0348288945652102</v>
      </c>
      <c r="U130" s="77">
        <f>Ores_Table[[#This Row],[avg_ores_per_chunk]]/VLOOKUP(Ores_Table[[#This Row],[cloud_preset]],Ore_Density[],2,FALSE)/Vanilla_COG_Divisor</f>
        <v>1.7142857142857142</v>
      </c>
      <c r="V130" s="158">
        <f>SQRT(Ores_Table[[#This Row],[cloud_multiplier]])</f>
        <v>1.3093073414159542</v>
      </c>
      <c r="W130" s="147">
        <f>SQRT(SQRT(Ores_Table[[#This Row],[cloud_multiplier]]))</f>
        <v>1.1442496849097028</v>
      </c>
      <c r="X130" s="70">
        <f>Ores_Table[[#This Row],[height_range]]+Ores_Table[[#This Row],[height_desired_bottom]]</f>
        <v>67</v>
      </c>
      <c r="Y130" s="71">
        <f>(Ores_Table[[#This Row],[height_desired_top]]-Ores_Table[[#This Row],[height_desired_bottom]])/2</f>
        <v>61</v>
      </c>
      <c r="Z130" s="71">
        <f>Ores_Table[[#This Row],[height_amp_range]]+Ores_Table[[#This Row],[height_desired_bottom]]</f>
        <v>127.8</v>
      </c>
      <c r="AA130" s="72">
        <f>(Ores_Table[[#This Row],[height_amplified_top]]-Ores_Table[[#This Row],[height_desired_bottom]])/2</f>
        <v>121.8</v>
      </c>
      <c r="AB130" s="128">
        <v>6</v>
      </c>
      <c r="AC130" s="128">
        <v>128</v>
      </c>
      <c r="AD130" s="128"/>
      <c r="AE13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0" s="32">
        <f>IF(Ores_Table[[#This Row],[height_desired_top]]&gt;64,64+((Ores_Table[[#This Row],[height_desired_top]]-64)*2.9),Ores_Table[[#This Row],[height_desired_top]])</f>
        <v>249.6</v>
      </c>
      <c r="AH130" s="41" t="s">
        <v>445</v>
      </c>
      <c r="AI130" s="42"/>
      <c r="AJ130" s="131" t="s">
        <v>96</v>
      </c>
      <c r="AK130" s="20" t="str">
        <f>IF(Ores_Table[[#This Row],[height_average]]&gt;64,"uniform",IF(Ores_Table[[#This Row],[dimension]]="Overworld","normal","uniform"))</f>
        <v>uniform</v>
      </c>
      <c r="AL130" s="109" t="s">
        <v>446</v>
      </c>
      <c r="AM130" s="110" t="s">
        <v>98</v>
      </c>
      <c r="AN130" s="117"/>
      <c r="AO130" s="118" t="s">
        <v>56</v>
      </c>
      <c r="AP130" s="46"/>
    </row>
    <row r="131" spans="1:42" s="7" customFormat="1" ht="13.5">
      <c r="A131" s="31" t="s">
        <v>379</v>
      </c>
      <c r="B131" s="18"/>
      <c r="C131" s="105" t="s">
        <v>173</v>
      </c>
      <c r="D131" s="97" t="s">
        <v>59</v>
      </c>
      <c r="E131" s="98" t="s">
        <v>66</v>
      </c>
      <c r="F131" s="99" t="s">
        <v>61</v>
      </c>
      <c r="G131" s="37">
        <f>Ores_Table[[#This Row],[original_vein_size]]*Ores_Table[[#This Row],[original_veins_per_chunk]]/2</f>
        <v>15</v>
      </c>
      <c r="H131" s="123">
        <v>5</v>
      </c>
      <c r="I131" s="124">
        <v>6</v>
      </c>
      <c r="J131" s="146">
        <f>Ores_Table[[#This Row],[original_vein_size]]/2</f>
        <v>2.5</v>
      </c>
      <c r="K131" s="147">
        <f>Ores_Table[[#This Row],[original_veins_per_chunk]]/2</f>
        <v>3</v>
      </c>
      <c r="L131" s="77">
        <f>Ores_Table[[#This Row],[avg_ores_per_chunk]]/VLOOKUP(Ores_Table[[#This Row],[vein_preset]],Ore_Density[],2,FALSE)/Vanilla_COG_Divisor</f>
        <v>0.9393346379647749</v>
      </c>
      <c r="M13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31" s="86">
        <v>1</v>
      </c>
      <c r="O131" s="86">
        <v>1</v>
      </c>
      <c r="P13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1" s="152">
        <f>SQRT(Ores_Table[[#This Row],[vein_multiplier]])*Ores_Table[[#This Row],[vein_frequency_tweak]]</f>
        <v>0.96919277647162383</v>
      </c>
      <c r="R131" s="152">
        <f>IF(Ores_Table[[#This Row],[vein_has_motherlode]]="Motherlode",((Ores_Table[[#This Row],[vein_motherlode_size_tweak]]*SQRT(Ores_Table[[#This Row],[vein_multiplier]]))^(1/2))^(1/3),"none")</f>
        <v>0.99479828549127336</v>
      </c>
      <c r="S131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31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31" s="77">
        <f>Ores_Table[[#This Row],[avg_ores_per_chunk]]/VLOOKUP(Ores_Table[[#This Row],[cloud_preset]],Ore_Density[],2,FALSE)/Vanilla_COG_Divisor</f>
        <v>1.2244897959183674</v>
      </c>
      <c r="V131" s="158">
        <f>SQRT(Ores_Table[[#This Row],[cloud_multiplier]])</f>
        <v>1.1065666703449764</v>
      </c>
      <c r="W131" s="147">
        <f>SQRT(SQRT(Ores_Table[[#This Row],[cloud_multiplier]]))</f>
        <v>1.0519347272264454</v>
      </c>
      <c r="X131" s="70">
        <f>Ores_Table[[#This Row],[height_range]]+Ores_Table[[#This Row],[height_desired_bottom]]</f>
        <v>67</v>
      </c>
      <c r="Y131" s="71">
        <f>(Ores_Table[[#This Row],[height_desired_top]]-Ores_Table[[#This Row],[height_desired_bottom]])/2</f>
        <v>61</v>
      </c>
      <c r="Z131" s="71">
        <f>Ores_Table[[#This Row],[height_amp_range]]+Ores_Table[[#This Row],[height_desired_bottom]]</f>
        <v>127.8</v>
      </c>
      <c r="AA131" s="72">
        <f>(Ores_Table[[#This Row],[height_amplified_top]]-Ores_Table[[#This Row],[height_desired_bottom]])/2</f>
        <v>121.8</v>
      </c>
      <c r="AB131" s="128">
        <v>6</v>
      </c>
      <c r="AC131" s="128">
        <v>128</v>
      </c>
      <c r="AD131" s="128"/>
      <c r="AE13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1" s="32">
        <f>IF(Ores_Table[[#This Row],[height_desired_top]]&gt;64,64+((Ores_Table[[#This Row],[height_desired_top]]-64)*2.9),Ores_Table[[#This Row],[height_desired_top]])</f>
        <v>249.6</v>
      </c>
      <c r="AH131" s="41" t="s">
        <v>404</v>
      </c>
      <c r="AI131" s="42"/>
      <c r="AJ131" s="131" t="s">
        <v>53</v>
      </c>
      <c r="AK131" s="20" t="str">
        <f>IF(Ores_Table[[#This Row],[height_average]]&gt;64,"uniform",IF(Ores_Table[[#This Row],[dimension]]="Overworld","normal","uniform"))</f>
        <v>uniform</v>
      </c>
      <c r="AL131" s="109" t="s">
        <v>405</v>
      </c>
      <c r="AM131" s="110" t="s">
        <v>64</v>
      </c>
      <c r="AN131" s="117"/>
      <c r="AO131" s="118" t="s">
        <v>56</v>
      </c>
      <c r="AP131" s="46"/>
    </row>
    <row r="132" spans="1:42" s="7" customFormat="1" ht="13.5">
      <c r="A132" s="31" t="s">
        <v>379</v>
      </c>
      <c r="B132" s="18"/>
      <c r="C132" s="105" t="s">
        <v>351</v>
      </c>
      <c r="D132" s="97" t="s">
        <v>59</v>
      </c>
      <c r="E132" s="98" t="s">
        <v>60</v>
      </c>
      <c r="F132" s="99" t="s">
        <v>61</v>
      </c>
      <c r="G132" s="37">
        <f>Ores_Table[[#This Row],[original_vein_size]]*Ores_Table[[#This Row],[original_veins_per_chunk]]/2</f>
        <v>8</v>
      </c>
      <c r="H132" s="123">
        <v>4</v>
      </c>
      <c r="I132" s="124">
        <v>4</v>
      </c>
      <c r="J132" s="146">
        <f>Ores_Table[[#This Row],[original_vein_size]]/2</f>
        <v>2</v>
      </c>
      <c r="K132" s="147">
        <f>Ores_Table[[#This Row],[original_veins_per_chunk]]/2</f>
        <v>2</v>
      </c>
      <c r="L132" s="77">
        <f>Ores_Table[[#This Row],[avg_ores_per_chunk]]/VLOOKUP(Ores_Table[[#This Row],[vein_preset]],Ore_Density[],2,FALSE)/Vanilla_COG_Divisor</f>
        <v>3.0017771871747807</v>
      </c>
      <c r="M13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32" s="86">
        <v>1</v>
      </c>
      <c r="O132" s="86">
        <v>1</v>
      </c>
      <c r="P13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2" s="152">
        <f>SQRT(Ores_Table[[#This Row],[vein_multiplier]])*Ores_Table[[#This Row],[vein_frequency_tweak]]</f>
        <v>1.7325637613590965</v>
      </c>
      <c r="R132" s="152" t="str">
        <f>IF(Ores_Table[[#This Row],[vein_has_motherlode]]="Motherlode",((Ores_Table[[#This Row],[vein_motherlode_size_tweak]]*SQRT(Ores_Table[[#This Row],[vein_multiplier]]))^(1/2))^(1/3),"none")</f>
        <v>none</v>
      </c>
      <c r="S132" s="152">
        <f>IF(Ores_Table[[#This Row],[vein_has_branches]]="Branches",SQRT(Ores_Table[[#This Row],[vein_multiplier]])^(1/2),IF(Ores_Table[[#This Row],[vein_has_branches]]="Vertical","default",Ores_Table[[#This Row],[vein_has_branches]]))</f>
        <v>1.3162688788234327</v>
      </c>
      <c r="T132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1.1472876181775138</v>
      </c>
      <c r="U132" s="77">
        <f>Ores_Table[[#This Row],[avg_ores_per_chunk]]/VLOOKUP(Ores_Table[[#This Row],[cloud_preset]],Ore_Density[],2,FALSE)/Vanilla_COG_Divisor</f>
        <v>0.65306122448979587</v>
      </c>
      <c r="V132" s="158">
        <f>SQRT(Ores_Table[[#This Row],[cloud_multiplier]])</f>
        <v>0.80812203564176854</v>
      </c>
      <c r="W132" s="147">
        <f>SQRT(SQRT(Ores_Table[[#This Row],[cloud_multiplier]]))</f>
        <v>0.89895608104165381</v>
      </c>
      <c r="X132" s="70">
        <f>Ores_Table[[#This Row],[height_range]]+Ores_Table[[#This Row],[height_desired_bottom]]</f>
        <v>67</v>
      </c>
      <c r="Y132" s="71">
        <f>(Ores_Table[[#This Row],[height_desired_top]]-Ores_Table[[#This Row],[height_desired_bottom]])/2</f>
        <v>61</v>
      </c>
      <c r="Z132" s="71">
        <f>Ores_Table[[#This Row],[height_amp_range]]+Ores_Table[[#This Row],[height_desired_bottom]]</f>
        <v>127.8</v>
      </c>
      <c r="AA132" s="72">
        <f>(Ores_Table[[#This Row],[height_amplified_top]]-Ores_Table[[#This Row],[height_desired_bottom]])/2</f>
        <v>121.8</v>
      </c>
      <c r="AB132" s="128">
        <v>6</v>
      </c>
      <c r="AC132" s="128">
        <v>128</v>
      </c>
      <c r="AD132" s="128"/>
      <c r="AE13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2" s="32">
        <f>IF(Ores_Table[[#This Row],[height_desired_top]]&gt;64,64+((Ores_Table[[#This Row],[height_desired_top]]-64)*2.9),Ores_Table[[#This Row],[height_desired_top]])</f>
        <v>249.6</v>
      </c>
      <c r="AH132" s="41" t="s">
        <v>380</v>
      </c>
      <c r="AI132" s="42"/>
      <c r="AJ132" s="131" t="s">
        <v>53</v>
      </c>
      <c r="AK132" s="20" t="str">
        <f>IF(Ores_Table[[#This Row],[height_average]]&gt;64,"uniform",IF(Ores_Table[[#This Row],[dimension]]="Overworld","normal","uniform"))</f>
        <v>uniform</v>
      </c>
      <c r="AL132" s="109" t="s">
        <v>381</v>
      </c>
      <c r="AM132" s="110" t="s">
        <v>64</v>
      </c>
      <c r="AN132" s="117"/>
      <c r="AO132" s="118" t="s">
        <v>56</v>
      </c>
      <c r="AP132" s="46"/>
    </row>
    <row r="133" spans="1:42" s="7" customFormat="1" ht="13.5">
      <c r="A133" s="31" t="s">
        <v>379</v>
      </c>
      <c r="B133" s="18"/>
      <c r="C133" s="105" t="s">
        <v>179</v>
      </c>
      <c r="D133" s="97" t="s">
        <v>59</v>
      </c>
      <c r="E133" s="98" t="s">
        <v>66</v>
      </c>
      <c r="F133" s="99" t="s">
        <v>61</v>
      </c>
      <c r="G133" s="37">
        <f>Ores_Table[[#This Row],[original_vein_size]]*Ores_Table[[#This Row],[original_veins_per_chunk]]/2</f>
        <v>35</v>
      </c>
      <c r="H133" s="123">
        <v>10</v>
      </c>
      <c r="I133" s="124">
        <v>7</v>
      </c>
      <c r="J133" s="146">
        <f>Ores_Table[[#This Row],[original_vein_size]]/2</f>
        <v>5</v>
      </c>
      <c r="K133" s="147">
        <f>Ores_Table[[#This Row],[original_veins_per_chunk]]/2</f>
        <v>3.5</v>
      </c>
      <c r="L133" s="77">
        <f>Ores_Table[[#This Row],[avg_ores_per_chunk]]/VLOOKUP(Ores_Table[[#This Row],[vein_preset]],Ore_Density[],2,FALSE)/Vanilla_COG_Divisor</f>
        <v>2.1917808219178081</v>
      </c>
      <c r="M13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33" s="86">
        <v>1</v>
      </c>
      <c r="O133" s="86">
        <v>1</v>
      </c>
      <c r="P13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3" s="152">
        <f>SQRT(Ores_Table[[#This Row],[vein_multiplier]])*Ores_Table[[#This Row],[vein_frequency_tweak]]</f>
        <v>1.4804664203952105</v>
      </c>
      <c r="R133" s="152">
        <f>IF(Ores_Table[[#This Row],[vein_has_motherlode]]="Motherlode",((Ores_Table[[#This Row],[vein_motherlode_size_tweak]]*SQRT(Ores_Table[[#This Row],[vein_multiplier]]))^(1/2))^(1/3),"none")</f>
        <v>1.0675783556531184</v>
      </c>
      <c r="S133" s="152">
        <f>IF(Ores_Table[[#This Row],[vein_has_branches]]="Branches",SQRT(Ores_Table[[#This Row],[vein_multiplier]])^(1/2),IF(Ores_Table[[#This Row],[vein_has_branches]]="Vertical","default",Ores_Table[[#This Row],[vein_has_branches]]))</f>
        <v>1.2167441885602786</v>
      </c>
      <c r="T133" s="153">
        <f>IF(Ores_Table[[#This Row],[vein_has_branches]]="Branches",SQRT(SQRT(Ores_Table[[#This Row],[vein_multiplier]]))^(1/2),IF(Ores_Table[[#This Row],[vein_has_branches]]="Vertical",SQRT(Ores_Table[[#This Row],[vein_multiplier]])^(1/2),"none"))</f>
        <v>1.1030612805099627</v>
      </c>
      <c r="U133" s="77">
        <f>Ores_Table[[#This Row],[avg_ores_per_chunk]]/VLOOKUP(Ores_Table[[#This Row],[cloud_preset]],Ore_Density[],2,FALSE)/Vanilla_COG_Divisor</f>
        <v>2.8571428571428572</v>
      </c>
      <c r="V133" s="158">
        <f>SQRT(Ores_Table[[#This Row],[cloud_multiplier]])</f>
        <v>1.6903085094570331</v>
      </c>
      <c r="W133" s="147">
        <f>SQRT(SQRT(Ores_Table[[#This Row],[cloud_multiplier]]))</f>
        <v>1.3001186520687384</v>
      </c>
      <c r="X133" s="70">
        <f>Ores_Table[[#This Row],[height_range]]+Ores_Table[[#This Row],[height_desired_bottom]]</f>
        <v>67</v>
      </c>
      <c r="Y133" s="71">
        <f>(Ores_Table[[#This Row],[height_desired_top]]-Ores_Table[[#This Row],[height_desired_bottom]])/2</f>
        <v>61</v>
      </c>
      <c r="Z133" s="71">
        <f>Ores_Table[[#This Row],[height_amp_range]]+Ores_Table[[#This Row],[height_desired_bottom]]</f>
        <v>127.8</v>
      </c>
      <c r="AA133" s="72">
        <f>(Ores_Table[[#This Row],[height_amplified_top]]-Ores_Table[[#This Row],[height_desired_bottom]])/2</f>
        <v>121.8</v>
      </c>
      <c r="AB133" s="128">
        <v>6</v>
      </c>
      <c r="AC133" s="128">
        <v>128</v>
      </c>
      <c r="AD133" s="128"/>
      <c r="AE13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3" s="32">
        <f>IF(Ores_Table[[#This Row],[height_desired_top]]&gt;64,64+((Ores_Table[[#This Row],[height_desired_top]]-64)*2.9),Ores_Table[[#This Row],[height_desired_top]])</f>
        <v>249.6</v>
      </c>
      <c r="AH133" s="41" t="s">
        <v>397</v>
      </c>
      <c r="AI133" s="42"/>
      <c r="AJ133" s="131" t="s">
        <v>53</v>
      </c>
      <c r="AK133" s="20" t="str">
        <f>IF(Ores_Table[[#This Row],[height_average]]&gt;64,"uniform",IF(Ores_Table[[#This Row],[dimension]]="Overworld","normal","uniform"))</f>
        <v>uniform</v>
      </c>
      <c r="AL133" s="109" t="s">
        <v>398</v>
      </c>
      <c r="AM133" s="110" t="s">
        <v>64</v>
      </c>
      <c r="AN133" s="117"/>
      <c r="AO133" s="118" t="s">
        <v>56</v>
      </c>
      <c r="AP133" s="46"/>
    </row>
    <row r="134" spans="1:42" s="7" customFormat="1" ht="13.5">
      <c r="A134" s="31" t="s">
        <v>379</v>
      </c>
      <c r="B134" s="18"/>
      <c r="C134" s="105" t="s">
        <v>465</v>
      </c>
      <c r="D134" s="97" t="s">
        <v>59</v>
      </c>
      <c r="E134" s="98" t="s">
        <v>66</v>
      </c>
      <c r="F134" s="99" t="s">
        <v>61</v>
      </c>
      <c r="G134" s="37">
        <f>Ores_Table[[#This Row],[original_vein_size]]*Ores_Table[[#This Row],[original_veins_per_chunk]]/2</f>
        <v>3</v>
      </c>
      <c r="H134" s="123">
        <v>3</v>
      </c>
      <c r="I134" s="124">
        <v>2</v>
      </c>
      <c r="J134" s="146">
        <f>Ores_Table[[#This Row],[original_vein_size]]/2</f>
        <v>1.5</v>
      </c>
      <c r="K134" s="147">
        <f>Ores_Table[[#This Row],[original_veins_per_chunk]]/2</f>
        <v>1</v>
      </c>
      <c r="L134" s="77">
        <f>Ores_Table[[#This Row],[avg_ores_per_chunk]]/VLOOKUP(Ores_Table[[#This Row],[vein_preset]],Ore_Density[],2,FALSE)/Vanilla_COG_Divisor</f>
        <v>0.18786692759295498</v>
      </c>
      <c r="M13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34" s="86">
        <v>1</v>
      </c>
      <c r="O134" s="86">
        <v>1</v>
      </c>
      <c r="P13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4" s="152">
        <f>SQRT(Ores_Table[[#This Row],[vein_multiplier]])*Ores_Table[[#This Row],[vein_frequency_tweak]]</f>
        <v>0.43343618629846192</v>
      </c>
      <c r="R134" s="152">
        <f>IF(Ores_Table[[#This Row],[vein_has_motherlode]]="Motherlode",((Ores_Table[[#This Row],[vein_motherlode_size_tweak]]*SQRT(Ores_Table[[#This Row],[vein_multiplier]]))^(1/2))^(1/3),"none")</f>
        <v>0.86993644949298721</v>
      </c>
      <c r="S134" s="152">
        <f>IF(Ores_Table[[#This Row],[vein_has_branches]]="Branches",SQRT(Ores_Table[[#This Row],[vein_multiplier]])^(1/2),IF(Ores_Table[[#This Row],[vein_has_branches]]="Vertical","default",Ores_Table[[#This Row],[vein_has_branches]]))</f>
        <v>0.65835870640439009</v>
      </c>
      <c r="T134" s="153">
        <f>IF(Ores_Table[[#This Row],[vein_has_branches]]="Branches",SQRT(SQRT(Ores_Table[[#This Row],[vein_multiplier]]))^(1/2),IF(Ores_Table[[#This Row],[vein_has_branches]]="Vertical",SQRT(Ores_Table[[#This Row],[vein_multiplier]])^(1/2),"none"))</f>
        <v>0.81139306529227262</v>
      </c>
      <c r="U134" s="77">
        <f>Ores_Table[[#This Row],[avg_ores_per_chunk]]/VLOOKUP(Ores_Table[[#This Row],[cloud_preset]],Ore_Density[],2,FALSE)/Vanilla_COG_Divisor</f>
        <v>0.24489795918367346</v>
      </c>
      <c r="V134" s="158">
        <f>SQRT(Ores_Table[[#This Row],[cloud_multiplier]])</f>
        <v>0.49487165930539351</v>
      </c>
      <c r="W134" s="147">
        <f>SQRT(SQRT(Ores_Table[[#This Row],[cloud_multiplier]]))</f>
        <v>0.70347115030070251</v>
      </c>
      <c r="X134" s="70">
        <f>Ores_Table[[#This Row],[height_range]]+Ores_Table[[#This Row],[height_desired_bottom]]</f>
        <v>67</v>
      </c>
      <c r="Y134" s="71">
        <f>(Ores_Table[[#This Row],[height_desired_top]]-Ores_Table[[#This Row],[height_desired_bottom]])/2</f>
        <v>61</v>
      </c>
      <c r="Z134" s="71">
        <f>Ores_Table[[#This Row],[height_amp_range]]+Ores_Table[[#This Row],[height_desired_bottom]]</f>
        <v>127.8</v>
      </c>
      <c r="AA134" s="72">
        <f>(Ores_Table[[#This Row],[height_amplified_top]]-Ores_Table[[#This Row],[height_desired_bottom]])/2</f>
        <v>121.8</v>
      </c>
      <c r="AB134" s="128">
        <v>6</v>
      </c>
      <c r="AC134" s="128">
        <v>128</v>
      </c>
      <c r="AD134" s="128"/>
      <c r="AE13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4" s="32">
        <f>IF(Ores_Table[[#This Row],[height_desired_top]]&gt;64,64+((Ores_Table[[#This Row],[height_desired_top]]-64)*2.9),Ores_Table[[#This Row],[height_desired_top]])</f>
        <v>249.6</v>
      </c>
      <c r="AH134" s="41" t="s">
        <v>466</v>
      </c>
      <c r="AI134" s="42"/>
      <c r="AJ134" s="131" t="s">
        <v>96</v>
      </c>
      <c r="AK134" s="20" t="str">
        <f>IF(Ores_Table[[#This Row],[height_average]]&gt;64,"uniform",IF(Ores_Table[[#This Row],[dimension]]="Overworld","normal","uniform"))</f>
        <v>uniform</v>
      </c>
      <c r="AL134" s="109" t="s">
        <v>467</v>
      </c>
      <c r="AM134" s="110" t="s">
        <v>98</v>
      </c>
      <c r="AN134" s="117"/>
      <c r="AO134" s="118" t="s">
        <v>56</v>
      </c>
      <c r="AP134" s="46"/>
    </row>
    <row r="135" spans="1:42" s="7" customFormat="1" ht="13.5">
      <c r="A135" s="31" t="s">
        <v>379</v>
      </c>
      <c r="B135" s="18"/>
      <c r="C135" s="105" t="s">
        <v>453</v>
      </c>
      <c r="D135" s="97" t="s">
        <v>59</v>
      </c>
      <c r="E135" s="98" t="s">
        <v>66</v>
      </c>
      <c r="F135" s="99" t="s">
        <v>61</v>
      </c>
      <c r="G135" s="37">
        <f>Ores_Table[[#This Row],[original_vein_size]]*Ores_Table[[#This Row],[original_veins_per_chunk]]/2</f>
        <v>14</v>
      </c>
      <c r="H135" s="123">
        <v>7</v>
      </c>
      <c r="I135" s="124">
        <v>4</v>
      </c>
      <c r="J135" s="146">
        <f>Ores_Table[[#This Row],[original_vein_size]]/2</f>
        <v>3.5</v>
      </c>
      <c r="K135" s="147">
        <f>Ores_Table[[#This Row],[original_veins_per_chunk]]/2</f>
        <v>2</v>
      </c>
      <c r="L135" s="77">
        <f>Ores_Table[[#This Row],[avg_ores_per_chunk]]/VLOOKUP(Ores_Table[[#This Row],[vein_preset]],Ore_Density[],2,FALSE)/Vanilla_COG_Divisor</f>
        <v>0.87671232876712324</v>
      </c>
      <c r="M13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35" s="86">
        <v>1</v>
      </c>
      <c r="O135" s="86">
        <v>1</v>
      </c>
      <c r="P13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5" s="152">
        <f>SQRT(Ores_Table[[#This Row],[vein_multiplier]])*Ores_Table[[#This Row],[vein_frequency_tweak]]</f>
        <v>0.93632917756904444</v>
      </c>
      <c r="R135" s="152">
        <f>IF(Ores_Table[[#This Row],[vein_has_motherlode]]="Motherlode",((Ores_Table[[#This Row],[vein_motherlode_size_tweak]]*SQRT(Ores_Table[[#This Row],[vein_multiplier]]))^(1/2))^(1/3),"none")</f>
        <v>0.98909519669869372</v>
      </c>
      <c r="S135" s="152">
        <f>IF(Ores_Table[[#This Row],[vein_has_branches]]="Branches",SQRT(Ores_Table[[#This Row],[vein_multiplier]])^(1/2),IF(Ores_Table[[#This Row],[vein_has_branches]]="Vertical","default",Ores_Table[[#This Row],[vein_has_branches]]))</f>
        <v>0.96764103755940634</v>
      </c>
      <c r="T135" s="153">
        <f>IF(Ores_Table[[#This Row],[vein_has_branches]]="Branches",SQRT(SQRT(Ores_Table[[#This Row],[vein_multiplier]]))^(1/2),IF(Ores_Table[[#This Row],[vein_has_branches]]="Vertical",SQRT(Ores_Table[[#This Row],[vein_multiplier]])^(1/2),"none"))</f>
        <v>0.98368746945328445</v>
      </c>
      <c r="U135" s="77">
        <f>Ores_Table[[#This Row],[avg_ores_per_chunk]]/VLOOKUP(Ores_Table[[#This Row],[cloud_preset]],Ore_Density[],2,FALSE)/Vanilla_COG_Divisor</f>
        <v>1.1428571428571428</v>
      </c>
      <c r="V135" s="158">
        <f>SQRT(Ores_Table[[#This Row],[cloud_multiplier]])</f>
        <v>1.0690449676496976</v>
      </c>
      <c r="W135" s="147">
        <f>SQRT(SQRT(Ores_Table[[#This Row],[cloud_multiplier]]))</f>
        <v>1.0339463079143412</v>
      </c>
      <c r="X135" s="70">
        <f>Ores_Table[[#This Row],[height_range]]+Ores_Table[[#This Row],[height_desired_bottom]]</f>
        <v>67</v>
      </c>
      <c r="Y135" s="71">
        <f>(Ores_Table[[#This Row],[height_desired_top]]-Ores_Table[[#This Row],[height_desired_bottom]])/2</f>
        <v>61</v>
      </c>
      <c r="Z135" s="71">
        <f>Ores_Table[[#This Row],[height_amp_range]]+Ores_Table[[#This Row],[height_desired_bottom]]</f>
        <v>127.8</v>
      </c>
      <c r="AA135" s="72">
        <f>(Ores_Table[[#This Row],[height_amplified_top]]-Ores_Table[[#This Row],[height_desired_bottom]])/2</f>
        <v>121.8</v>
      </c>
      <c r="AB135" s="128">
        <v>6</v>
      </c>
      <c r="AC135" s="128">
        <v>128</v>
      </c>
      <c r="AD135" s="128"/>
      <c r="AE13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5" s="32">
        <f>IF(Ores_Table[[#This Row],[height_desired_top]]&gt;64,64+((Ores_Table[[#This Row],[height_desired_top]]-64)*2.9),Ores_Table[[#This Row],[height_desired_top]])</f>
        <v>249.6</v>
      </c>
      <c r="AH135" s="41" t="s">
        <v>454</v>
      </c>
      <c r="AI135" s="42"/>
      <c r="AJ135" s="131" t="s">
        <v>96</v>
      </c>
      <c r="AK135" s="20" t="str">
        <f>IF(Ores_Table[[#This Row],[height_average]]&gt;64,"uniform",IF(Ores_Table[[#This Row],[dimension]]="Overworld","normal","uniform"))</f>
        <v>uniform</v>
      </c>
      <c r="AL135" s="109" t="s">
        <v>455</v>
      </c>
      <c r="AM135" s="110" t="s">
        <v>98</v>
      </c>
      <c r="AN135" s="117"/>
      <c r="AO135" s="118" t="s">
        <v>56</v>
      </c>
      <c r="AP135" s="46"/>
    </row>
    <row r="136" spans="1:42" s="7" customFormat="1" ht="13.5">
      <c r="A136" s="31" t="s">
        <v>379</v>
      </c>
      <c r="B136" s="18"/>
      <c r="C136" s="105" t="s">
        <v>240</v>
      </c>
      <c r="D136" s="97" t="s">
        <v>59</v>
      </c>
      <c r="E136" s="98" t="s">
        <v>66</v>
      </c>
      <c r="F136" s="99" t="s">
        <v>61</v>
      </c>
      <c r="G136" s="37">
        <f>Ores_Table[[#This Row],[original_vein_size]]*Ores_Table[[#This Row],[original_veins_per_chunk]]/2</f>
        <v>15</v>
      </c>
      <c r="H136" s="123">
        <v>5</v>
      </c>
      <c r="I136" s="124">
        <v>6</v>
      </c>
      <c r="J136" s="146">
        <f>Ores_Table[[#This Row],[original_vein_size]]/2</f>
        <v>2.5</v>
      </c>
      <c r="K136" s="147">
        <f>Ores_Table[[#This Row],[original_veins_per_chunk]]/2</f>
        <v>3</v>
      </c>
      <c r="L136" s="77">
        <f>Ores_Table[[#This Row],[avg_ores_per_chunk]]/VLOOKUP(Ores_Table[[#This Row],[vein_preset]],Ore_Density[],2,FALSE)/Vanilla_COG_Divisor</f>
        <v>0.9393346379647749</v>
      </c>
      <c r="M13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36" s="86">
        <v>1</v>
      </c>
      <c r="O136" s="86">
        <v>1</v>
      </c>
      <c r="P13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6" s="152">
        <f>SQRT(Ores_Table[[#This Row],[vein_multiplier]])*Ores_Table[[#This Row],[vein_frequency_tweak]]</f>
        <v>0.96919277647162383</v>
      </c>
      <c r="R136" s="152">
        <f>IF(Ores_Table[[#This Row],[vein_has_motherlode]]="Motherlode",((Ores_Table[[#This Row],[vein_motherlode_size_tweak]]*SQRT(Ores_Table[[#This Row],[vein_multiplier]]))^(1/2))^(1/3),"none")</f>
        <v>0.99479828549127336</v>
      </c>
      <c r="S136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3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36" s="77">
        <f>Ores_Table[[#This Row],[avg_ores_per_chunk]]/VLOOKUP(Ores_Table[[#This Row],[cloud_preset]],Ore_Density[],2,FALSE)/Vanilla_COG_Divisor</f>
        <v>1.2244897959183674</v>
      </c>
      <c r="V136" s="158">
        <f>SQRT(Ores_Table[[#This Row],[cloud_multiplier]])</f>
        <v>1.1065666703449764</v>
      </c>
      <c r="W136" s="147">
        <f>SQRT(SQRT(Ores_Table[[#This Row],[cloud_multiplier]]))</f>
        <v>1.0519347272264454</v>
      </c>
      <c r="X136" s="70">
        <f>Ores_Table[[#This Row],[height_range]]+Ores_Table[[#This Row],[height_desired_bottom]]</f>
        <v>67</v>
      </c>
      <c r="Y136" s="71">
        <f>(Ores_Table[[#This Row],[height_desired_top]]-Ores_Table[[#This Row],[height_desired_bottom]])/2</f>
        <v>61</v>
      </c>
      <c r="Z136" s="71">
        <f>Ores_Table[[#This Row],[height_amp_range]]+Ores_Table[[#This Row],[height_desired_bottom]]</f>
        <v>127.8</v>
      </c>
      <c r="AA136" s="72">
        <f>(Ores_Table[[#This Row],[height_amplified_top]]-Ores_Table[[#This Row],[height_desired_bottom]])/2</f>
        <v>121.8</v>
      </c>
      <c r="AB136" s="128">
        <v>6</v>
      </c>
      <c r="AC136" s="128">
        <v>128</v>
      </c>
      <c r="AD136" s="128"/>
      <c r="AE13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6" s="32">
        <f>IF(Ores_Table[[#This Row],[height_desired_top]]&gt;64,64+((Ores_Table[[#This Row],[height_desired_top]]-64)*2.9),Ores_Table[[#This Row],[height_desired_top]])</f>
        <v>249.6</v>
      </c>
      <c r="AH136" s="41" t="s">
        <v>402</v>
      </c>
      <c r="AI136" s="42"/>
      <c r="AJ136" s="131" t="s">
        <v>53</v>
      </c>
      <c r="AK136" s="20" t="str">
        <f>IF(Ores_Table[[#This Row],[height_average]]&gt;64,"uniform",IF(Ores_Table[[#This Row],[dimension]]="Overworld","normal","uniform"))</f>
        <v>uniform</v>
      </c>
      <c r="AL136" s="109" t="s">
        <v>403</v>
      </c>
      <c r="AM136" s="110" t="s">
        <v>64</v>
      </c>
      <c r="AN136" s="117"/>
      <c r="AO136" s="118" t="s">
        <v>56</v>
      </c>
      <c r="AP136" s="46"/>
    </row>
    <row r="137" spans="1:42" s="7" customFormat="1" ht="13.5">
      <c r="A137" s="31" t="s">
        <v>478</v>
      </c>
      <c r="B137" s="18"/>
      <c r="C137" s="105" t="s">
        <v>484</v>
      </c>
      <c r="D137" s="97" t="s">
        <v>59</v>
      </c>
      <c r="E137" s="98" t="s">
        <v>60</v>
      </c>
      <c r="F137" s="99" t="s">
        <v>61</v>
      </c>
      <c r="G137" s="37">
        <f>Ores_Table[[#This Row],[original_vein_size]]*Ores_Table[[#This Row],[original_veins_per_chunk]]/2</f>
        <v>64</v>
      </c>
      <c r="H137" s="123">
        <v>4</v>
      </c>
      <c r="I137" s="124">
        <v>32</v>
      </c>
      <c r="J137" s="146">
        <f>Ores_Table[[#This Row],[original_vein_size]]/2</f>
        <v>2</v>
      </c>
      <c r="K137" s="147">
        <f>Ores_Table[[#This Row],[original_veins_per_chunk]]/2</f>
        <v>16</v>
      </c>
      <c r="L137" s="77">
        <f>Ores_Table[[#This Row],[avg_ores_per_chunk]]/VLOOKUP(Ores_Table[[#This Row],[vein_preset]],Ore_Density[],2,FALSE)/Vanilla_COG_Divisor</f>
        <v>24.014217497398246</v>
      </c>
      <c r="M13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37" s="86">
        <v>1</v>
      </c>
      <c r="O137" s="86">
        <v>1</v>
      </c>
      <c r="P13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7" s="152">
        <f>SQRT(Ores_Table[[#This Row],[vein_multiplier]])*Ores_Table[[#This Row],[vein_frequency_tweak]]</f>
        <v>4.900430337980354</v>
      </c>
      <c r="R137" s="152" t="str">
        <f>IF(Ores_Table[[#This Row],[vein_has_motherlode]]="Motherlode",((Ores_Table[[#This Row],[vein_motherlode_size_tweak]]*SQRT(Ores_Table[[#This Row],[vein_multiplier]]))^(1/2))^(1/3),"none")</f>
        <v>none</v>
      </c>
      <c r="S137" s="152">
        <f>IF(Ores_Table[[#This Row],[vein_has_branches]]="Branches",SQRT(Ores_Table[[#This Row],[vein_multiplier]])^(1/2),IF(Ores_Table[[#This Row],[vein_has_branches]]="Vertical","default",Ores_Table[[#This Row],[vein_has_branches]]))</f>
        <v>2.2136915634253009</v>
      </c>
      <c r="T137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1.4878479638139446</v>
      </c>
      <c r="U137" s="77">
        <f>Ores_Table[[#This Row],[avg_ores_per_chunk]]/VLOOKUP(Ores_Table[[#This Row],[cloud_preset]],Ore_Density[],2,FALSE)/Vanilla_COG_Divisor</f>
        <v>5.2244897959183669</v>
      </c>
      <c r="V137" s="158">
        <f>SQRT(Ores_Table[[#This Row],[cloud_multiplier]])</f>
        <v>2.2857142857142856</v>
      </c>
      <c r="W137" s="147">
        <f>SQRT(SQRT(Ores_Table[[#This Row],[cloud_multiplier]]))</f>
        <v>1.5118578920369088</v>
      </c>
      <c r="X137" s="70">
        <f>Ores_Table[[#This Row],[height_range]]+Ores_Table[[#This Row],[height_desired_bottom]]</f>
        <v>32</v>
      </c>
      <c r="Y137" s="71">
        <f>(Ores_Table[[#This Row],[height_desired_top]]-Ores_Table[[#This Row],[height_desired_bottom]])/2</f>
        <v>32</v>
      </c>
      <c r="Z137" s="71">
        <f>Ores_Table[[#This Row],[height_amp_range]]+Ores_Table[[#This Row],[height_desired_bottom]]</f>
        <v>32</v>
      </c>
      <c r="AA137" s="72">
        <f>(Ores_Table[[#This Row],[height_amplified_top]]-Ores_Table[[#This Row],[height_desired_bottom]])/2</f>
        <v>32</v>
      </c>
      <c r="AB137" s="128">
        <v>0</v>
      </c>
      <c r="AC137" s="128">
        <v>64</v>
      </c>
      <c r="AD137" s="128"/>
      <c r="AE13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7" s="32">
        <f>IF(Ores_Table[[#This Row],[height_desired_top]]&gt;64,64+((Ores_Table[[#This Row],[height_desired_top]]-64)*2.9),Ores_Table[[#This Row],[height_desired_top]])</f>
        <v>64</v>
      </c>
      <c r="AH137" s="41" t="s">
        <v>480</v>
      </c>
      <c r="AI137" s="42"/>
      <c r="AJ137" s="131" t="s">
        <v>119</v>
      </c>
      <c r="AK137" s="20" t="str">
        <f>IF(Ores_Table[[#This Row],[height_average]]&gt;64,"uniform",IF(Ores_Table[[#This Row],[dimension]]="Overworld","normal","uniform"))</f>
        <v>uniform</v>
      </c>
      <c r="AL137" s="109" t="s">
        <v>485</v>
      </c>
      <c r="AM137" s="110" t="s">
        <v>121</v>
      </c>
      <c r="AN137" s="117"/>
      <c r="AO137" s="118" t="s">
        <v>56</v>
      </c>
      <c r="AP137" s="46" t="s">
        <v>474</v>
      </c>
    </row>
    <row r="138" spans="1:42" s="7" customFormat="1" ht="13.5">
      <c r="A138" s="31" t="s">
        <v>478</v>
      </c>
      <c r="B138" s="18"/>
      <c r="C138" s="105" t="s">
        <v>479</v>
      </c>
      <c r="D138" s="97" t="s">
        <v>59</v>
      </c>
      <c r="E138" s="98" t="s">
        <v>60</v>
      </c>
      <c r="F138" s="99" t="s">
        <v>61</v>
      </c>
      <c r="G138" s="37">
        <f>Ores_Table[[#This Row],[original_vein_size]]*Ores_Table[[#This Row],[original_veins_per_chunk]]/2</f>
        <v>16</v>
      </c>
      <c r="H138" s="123">
        <v>4</v>
      </c>
      <c r="I138" s="124">
        <v>8</v>
      </c>
      <c r="J138" s="146">
        <f>Ores_Table[[#This Row],[original_vein_size]]/2</f>
        <v>2</v>
      </c>
      <c r="K138" s="147">
        <f>Ores_Table[[#This Row],[original_veins_per_chunk]]/2</f>
        <v>4</v>
      </c>
      <c r="L138" s="77">
        <f>Ores_Table[[#This Row],[avg_ores_per_chunk]]/VLOOKUP(Ores_Table[[#This Row],[vein_preset]],Ore_Density[],2,FALSE)/Vanilla_COG_Divisor</f>
        <v>6.0035543743495614</v>
      </c>
      <c r="M13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38" s="86">
        <v>1</v>
      </c>
      <c r="O138" s="86">
        <v>1</v>
      </c>
      <c r="P13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8" s="152">
        <f>SQRT(Ores_Table[[#This Row],[vein_multiplier]])*Ores_Table[[#This Row],[vein_frequency_tweak]]</f>
        <v>2.450215168990177</v>
      </c>
      <c r="R138" s="152" t="str">
        <f>IF(Ores_Table[[#This Row],[vein_has_motherlode]]="Motherlode",((Ores_Table[[#This Row],[vein_motherlode_size_tweak]]*SQRT(Ores_Table[[#This Row],[vein_multiplier]]))^(1/2))^(1/3),"none")</f>
        <v>none</v>
      </c>
      <c r="S138" s="152">
        <f>IF(Ores_Table[[#This Row],[vein_has_branches]]="Branches",SQRT(Ores_Table[[#This Row],[vein_multiplier]])^(1/2),IF(Ores_Table[[#This Row],[vein_has_branches]]="Vertical","default",Ores_Table[[#This Row],[vein_has_branches]]))</f>
        <v>1.5653163159534806</v>
      </c>
      <c r="T138" s="153">
        <f>IF(Ores_Table[[#This Row],[vein_has_branches]]="Branches",SQRT(SQRT(Ores_Table[[#This Row],[vein_multiplier]]))^(1/2),IF(Ores_Table[[#This Row],[vein_has_branches]]="Vertical",SQRT(Ores_Table[[#This Row],[vein_multiplier]])^(1/2),"none"))</f>
        <v>1.2511260192136844</v>
      </c>
      <c r="U138" s="77">
        <f>Ores_Table[[#This Row],[avg_ores_per_chunk]]/VLOOKUP(Ores_Table[[#This Row],[cloud_preset]],Ore_Density[],2,FALSE)/Vanilla_COG_Divisor</f>
        <v>1.3061224489795917</v>
      </c>
      <c r="V138" s="158">
        <f>SQRT(Ores_Table[[#This Row],[cloud_multiplier]])</f>
        <v>1.1428571428571428</v>
      </c>
      <c r="W138" s="147">
        <f>SQRT(SQRT(Ores_Table[[#This Row],[cloud_multiplier]]))</f>
        <v>1.0690449676496976</v>
      </c>
      <c r="X138" s="70">
        <f>Ores_Table[[#This Row],[height_range]]+Ores_Table[[#This Row],[height_desired_bottom]]</f>
        <v>30</v>
      </c>
      <c r="Y138" s="71">
        <f>(Ores_Table[[#This Row],[height_desired_top]]-Ores_Table[[#This Row],[height_desired_bottom]])/2</f>
        <v>30</v>
      </c>
      <c r="Z138" s="71">
        <f>Ores_Table[[#This Row],[height_amp_range]]+Ores_Table[[#This Row],[height_desired_bottom]]</f>
        <v>30</v>
      </c>
      <c r="AA138" s="72">
        <f>(Ores_Table[[#This Row],[height_amplified_top]]-Ores_Table[[#This Row],[height_desired_bottom]])/2</f>
        <v>30</v>
      </c>
      <c r="AB138" s="128">
        <v>0</v>
      </c>
      <c r="AC138" s="128">
        <v>60</v>
      </c>
      <c r="AD138" s="128"/>
      <c r="AE138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138" s="71">
        <f>IF(Ores_Table[[#This Row],[height_generate_in_mountains]]="No",0,IF(Ores_Table[[#This Row],[dimension]]="Overworld",IF(Ores_Table[[#This Row],[height_average]]&lt;64,(Ores_Table[[#This Row],[height_range]]*3),0),0))</f>
        <v>90</v>
      </c>
      <c r="AG138" s="32">
        <f>IF(Ores_Table[[#This Row],[height_desired_top]]&gt;64,64+((Ores_Table[[#This Row],[height_desired_top]]-64)*2.9),Ores_Table[[#This Row],[height_desired_top]])</f>
        <v>60</v>
      </c>
      <c r="AH138" s="41" t="s">
        <v>480</v>
      </c>
      <c r="AI138" s="42"/>
      <c r="AJ138" s="131" t="s">
        <v>53</v>
      </c>
      <c r="AK138" s="20" t="str">
        <f>IF(Ores_Table[[#This Row],[height_average]]&gt;64,"uniform",IF(Ores_Table[[#This Row],[dimension]]="Overworld","normal","uniform"))</f>
        <v>normal</v>
      </c>
      <c r="AL138" s="111" t="s">
        <v>481</v>
      </c>
      <c r="AM138" s="110" t="s">
        <v>64</v>
      </c>
      <c r="AN138" s="117"/>
      <c r="AO138" s="118" t="s">
        <v>56</v>
      </c>
      <c r="AP138" s="46"/>
    </row>
    <row r="139" spans="1:42" s="7" customFormat="1" ht="13.5">
      <c r="A139" s="31" t="s">
        <v>478</v>
      </c>
      <c r="B139" s="18"/>
      <c r="C139" s="105" t="s">
        <v>482</v>
      </c>
      <c r="D139" s="97" t="s">
        <v>59</v>
      </c>
      <c r="E139" s="98" t="s">
        <v>60</v>
      </c>
      <c r="F139" s="99" t="s">
        <v>61</v>
      </c>
      <c r="G139" s="37">
        <f>Ores_Table[[#This Row],[original_vein_size]]*Ores_Table[[#This Row],[original_veins_per_chunk]]/2</f>
        <v>32</v>
      </c>
      <c r="H139" s="123">
        <v>4</v>
      </c>
      <c r="I139" s="124">
        <v>16</v>
      </c>
      <c r="J139" s="146">
        <f>Ores_Table[[#This Row],[original_vein_size]]/2</f>
        <v>2</v>
      </c>
      <c r="K139" s="147">
        <f>Ores_Table[[#This Row],[original_veins_per_chunk]]/2</f>
        <v>8</v>
      </c>
      <c r="L139" s="77">
        <f>Ores_Table[[#This Row],[avg_ores_per_chunk]]/VLOOKUP(Ores_Table[[#This Row],[vein_preset]],Ore_Density[],2,FALSE)/Vanilla_COG_Divisor</f>
        <v>12.007108748699123</v>
      </c>
      <c r="M13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39" s="86">
        <v>1</v>
      </c>
      <c r="O139" s="86">
        <v>1</v>
      </c>
      <c r="P13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39" s="152">
        <f>SQRT(Ores_Table[[#This Row],[vein_multiplier]])*Ores_Table[[#This Row],[vein_frequency_tweak]]</f>
        <v>3.465127522718193</v>
      </c>
      <c r="R139" s="152" t="str">
        <f>IF(Ores_Table[[#This Row],[vein_has_motherlode]]="Motherlode",((Ores_Table[[#This Row],[vein_motherlode_size_tweak]]*SQRT(Ores_Table[[#This Row],[vein_multiplier]]))^(1/2))^(1/3),"none")</f>
        <v>none</v>
      </c>
      <c r="S139" s="152">
        <f>IF(Ores_Table[[#This Row],[vein_has_branches]]="Branches",SQRT(Ores_Table[[#This Row],[vein_multiplier]])^(1/2),IF(Ores_Table[[#This Row],[vein_has_branches]]="Vertical","default",Ores_Table[[#This Row],[vein_has_branches]]))</f>
        <v>1.8614853001617264</v>
      </c>
      <c r="T139" s="153">
        <f>IF(Ores_Table[[#This Row],[vein_has_branches]]="Branches",SQRT(SQRT(Ores_Table[[#This Row],[vein_multiplier]]))^(1/2),IF(Ores_Table[[#This Row],[vein_has_branches]]="Vertical",SQRT(Ores_Table[[#This Row],[vein_multiplier]])^(1/2),"none"))</f>
        <v>1.3643625984912247</v>
      </c>
      <c r="U139" s="77">
        <f>Ores_Table[[#This Row],[avg_ores_per_chunk]]/VLOOKUP(Ores_Table[[#This Row],[cloud_preset]],Ore_Density[],2,FALSE)/Vanilla_COG_Divisor</f>
        <v>2.6122448979591835</v>
      </c>
      <c r="V139" s="158">
        <f>SQRT(Ores_Table[[#This Row],[cloud_multiplier]])</f>
        <v>1.6162440712835371</v>
      </c>
      <c r="W139" s="147">
        <f>SQRT(SQRT(Ores_Table[[#This Row],[cloud_multiplier]]))</f>
        <v>1.2713158817868739</v>
      </c>
      <c r="X139" s="70">
        <f>Ores_Table[[#This Row],[height_range]]+Ores_Table[[#This Row],[height_desired_bottom]]</f>
        <v>64</v>
      </c>
      <c r="Y139" s="71">
        <f>(Ores_Table[[#This Row],[height_desired_top]]-Ores_Table[[#This Row],[height_desired_bottom]])/2</f>
        <v>64</v>
      </c>
      <c r="Z139" s="71">
        <f>Ores_Table[[#This Row],[height_amp_range]]+Ores_Table[[#This Row],[height_desired_bottom]]</f>
        <v>124.8</v>
      </c>
      <c r="AA139" s="72">
        <f>(Ores_Table[[#This Row],[height_amplified_top]]-Ores_Table[[#This Row],[height_desired_bottom]])/2</f>
        <v>124.8</v>
      </c>
      <c r="AB139" s="128">
        <v>0</v>
      </c>
      <c r="AC139" s="128">
        <v>128</v>
      </c>
      <c r="AD139" s="128"/>
      <c r="AE13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3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39" s="32">
        <f>IF(Ores_Table[[#This Row],[height_desired_top]]&gt;64,64+((Ores_Table[[#This Row],[height_desired_top]]-64)*2.9),Ores_Table[[#This Row],[height_desired_top]])</f>
        <v>249.6</v>
      </c>
      <c r="AH139" s="41" t="s">
        <v>480</v>
      </c>
      <c r="AI139" s="42"/>
      <c r="AJ139" s="131" t="s">
        <v>96</v>
      </c>
      <c r="AK139" s="20" t="str">
        <f>IF(Ores_Table[[#This Row],[height_average]]&gt;64,"uniform",IF(Ores_Table[[#This Row],[dimension]]="Overworld","normal","uniform"))</f>
        <v>uniform</v>
      </c>
      <c r="AL139" s="109" t="s">
        <v>483</v>
      </c>
      <c r="AM139" s="110" t="s">
        <v>98</v>
      </c>
      <c r="AN139" s="117"/>
      <c r="AO139" s="118" t="s">
        <v>56</v>
      </c>
      <c r="AP139" s="46"/>
    </row>
    <row r="140" spans="1:42" s="7" customFormat="1" ht="13.5">
      <c r="A140" s="31" t="s">
        <v>486</v>
      </c>
      <c r="B140" s="18"/>
      <c r="C140" s="105" t="s">
        <v>340</v>
      </c>
      <c r="D140" s="97" t="s">
        <v>59</v>
      </c>
      <c r="E140" s="98" t="s">
        <v>66</v>
      </c>
      <c r="F140" s="99" t="s">
        <v>61</v>
      </c>
      <c r="G140" s="37">
        <f>Ores_Table[[#This Row],[original_vein_size]]*Ores_Table[[#This Row],[original_veins_per_chunk]]/2</f>
        <v>4</v>
      </c>
      <c r="H140" s="123">
        <v>4</v>
      </c>
      <c r="I140" s="124">
        <v>2</v>
      </c>
      <c r="J140" s="146">
        <f>Ores_Table[[#This Row],[original_vein_size]]/2</f>
        <v>2</v>
      </c>
      <c r="K140" s="147">
        <f>Ores_Table[[#This Row],[original_veins_per_chunk]]/2</f>
        <v>1</v>
      </c>
      <c r="L140" s="77">
        <f>Ores_Table[[#This Row],[avg_ores_per_chunk]]/VLOOKUP(Ores_Table[[#This Row],[vein_preset]],Ore_Density[],2,FALSE)/Vanilla_COG_Divisor</f>
        <v>0.25048923679060664</v>
      </c>
      <c r="M14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40" s="86">
        <v>1</v>
      </c>
      <c r="O140" s="86">
        <v>1</v>
      </c>
      <c r="P14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0" s="152">
        <f>SQRT(Ores_Table[[#This Row],[vein_multiplier]])*Ores_Table[[#This Row],[vein_frequency_tweak]]</f>
        <v>0.50048899767188348</v>
      </c>
      <c r="R140" s="152">
        <f>IF(Ores_Table[[#This Row],[vein_has_motherlode]]="Motherlode",((Ores_Table[[#This Row],[vein_motherlode_size_tweak]]*SQRT(Ores_Table[[#This Row],[vein_multiplier]]))^(1/2))^(1/3),"none")</f>
        <v>0.89104387480020986</v>
      </c>
      <c r="S140" s="152">
        <f>IF(Ores_Table[[#This Row],[vein_has_branches]]="Branches",SQRT(Ores_Table[[#This Row],[vein_multiplier]])^(1/2),IF(Ores_Table[[#This Row],[vein_has_branches]]="Vertical","default",Ores_Table[[#This Row],[vein_has_branches]]))</f>
        <v>0.70745247025640068</v>
      </c>
      <c r="T140" s="153">
        <f>IF(Ores_Table[[#This Row],[vein_has_branches]]="Branches",SQRT(SQRT(Ores_Table[[#This Row],[vein_multiplier]]))^(1/2),IF(Ores_Table[[#This Row],[vein_has_branches]]="Vertical",SQRT(Ores_Table[[#This Row],[vein_multiplier]])^(1/2),"none"))</f>
        <v>0.8411019380886009</v>
      </c>
      <c r="U140" s="77">
        <f>Ores_Table[[#This Row],[avg_ores_per_chunk]]/VLOOKUP(Ores_Table[[#This Row],[cloud_preset]],Ore_Density[],2,FALSE)/Vanilla_COG_Divisor</f>
        <v>0.32653061224489793</v>
      </c>
      <c r="V140" s="158">
        <f>SQRT(Ores_Table[[#This Row],[cloud_multiplier]])</f>
        <v>0.5714285714285714</v>
      </c>
      <c r="W140" s="147">
        <f>SQRT(SQRT(Ores_Table[[#This Row],[cloud_multiplier]]))</f>
        <v>0.7559289460184544</v>
      </c>
      <c r="X140" s="70">
        <f>Ores_Table[[#This Row],[height_range]]+Ores_Table[[#This Row],[height_desired_bottom]]</f>
        <v>17.5</v>
      </c>
      <c r="Y140" s="71">
        <f>(Ores_Table[[#This Row],[height_desired_top]]-Ores_Table[[#This Row],[height_desired_bottom]])/2</f>
        <v>12.5</v>
      </c>
      <c r="Z140" s="71">
        <f>Ores_Table[[#This Row],[height_amp_range]]+Ores_Table[[#This Row],[height_desired_bottom]]</f>
        <v>17.5</v>
      </c>
      <c r="AA140" s="72">
        <f>(Ores_Table[[#This Row],[height_amplified_top]]-Ores_Table[[#This Row],[height_desired_bottom]])/2</f>
        <v>12.5</v>
      </c>
      <c r="AB140" s="128">
        <v>5</v>
      </c>
      <c r="AC140" s="128">
        <v>30</v>
      </c>
      <c r="AD140" s="128"/>
      <c r="AE140" s="71">
        <f>IF(Ores_Table[[#This Row],[height_generate_in_mountains]]="No",0,IF(Ores_Table[[#This Row],[dimension]]="overworld",IF(Ores_Table[[#This Row],[height_average]]&lt;64,64+(Ores_Table[[#This Row],[height_average]]*3),0),0))</f>
        <v>116.5</v>
      </c>
      <c r="AF140" s="71">
        <f>IF(Ores_Table[[#This Row],[height_generate_in_mountains]]="No",0,IF(Ores_Table[[#This Row],[dimension]]="Overworld",IF(Ores_Table[[#This Row],[height_average]]&lt;64,(Ores_Table[[#This Row],[height_range]]*3),0),0))</f>
        <v>37.5</v>
      </c>
      <c r="AG140" s="32">
        <f>IF(Ores_Table[[#This Row],[height_desired_top]]&gt;64,64+((Ores_Table[[#This Row],[height_desired_top]]-64)*2.9),Ores_Table[[#This Row],[height_desired_top]])</f>
        <v>30</v>
      </c>
      <c r="AH140" s="41" t="s">
        <v>487</v>
      </c>
      <c r="AI140" s="42" t="s">
        <v>488</v>
      </c>
      <c r="AJ140" s="131" t="s">
        <v>53</v>
      </c>
      <c r="AK140" s="20" t="str">
        <f>IF(Ores_Table[[#This Row],[height_average]]&gt;64,"uniform",IF(Ores_Table[[#This Row],[dimension]]="Overworld","normal","uniform"))</f>
        <v>normal</v>
      </c>
      <c r="AL140" s="109" t="s">
        <v>489</v>
      </c>
      <c r="AM140" s="110" t="s">
        <v>64</v>
      </c>
      <c r="AN140" s="117"/>
      <c r="AO140" s="118" t="s">
        <v>56</v>
      </c>
      <c r="AP140" s="46"/>
    </row>
    <row r="141" spans="1:42" s="7" customFormat="1" ht="13.5">
      <c r="A141" s="31" t="s">
        <v>490</v>
      </c>
      <c r="B141" s="18"/>
      <c r="C141" s="105" t="s">
        <v>491</v>
      </c>
      <c r="D141" s="97" t="s">
        <v>59</v>
      </c>
      <c r="E141" s="98" t="s">
        <v>66</v>
      </c>
      <c r="F141" s="99" t="s">
        <v>61</v>
      </c>
      <c r="G141" s="37">
        <f>Ores_Table[[#This Row],[original_vein_size]]*Ores_Table[[#This Row],[original_veins_per_chunk]]/2</f>
        <v>15</v>
      </c>
      <c r="H141" s="123">
        <v>6</v>
      </c>
      <c r="I141" s="124">
        <v>5</v>
      </c>
      <c r="J141" s="146">
        <f>Ores_Table[[#This Row],[original_vein_size]]/2</f>
        <v>3</v>
      </c>
      <c r="K141" s="147">
        <f>Ores_Table[[#This Row],[original_veins_per_chunk]]/2</f>
        <v>2.5</v>
      </c>
      <c r="L141" s="77">
        <f>Ores_Table[[#This Row],[avg_ores_per_chunk]]/VLOOKUP(Ores_Table[[#This Row],[vein_preset]],Ore_Density[],2,FALSE)/Vanilla_COG_Divisor</f>
        <v>0.9393346379647749</v>
      </c>
      <c r="M14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41" s="86">
        <v>1</v>
      </c>
      <c r="O141" s="86">
        <v>1</v>
      </c>
      <c r="P14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1" s="152">
        <f>SQRT(Ores_Table[[#This Row],[vein_multiplier]])*Ores_Table[[#This Row],[vein_frequency_tweak]]</f>
        <v>0.96919277647162383</v>
      </c>
      <c r="R141" s="152">
        <f>IF(Ores_Table[[#This Row],[vein_has_motherlode]]="Motherlode",((Ores_Table[[#This Row],[vein_motherlode_size_tweak]]*SQRT(Ores_Table[[#This Row],[vein_multiplier]]))^(1/2))^(1/3),"none")</f>
        <v>0.99479828549127336</v>
      </c>
      <c r="S141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41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41" s="77">
        <f>Ores_Table[[#This Row],[avg_ores_per_chunk]]/VLOOKUP(Ores_Table[[#This Row],[cloud_preset]],Ore_Density[],2,FALSE)/Vanilla_COG_Divisor</f>
        <v>1.2244897959183674</v>
      </c>
      <c r="V141" s="158">
        <f>SQRT(Ores_Table[[#This Row],[cloud_multiplier]])</f>
        <v>1.1065666703449764</v>
      </c>
      <c r="W141" s="147">
        <f>SQRT(SQRT(Ores_Table[[#This Row],[cloud_multiplier]]))</f>
        <v>1.0519347272264454</v>
      </c>
      <c r="X141" s="70">
        <f>Ores_Table[[#This Row],[height_range]]+Ores_Table[[#This Row],[height_desired_bottom]]</f>
        <v>26</v>
      </c>
      <c r="Y141" s="71">
        <f>(Ores_Table[[#This Row],[height_desired_top]]-Ores_Table[[#This Row],[height_desired_bottom]])/2</f>
        <v>14</v>
      </c>
      <c r="Z141" s="71">
        <f>Ores_Table[[#This Row],[height_amp_range]]+Ores_Table[[#This Row],[height_desired_bottom]]</f>
        <v>26</v>
      </c>
      <c r="AA141" s="72">
        <f>(Ores_Table[[#This Row],[height_amplified_top]]-Ores_Table[[#This Row],[height_desired_bottom]])/2</f>
        <v>14</v>
      </c>
      <c r="AB141" s="128">
        <v>12</v>
      </c>
      <c r="AC141" s="128">
        <v>40</v>
      </c>
      <c r="AD141" s="128"/>
      <c r="AE141" s="71">
        <f>IF(Ores_Table[[#This Row],[height_generate_in_mountains]]="No",0,IF(Ores_Table[[#This Row],[dimension]]="overworld",IF(Ores_Table[[#This Row],[height_average]]&lt;64,64+(Ores_Table[[#This Row],[height_average]]*3),0),0))</f>
        <v>142</v>
      </c>
      <c r="AF141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141" s="32">
        <f>IF(Ores_Table[[#This Row],[height_desired_top]]&gt;64,64+((Ores_Table[[#This Row],[height_desired_top]]-64)*2.9),Ores_Table[[#This Row],[height_desired_top]])</f>
        <v>40</v>
      </c>
      <c r="AH141" s="41" t="s">
        <v>492</v>
      </c>
      <c r="AI141" s="42"/>
      <c r="AJ141" s="131" t="s">
        <v>53</v>
      </c>
      <c r="AK141" s="20" t="str">
        <f>IF(Ores_Table[[#This Row],[height_average]]&gt;64,"uniform",IF(Ores_Table[[#This Row],[dimension]]="Overworld","normal","uniform"))</f>
        <v>normal</v>
      </c>
      <c r="AL141" s="109" t="s">
        <v>493</v>
      </c>
      <c r="AM141" s="110" t="s">
        <v>64</v>
      </c>
      <c r="AN141" s="117"/>
      <c r="AO141" s="118" t="s">
        <v>56</v>
      </c>
      <c r="AP141" s="46"/>
    </row>
    <row r="142" spans="1:42" s="7" customFormat="1" ht="13.5">
      <c r="A142" s="31" t="s">
        <v>494</v>
      </c>
      <c r="B142" s="18"/>
      <c r="C142" s="105" t="s">
        <v>541</v>
      </c>
      <c r="D142" s="97" t="s">
        <v>59</v>
      </c>
      <c r="E142" s="98" t="s">
        <v>66</v>
      </c>
      <c r="F142" s="99" t="s">
        <v>61</v>
      </c>
      <c r="G142" s="37">
        <f>Ores_Table[[#This Row],[original_vein_size]]*Ores_Table[[#This Row],[original_veins_per_chunk]]/2</f>
        <v>10</v>
      </c>
      <c r="H142" s="123">
        <v>4</v>
      </c>
      <c r="I142" s="124">
        <v>5</v>
      </c>
      <c r="J142" s="146">
        <f>Ores_Table[[#This Row],[original_vein_size]]/2</f>
        <v>2</v>
      </c>
      <c r="K142" s="147">
        <f>Ores_Table[[#This Row],[original_veins_per_chunk]]/2</f>
        <v>2.5</v>
      </c>
      <c r="L142" s="77">
        <f>Ores_Table[[#This Row],[avg_ores_per_chunk]]/VLOOKUP(Ores_Table[[#This Row],[vein_preset]],Ore_Density[],2,FALSE)/Vanilla_COG_Divisor</f>
        <v>0.6262230919765166</v>
      </c>
      <c r="M14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42" s="86">
        <v>1</v>
      </c>
      <c r="O142" s="86">
        <v>1</v>
      </c>
      <c r="P14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2" s="152">
        <f>SQRT(Ores_Table[[#This Row],[vein_multiplier]])*Ores_Table[[#This Row],[vein_frequency_tweak]]</f>
        <v>0.79134258824893067</v>
      </c>
      <c r="R142" s="152">
        <f>IF(Ores_Table[[#This Row],[vein_has_motherlode]]="Motherlode",((Ores_Table[[#This Row],[vein_motherlode_size_tweak]]*SQRT(Ores_Table[[#This Row],[vein_multiplier]]))^(1/2))^(1/3),"none")</f>
        <v>0.96174681451190136</v>
      </c>
      <c r="S142" s="152">
        <f>IF(Ores_Table[[#This Row],[vein_has_branches]]="Branches",SQRT(Ores_Table[[#This Row],[vein_multiplier]])^(1/2),IF(Ores_Table[[#This Row],[vein_has_branches]]="Vertical","default",Ores_Table[[#This Row],[vein_has_branches]]))</f>
        <v>0.88957438601217076</v>
      </c>
      <c r="T142" s="153">
        <f>IF(Ores_Table[[#This Row],[vein_has_branches]]="Branches",SQRT(SQRT(Ores_Table[[#This Row],[vein_multiplier]]))^(1/2),IF(Ores_Table[[#This Row],[vein_has_branches]]="Vertical",SQRT(Ores_Table[[#This Row],[vein_multiplier]])^(1/2),"none"))</f>
        <v>0.94317251126831025</v>
      </c>
      <c r="U142" s="77">
        <f>Ores_Table[[#This Row],[avg_ores_per_chunk]]/VLOOKUP(Ores_Table[[#This Row],[cloud_preset]],Ore_Density[],2,FALSE)/Vanilla_COG_Divisor</f>
        <v>0.81632653061224492</v>
      </c>
      <c r="V142" s="158">
        <f>SQRT(Ores_Table[[#This Row],[cloud_multiplier]])</f>
        <v>0.90350790290525129</v>
      </c>
      <c r="W142" s="147">
        <f>SQRT(SQRT(Ores_Table[[#This Row],[cloud_multiplier]]))</f>
        <v>0.95053032718859176</v>
      </c>
      <c r="X142" s="70">
        <f>Ores_Table[[#This Row],[height_range]]+Ores_Table[[#This Row],[height_desired_bottom]]</f>
        <v>64.5</v>
      </c>
      <c r="Y142" s="71">
        <f>(Ores_Table[[#This Row],[height_desired_top]]-Ores_Table[[#This Row],[height_desired_bottom]])/2</f>
        <v>63.5</v>
      </c>
      <c r="Z142" s="71">
        <f>Ores_Table[[#This Row],[height_amp_range]]+Ores_Table[[#This Row],[height_desired_bottom]]</f>
        <v>125.3</v>
      </c>
      <c r="AA142" s="72">
        <f>(Ores_Table[[#This Row],[height_amplified_top]]-Ores_Table[[#This Row],[height_desired_bottom]])/2</f>
        <v>124.3</v>
      </c>
      <c r="AB142" s="128">
        <v>1</v>
      </c>
      <c r="AC142" s="128">
        <v>128</v>
      </c>
      <c r="AD142" s="128"/>
      <c r="AE14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2" s="32">
        <f>IF(Ores_Table[[#This Row],[height_desired_top]]&gt;64,64+((Ores_Table[[#This Row],[height_desired_top]]-64)*2.9),Ores_Table[[#This Row],[height_desired_top]])</f>
        <v>249.6</v>
      </c>
      <c r="AH142" s="41" t="s">
        <v>542</v>
      </c>
      <c r="AI142" s="42"/>
      <c r="AJ142" s="131" t="s">
        <v>96</v>
      </c>
      <c r="AK142" s="20" t="str">
        <f>IF(Ores_Table[[#This Row],[height_average]]&gt;64,"uniform",IF(Ores_Table[[#This Row],[dimension]]="Overworld","normal","uniform"))</f>
        <v>uniform</v>
      </c>
      <c r="AL142" s="109" t="s">
        <v>543</v>
      </c>
      <c r="AM142" s="110" t="s">
        <v>98</v>
      </c>
      <c r="AN142" s="117"/>
      <c r="AO142" s="118" t="s">
        <v>56</v>
      </c>
      <c r="AP142" s="46"/>
    </row>
    <row r="143" spans="1:42" s="7" customFormat="1" ht="13.5">
      <c r="A143" s="31" t="s">
        <v>494</v>
      </c>
      <c r="B143" s="18"/>
      <c r="C143" s="105" t="s">
        <v>151</v>
      </c>
      <c r="D143" s="97" t="s">
        <v>59</v>
      </c>
      <c r="E143" s="98" t="s">
        <v>60</v>
      </c>
      <c r="F143" s="99" t="s">
        <v>61</v>
      </c>
      <c r="G143" s="37">
        <f>Ores_Table[[#This Row],[original_vein_size]]*Ores_Table[[#This Row],[original_veins_per_chunk]]/2</f>
        <v>15</v>
      </c>
      <c r="H143" s="123">
        <v>6</v>
      </c>
      <c r="I143" s="124">
        <v>5</v>
      </c>
      <c r="J143" s="146">
        <f>Ores_Table[[#This Row],[original_vein_size]]/2</f>
        <v>3</v>
      </c>
      <c r="K143" s="147">
        <f>Ores_Table[[#This Row],[original_veins_per_chunk]]/2</f>
        <v>2.5</v>
      </c>
      <c r="L143" s="77">
        <f>Ores_Table[[#This Row],[avg_ores_per_chunk]]/VLOOKUP(Ores_Table[[#This Row],[vein_preset]],Ore_Density[],2,FALSE)/Vanilla_COG_Divisor</f>
        <v>5.6283322259527138</v>
      </c>
      <c r="M14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43" s="86">
        <v>1</v>
      </c>
      <c r="O143" s="86">
        <v>1</v>
      </c>
      <c r="P14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3" s="152">
        <f>SQRT(Ores_Table[[#This Row],[vein_multiplier]])*Ores_Table[[#This Row],[vein_frequency_tweak]]</f>
        <v>2.3724106360309367</v>
      </c>
      <c r="R143" s="152" t="str">
        <f>IF(Ores_Table[[#This Row],[vein_has_motherlode]]="Motherlode",((Ores_Table[[#This Row],[vein_motherlode_size_tweak]]*SQRT(Ores_Table[[#This Row],[vein_multiplier]]))^(1/2))^(1/3),"none")</f>
        <v>none</v>
      </c>
      <c r="S143" s="152">
        <f>IF(Ores_Table[[#This Row],[vein_has_branches]]="Branches",SQRT(Ores_Table[[#This Row],[vein_multiplier]])^(1/2),IF(Ores_Table[[#This Row],[vein_has_branches]]="Vertical","default",Ores_Table[[#This Row],[vein_has_branches]]))</f>
        <v>1.5402631710298524</v>
      </c>
      <c r="T143" s="153">
        <f>IF(Ores_Table[[#This Row],[vein_has_branches]]="Branches",SQRT(SQRT(Ores_Table[[#This Row],[vein_multiplier]]))^(1/2),IF(Ores_Table[[#This Row],[vein_has_branches]]="Vertical",SQRT(Ores_Table[[#This Row],[vein_multiplier]])^(1/2),"none"))</f>
        <v>1.2410733946990615</v>
      </c>
      <c r="U143" s="77">
        <f>Ores_Table[[#This Row],[avg_ores_per_chunk]]/VLOOKUP(Ores_Table[[#This Row],[cloud_preset]],Ore_Density[],2,FALSE)/Vanilla_COG_Divisor</f>
        <v>1.2244897959183674</v>
      </c>
      <c r="V143" s="158">
        <f>SQRT(Ores_Table[[#This Row],[cloud_multiplier]])</f>
        <v>1.1065666703449764</v>
      </c>
      <c r="W143" s="147">
        <f>SQRT(SQRT(Ores_Table[[#This Row],[cloud_multiplier]]))</f>
        <v>1.0519347272264454</v>
      </c>
      <c r="X143" s="70">
        <f>Ores_Table[[#This Row],[height_range]]+Ores_Table[[#This Row],[height_desired_bottom]]</f>
        <v>64.5</v>
      </c>
      <c r="Y143" s="71">
        <f>(Ores_Table[[#This Row],[height_desired_top]]-Ores_Table[[#This Row],[height_desired_bottom]])/2</f>
        <v>63.5</v>
      </c>
      <c r="Z143" s="71">
        <f>Ores_Table[[#This Row],[height_amp_range]]+Ores_Table[[#This Row],[height_desired_bottom]]</f>
        <v>125.3</v>
      </c>
      <c r="AA143" s="72">
        <f>(Ores_Table[[#This Row],[height_amplified_top]]-Ores_Table[[#This Row],[height_desired_bottom]])/2</f>
        <v>124.3</v>
      </c>
      <c r="AB143" s="128">
        <v>1</v>
      </c>
      <c r="AC143" s="128">
        <v>128</v>
      </c>
      <c r="AD143" s="128"/>
      <c r="AE14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3" s="32">
        <f>IF(Ores_Table[[#This Row],[height_desired_top]]&gt;64,64+((Ores_Table[[#This Row],[height_desired_top]]-64)*2.9),Ores_Table[[#This Row],[height_desired_top]])</f>
        <v>249.6</v>
      </c>
      <c r="AH143" s="41" t="s">
        <v>549</v>
      </c>
      <c r="AI143" s="42"/>
      <c r="AJ143" s="131" t="s">
        <v>96</v>
      </c>
      <c r="AK143" s="20" t="str">
        <f>IF(Ores_Table[[#This Row],[height_average]]&gt;64,"uniform",IF(Ores_Table[[#This Row],[dimension]]="Overworld","normal","uniform"))</f>
        <v>uniform</v>
      </c>
      <c r="AL143" s="109" t="s">
        <v>550</v>
      </c>
      <c r="AM143" s="110" t="s">
        <v>98</v>
      </c>
      <c r="AN143" s="117"/>
      <c r="AO143" s="118" t="s">
        <v>56</v>
      </c>
      <c r="AP143" s="46"/>
    </row>
    <row r="144" spans="1:42" s="7" customFormat="1" ht="13.5">
      <c r="A144" s="31" t="s">
        <v>494</v>
      </c>
      <c r="B144" s="18"/>
      <c r="C144" s="105" t="s">
        <v>58</v>
      </c>
      <c r="D144" s="97" t="s">
        <v>59</v>
      </c>
      <c r="E144" s="98" t="s">
        <v>60</v>
      </c>
      <c r="F144" s="99" t="s">
        <v>61</v>
      </c>
      <c r="G144" s="37">
        <f>Ores_Table[[#This Row],[original_vein_size]]*Ores_Table[[#This Row],[original_veins_per_chunk]]/2</f>
        <v>64</v>
      </c>
      <c r="H144" s="123">
        <v>16</v>
      </c>
      <c r="I144" s="124">
        <v>8</v>
      </c>
      <c r="J144" s="146">
        <f>Ores_Table[[#This Row],[original_vein_size]]/2</f>
        <v>8</v>
      </c>
      <c r="K144" s="147">
        <f>Ores_Table[[#This Row],[original_veins_per_chunk]]/2</f>
        <v>4</v>
      </c>
      <c r="L144" s="77">
        <f>Ores_Table[[#This Row],[avg_ores_per_chunk]]/VLOOKUP(Ores_Table[[#This Row],[vein_preset]],Ore_Density[],2,FALSE)/Vanilla_COG_Divisor</f>
        <v>24.014217497398246</v>
      </c>
      <c r="M14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44" s="86">
        <v>1</v>
      </c>
      <c r="O144" s="86">
        <v>1</v>
      </c>
      <c r="P14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4" s="152">
        <f>SQRT(Ores_Table[[#This Row],[vein_multiplier]])*Ores_Table[[#This Row],[vein_frequency_tweak]]</f>
        <v>4.900430337980354</v>
      </c>
      <c r="R144" s="152" t="str">
        <f>IF(Ores_Table[[#This Row],[vein_has_motherlode]]="Motherlode",((Ores_Table[[#This Row],[vein_motherlode_size_tweak]]*SQRT(Ores_Table[[#This Row],[vein_multiplier]]))^(1/2))^(1/3),"none")</f>
        <v>none</v>
      </c>
      <c r="S144" s="152">
        <f>IF(Ores_Table[[#This Row],[vein_has_branches]]="Branches",SQRT(Ores_Table[[#This Row],[vein_multiplier]])^(1/2),IF(Ores_Table[[#This Row],[vein_has_branches]]="Vertical","default",Ores_Table[[#This Row],[vein_has_branches]]))</f>
        <v>2.2136915634253009</v>
      </c>
      <c r="T144" s="153">
        <f>IF(Ores_Table[[#This Row],[vein_has_branches]]="Branches",SQRT(SQRT(Ores_Table[[#This Row],[vein_multiplier]]))^(1/2),IF(Ores_Table[[#This Row],[vein_has_branches]]="Vertical",SQRT(Ores_Table[[#This Row],[vein_multiplier]])^(1/2),"none"))</f>
        <v>1.4878479638139446</v>
      </c>
      <c r="U144" s="77">
        <f>Ores_Table[[#This Row],[avg_ores_per_chunk]]/VLOOKUP(Ores_Table[[#This Row],[cloud_preset]],Ore_Density[],2,FALSE)/Vanilla_COG_Divisor</f>
        <v>5.2244897959183669</v>
      </c>
      <c r="V144" s="158">
        <f>SQRT(Ores_Table[[#This Row],[cloud_multiplier]])</f>
        <v>2.2857142857142856</v>
      </c>
      <c r="W144" s="147">
        <f>SQRT(SQRT(Ores_Table[[#This Row],[cloud_multiplier]]))</f>
        <v>1.5118578920369088</v>
      </c>
      <c r="X144" s="70">
        <f>Ores_Table[[#This Row],[height_range]]+Ores_Table[[#This Row],[height_desired_bottom]]</f>
        <v>64.5</v>
      </c>
      <c r="Y144" s="71">
        <f>(Ores_Table[[#This Row],[height_desired_top]]-Ores_Table[[#This Row],[height_desired_bottom]])/2</f>
        <v>63.5</v>
      </c>
      <c r="Z144" s="71">
        <f>Ores_Table[[#This Row],[height_amp_range]]+Ores_Table[[#This Row],[height_desired_bottom]]</f>
        <v>125.3</v>
      </c>
      <c r="AA144" s="72">
        <f>(Ores_Table[[#This Row],[height_amplified_top]]-Ores_Table[[#This Row],[height_desired_bottom]])/2</f>
        <v>124.3</v>
      </c>
      <c r="AB144" s="128">
        <v>1</v>
      </c>
      <c r="AC144" s="128">
        <v>128</v>
      </c>
      <c r="AD144" s="128"/>
      <c r="AE14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4" s="32">
        <f>IF(Ores_Table[[#This Row],[height_desired_top]]&gt;64,64+((Ores_Table[[#This Row],[height_desired_top]]-64)*2.9),Ores_Table[[#This Row],[height_desired_top]])</f>
        <v>249.6</v>
      </c>
      <c r="AH144" s="41" t="s">
        <v>495</v>
      </c>
      <c r="AI144" s="42"/>
      <c r="AJ144" s="131" t="s">
        <v>96</v>
      </c>
      <c r="AK144" s="20" t="str">
        <f>IF(Ores_Table[[#This Row],[height_average]]&gt;64,"uniform",IF(Ores_Table[[#This Row],[dimension]]="Overworld","normal","uniform"))</f>
        <v>uniform</v>
      </c>
      <c r="AL144" s="109" t="s">
        <v>496</v>
      </c>
      <c r="AM144" s="110" t="s">
        <v>98</v>
      </c>
      <c r="AN144" s="117"/>
      <c r="AO144" s="118" t="s">
        <v>56</v>
      </c>
      <c r="AP144" s="46"/>
    </row>
    <row r="145" spans="1:42" s="7" customFormat="1" ht="13.5">
      <c r="A145" s="31" t="s">
        <v>494</v>
      </c>
      <c r="B145" s="18"/>
      <c r="C145" s="105" t="s">
        <v>176</v>
      </c>
      <c r="D145" s="97" t="s">
        <v>59</v>
      </c>
      <c r="E145" s="98" t="s">
        <v>66</v>
      </c>
      <c r="F145" s="99" t="s">
        <v>61</v>
      </c>
      <c r="G145" s="37">
        <f>Ores_Table[[#This Row],[original_vein_size]]*Ores_Table[[#This Row],[original_veins_per_chunk]]/2</f>
        <v>32</v>
      </c>
      <c r="H145" s="123">
        <v>8</v>
      </c>
      <c r="I145" s="124">
        <v>8</v>
      </c>
      <c r="J145" s="146">
        <f>Ores_Table[[#This Row],[original_vein_size]]/2</f>
        <v>4</v>
      </c>
      <c r="K145" s="147">
        <f>Ores_Table[[#This Row],[original_veins_per_chunk]]/2</f>
        <v>4</v>
      </c>
      <c r="L145" s="77">
        <f>Ores_Table[[#This Row],[avg_ores_per_chunk]]/VLOOKUP(Ores_Table[[#This Row],[vein_preset]],Ore_Density[],2,FALSE)/Vanilla_COG_Divisor</f>
        <v>2.0039138943248531</v>
      </c>
      <c r="M14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45" s="86">
        <v>1</v>
      </c>
      <c r="O145" s="86">
        <v>1</v>
      </c>
      <c r="P14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5" s="152">
        <f>SQRT(Ores_Table[[#This Row],[vein_multiplier]])*Ores_Table[[#This Row],[vein_frequency_tweak]]</f>
        <v>1.4155966566521883</v>
      </c>
      <c r="R145" s="152">
        <f>IF(Ores_Table[[#This Row],[vein_has_motherlode]]="Motherlode",((Ores_Table[[#This Row],[vein_motherlode_size_tweak]]*SQRT(Ores_Table[[#This Row],[vein_multiplier]]))^(1/2))^(1/3),"none")</f>
        <v>1.0596357156920035</v>
      </c>
      <c r="S145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14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145" s="77">
        <f>Ores_Table[[#This Row],[avg_ores_per_chunk]]/VLOOKUP(Ores_Table[[#This Row],[cloud_preset]],Ore_Density[],2,FALSE)/Vanilla_COG_Divisor</f>
        <v>2.6122448979591835</v>
      </c>
      <c r="V145" s="158">
        <f>SQRT(Ores_Table[[#This Row],[cloud_multiplier]])</f>
        <v>1.6162440712835371</v>
      </c>
      <c r="W145" s="147">
        <f>SQRT(SQRT(Ores_Table[[#This Row],[cloud_multiplier]]))</f>
        <v>1.2713158817868739</v>
      </c>
      <c r="X145" s="70">
        <f>Ores_Table[[#This Row],[height_range]]+Ores_Table[[#This Row],[height_desired_bottom]]</f>
        <v>64.5</v>
      </c>
      <c r="Y145" s="71">
        <f>(Ores_Table[[#This Row],[height_desired_top]]-Ores_Table[[#This Row],[height_desired_bottom]])/2</f>
        <v>63.5</v>
      </c>
      <c r="Z145" s="71">
        <f>Ores_Table[[#This Row],[height_amp_range]]+Ores_Table[[#This Row],[height_desired_bottom]]</f>
        <v>125.3</v>
      </c>
      <c r="AA145" s="72">
        <f>(Ores_Table[[#This Row],[height_amplified_top]]-Ores_Table[[#This Row],[height_desired_bottom]])/2</f>
        <v>124.3</v>
      </c>
      <c r="AB145" s="128">
        <v>1</v>
      </c>
      <c r="AC145" s="128">
        <v>128</v>
      </c>
      <c r="AD145" s="128"/>
      <c r="AE14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5" s="32">
        <f>IF(Ores_Table[[#This Row],[height_desired_top]]&gt;64,64+((Ores_Table[[#This Row],[height_desired_top]]-64)*2.9),Ores_Table[[#This Row],[height_desired_top]])</f>
        <v>249.6</v>
      </c>
      <c r="AH145" s="41" t="s">
        <v>177</v>
      </c>
      <c r="AI145" s="42"/>
      <c r="AJ145" s="131" t="s">
        <v>96</v>
      </c>
      <c r="AK145" s="20" t="str">
        <f>IF(Ores_Table[[#This Row],[height_average]]&gt;64,"uniform",IF(Ores_Table[[#This Row],[dimension]]="Overworld","normal","uniform"))</f>
        <v>uniform</v>
      </c>
      <c r="AL145" s="109" t="s">
        <v>503</v>
      </c>
      <c r="AM145" s="110" t="s">
        <v>98</v>
      </c>
      <c r="AN145" s="117"/>
      <c r="AO145" s="118" t="s">
        <v>56</v>
      </c>
      <c r="AP145" s="46"/>
    </row>
    <row r="146" spans="1:42" s="7" customFormat="1" ht="13.5">
      <c r="A146" s="31" t="s">
        <v>494</v>
      </c>
      <c r="B146" s="18"/>
      <c r="C146" s="105" t="s">
        <v>78</v>
      </c>
      <c r="D146" s="97" t="s">
        <v>59</v>
      </c>
      <c r="E146" s="98" t="s">
        <v>79</v>
      </c>
      <c r="F146" s="99" t="s">
        <v>61</v>
      </c>
      <c r="G146" s="37">
        <f>Ores_Table[[#This Row],[original_vein_size]]*Ores_Table[[#This Row],[original_veins_per_chunk]]/2</f>
        <v>6</v>
      </c>
      <c r="H146" s="123">
        <v>3</v>
      </c>
      <c r="I146" s="124">
        <v>4</v>
      </c>
      <c r="J146" s="146">
        <f>Ores_Table[[#This Row],[original_vein_size]]/2</f>
        <v>1.5</v>
      </c>
      <c r="K146" s="147">
        <f>Ores_Table[[#This Row],[original_veins_per_chunk]]/2</f>
        <v>2</v>
      </c>
      <c r="L146" s="77">
        <f>Ores_Table[[#This Row],[avg_ores_per_chunk]]/VLOOKUP(Ores_Table[[#This Row],[vein_preset]],Ore_Density[],2,FALSE)/Vanilla_COG_Divisor</f>
        <v>0.87463414053901267</v>
      </c>
      <c r="M14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46" s="86">
        <v>1</v>
      </c>
      <c r="O146" s="86">
        <v>1</v>
      </c>
      <c r="P14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6" s="152">
        <f>SQRT(Ores_Table[[#This Row],[vein_multiplier]])*Ores_Table[[#This Row],[vein_frequency_tweak]]</f>
        <v>0.93521876613924548</v>
      </c>
      <c r="R146" s="152" t="str">
        <f>IF(Ores_Table[[#This Row],[vein_has_motherlode]]="Motherlode",((Ores_Table[[#This Row],[vein_motherlode_size_tweak]]*SQRT(Ores_Table[[#This Row],[vein_multiplier]]))^(1/2))^(1/3),"none")</f>
        <v>none</v>
      </c>
      <c r="S146" s="152">
        <f>IF(Ores_Table[[#This Row],[vein_has_branches]]="Branches",SQRT(Ores_Table[[#This Row],[vein_multiplier]])^(1/2),IF(Ores_Table[[#This Row],[vein_has_branches]]="Vertical","default",Ores_Table[[#This Row],[vein_has_branches]]))</f>
        <v>0.96706709495217835</v>
      </c>
      <c r="T14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0.98339569602077193</v>
      </c>
      <c r="U146" s="77">
        <f>Ores_Table[[#This Row],[avg_ores_per_chunk]]/VLOOKUP(Ores_Table[[#This Row],[cloud_preset]],Ore_Density[],2,FALSE)/Vanilla_COG_Divisor</f>
        <v>0.48979591836734693</v>
      </c>
      <c r="V146" s="158">
        <f>SQRT(Ores_Table[[#This Row],[cloud_multiplier]])</f>
        <v>0.6998542122237652</v>
      </c>
      <c r="W146" s="147">
        <f>SQRT(SQRT(Ores_Table[[#This Row],[cloud_multiplier]]))</f>
        <v>0.83657289713674399</v>
      </c>
      <c r="X146" s="70">
        <f>Ores_Table[[#This Row],[height_range]]+Ores_Table[[#This Row],[height_desired_bottom]]</f>
        <v>64.5</v>
      </c>
      <c r="Y146" s="71">
        <f>(Ores_Table[[#This Row],[height_desired_top]]-Ores_Table[[#This Row],[height_desired_bottom]])/2</f>
        <v>63.5</v>
      </c>
      <c r="Z146" s="71">
        <f>Ores_Table[[#This Row],[height_amp_range]]+Ores_Table[[#This Row],[height_desired_bottom]]</f>
        <v>125.3</v>
      </c>
      <c r="AA146" s="72">
        <f>(Ores_Table[[#This Row],[height_amplified_top]]-Ores_Table[[#This Row],[height_desired_bottom]])/2</f>
        <v>124.3</v>
      </c>
      <c r="AB146" s="128">
        <v>1</v>
      </c>
      <c r="AC146" s="128">
        <v>128</v>
      </c>
      <c r="AD146" s="128"/>
      <c r="AE14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6" s="32">
        <f>IF(Ores_Table[[#This Row],[height_desired_top]]&gt;64,64+((Ores_Table[[#This Row],[height_desired_top]]-64)*2.9),Ores_Table[[#This Row],[height_desired_top]])</f>
        <v>249.6</v>
      </c>
      <c r="AH146" s="41" t="s">
        <v>80</v>
      </c>
      <c r="AI146" s="42" t="s">
        <v>497</v>
      </c>
      <c r="AJ146" s="131" t="s">
        <v>96</v>
      </c>
      <c r="AK146" s="20" t="str">
        <f>IF(Ores_Table[[#This Row],[height_average]]&gt;64,"uniform",IF(Ores_Table[[#This Row],[dimension]]="Overworld","normal","uniform"))</f>
        <v>uniform</v>
      </c>
      <c r="AL146" s="109" t="s">
        <v>498</v>
      </c>
      <c r="AM146" s="110" t="s">
        <v>98</v>
      </c>
      <c r="AN146" s="117"/>
      <c r="AO146" s="118" t="s">
        <v>56</v>
      </c>
      <c r="AP146" s="46"/>
    </row>
    <row r="147" spans="1:42" s="7" customFormat="1" ht="13.5">
      <c r="A147" s="31" t="s">
        <v>494</v>
      </c>
      <c r="B147" s="18"/>
      <c r="C147" s="105" t="s">
        <v>88</v>
      </c>
      <c r="D147" s="97" t="s">
        <v>59</v>
      </c>
      <c r="E147" s="98" t="s">
        <v>79</v>
      </c>
      <c r="F147" s="99" t="s">
        <v>61</v>
      </c>
      <c r="G147" s="37">
        <f>Ores_Table[[#This Row],[original_vein_size]]*Ores_Table[[#This Row],[original_veins_per_chunk]]/2</f>
        <v>3</v>
      </c>
      <c r="H147" s="123">
        <v>2</v>
      </c>
      <c r="I147" s="124">
        <v>3</v>
      </c>
      <c r="J147" s="146">
        <f>Ores_Table[[#This Row],[original_vein_size]]/2</f>
        <v>1</v>
      </c>
      <c r="K147" s="147">
        <f>Ores_Table[[#This Row],[original_veins_per_chunk]]/2</f>
        <v>1.5</v>
      </c>
      <c r="L147" s="77">
        <f>Ores_Table[[#This Row],[avg_ores_per_chunk]]/VLOOKUP(Ores_Table[[#This Row],[vein_preset]],Ore_Density[],2,FALSE)/Vanilla_COG_Divisor</f>
        <v>0.43731707026950634</v>
      </c>
      <c r="M14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47" s="86">
        <v>1</v>
      </c>
      <c r="O147" s="86">
        <v>1</v>
      </c>
      <c r="P14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7" s="152">
        <f>SQRT(Ores_Table[[#This Row],[vein_multiplier]])*Ores_Table[[#This Row],[vein_frequency_tweak]]</f>
        <v>0.66129953142997644</v>
      </c>
      <c r="R147" s="152" t="str">
        <f>IF(Ores_Table[[#This Row],[vein_has_motherlode]]="Motherlode",((Ores_Table[[#This Row],[vein_motherlode_size_tweak]]*SQRT(Ores_Table[[#This Row],[vein_multiplier]]))^(1/2))^(1/3),"none")</f>
        <v>none</v>
      </c>
      <c r="S147" s="152">
        <f>IF(Ores_Table[[#This Row],[vein_has_branches]]="Branches",SQRT(Ores_Table[[#This Row],[vein_multiplier]])^(1/2),IF(Ores_Table[[#This Row],[vein_has_branches]]="Vertical","default",Ores_Table[[#This Row],[vein_has_branches]]))</f>
        <v>0.81320325345511035</v>
      </c>
      <c r="T147" s="153">
        <f>IF(Ores_Table[[#This Row],[vein_has_branches]]="Branches",SQRT(SQRT(Ores_Table[[#This Row],[vein_multiplier]]))^(1/2),IF(Ores_Table[[#This Row],[vein_has_branches]]="Vertical",SQRT(Ores_Table[[#This Row],[vein_multiplier]])^(1/2),"none"))</f>
        <v>0.90177782932111961</v>
      </c>
      <c r="U147" s="77">
        <f>Ores_Table[[#This Row],[avg_ores_per_chunk]]/VLOOKUP(Ores_Table[[#This Row],[cloud_preset]],Ore_Density[],2,FALSE)/Vanilla_COG_Divisor</f>
        <v>0.24489795918367346</v>
      </c>
      <c r="V147" s="158">
        <f>SQRT(Ores_Table[[#This Row],[cloud_multiplier]])</f>
        <v>0.49487165930539351</v>
      </c>
      <c r="W147" s="147">
        <f>SQRT(SQRT(Ores_Table[[#This Row],[cloud_multiplier]]))</f>
        <v>0.70347115030070251</v>
      </c>
      <c r="X147" s="70">
        <f>Ores_Table[[#This Row],[height_range]]+Ores_Table[[#This Row],[height_desired_bottom]]</f>
        <v>64.5</v>
      </c>
      <c r="Y147" s="71">
        <f>(Ores_Table[[#This Row],[height_desired_top]]-Ores_Table[[#This Row],[height_desired_bottom]])/2</f>
        <v>63.5</v>
      </c>
      <c r="Z147" s="71">
        <f>Ores_Table[[#This Row],[height_amp_range]]+Ores_Table[[#This Row],[height_desired_bottom]]</f>
        <v>125.3</v>
      </c>
      <c r="AA147" s="72">
        <f>(Ores_Table[[#This Row],[height_amplified_top]]-Ores_Table[[#This Row],[height_desired_bottom]])/2</f>
        <v>124.3</v>
      </c>
      <c r="AB147" s="128">
        <v>1</v>
      </c>
      <c r="AC147" s="128">
        <v>128</v>
      </c>
      <c r="AD147" s="128"/>
      <c r="AE14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7" s="32">
        <f>IF(Ores_Table[[#This Row],[height_desired_top]]&gt;64,64+((Ores_Table[[#This Row],[height_desired_top]]-64)*2.9),Ores_Table[[#This Row],[height_desired_top]])</f>
        <v>249.6</v>
      </c>
      <c r="AH147" s="41" t="s">
        <v>89</v>
      </c>
      <c r="AI147" s="42" t="s">
        <v>505</v>
      </c>
      <c r="AJ147" s="131" t="s">
        <v>96</v>
      </c>
      <c r="AK147" s="20" t="str">
        <f>IF(Ores_Table[[#This Row],[height_average]]&gt;64,"uniform",IF(Ores_Table[[#This Row],[dimension]]="Overworld","normal","uniform"))</f>
        <v>uniform</v>
      </c>
      <c r="AL147" s="109" t="s">
        <v>506</v>
      </c>
      <c r="AM147" s="110" t="s">
        <v>98</v>
      </c>
      <c r="AN147" s="117"/>
      <c r="AO147" s="118" t="s">
        <v>56</v>
      </c>
      <c r="AP147" s="46"/>
    </row>
    <row r="148" spans="1:42" s="7" customFormat="1" ht="13.5">
      <c r="A148" s="31" t="s">
        <v>494</v>
      </c>
      <c r="B148" s="18"/>
      <c r="C148" s="105" t="s">
        <v>69</v>
      </c>
      <c r="D148" s="97" t="s">
        <v>59</v>
      </c>
      <c r="E148" s="98" t="s">
        <v>66</v>
      </c>
      <c r="F148" s="99" t="s">
        <v>61</v>
      </c>
      <c r="G148" s="37">
        <f>Ores_Table[[#This Row],[original_vein_size]]*Ores_Table[[#This Row],[original_veins_per_chunk]]/2</f>
        <v>24</v>
      </c>
      <c r="H148" s="123">
        <v>6</v>
      </c>
      <c r="I148" s="124">
        <v>8</v>
      </c>
      <c r="J148" s="146">
        <f>Ores_Table[[#This Row],[original_vein_size]]/2</f>
        <v>3</v>
      </c>
      <c r="K148" s="147">
        <f>Ores_Table[[#This Row],[original_veins_per_chunk]]/2</f>
        <v>4</v>
      </c>
      <c r="L148" s="77">
        <f>Ores_Table[[#This Row],[avg_ores_per_chunk]]/VLOOKUP(Ores_Table[[#This Row],[vein_preset]],Ore_Density[],2,FALSE)/Vanilla_COG_Divisor</f>
        <v>1.5029354207436398</v>
      </c>
      <c r="M14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48" s="86">
        <v>1</v>
      </c>
      <c r="O148" s="86">
        <v>1</v>
      </c>
      <c r="P14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48" s="152">
        <f>SQRT(Ores_Table[[#This Row],[vein_multiplier]])*Ores_Table[[#This Row],[vein_frequency_tweak]]</f>
        <v>1.2259426661731125</v>
      </c>
      <c r="R148" s="152">
        <f>IF(Ores_Table[[#This Row],[vein_has_motherlode]]="Motherlode",((Ores_Table[[#This Row],[vein_motherlode_size_tweak]]*SQRT(Ores_Table[[#This Row],[vein_multiplier]]))^(1/2))^(1/3),"none")</f>
        <v>1.0345346153372657</v>
      </c>
      <c r="S148" s="152">
        <f>IF(Ores_Table[[#This Row],[vein_has_branches]]="Branches",SQRT(Ores_Table[[#This Row],[vein_multiplier]])^(1/2),IF(Ores_Table[[#This Row],[vein_has_branches]]="Vertical","default",Ores_Table[[#This Row],[vein_has_branches]]))</f>
        <v>1.1072229523330486</v>
      </c>
      <c r="T148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1.0522466214405484</v>
      </c>
      <c r="U148" s="77">
        <f>Ores_Table[[#This Row],[avg_ores_per_chunk]]/VLOOKUP(Ores_Table[[#This Row],[cloud_preset]],Ore_Density[],2,FALSE)/Vanilla_COG_Divisor</f>
        <v>1.9591836734693877</v>
      </c>
      <c r="V148" s="158">
        <f>SQRT(Ores_Table[[#This Row],[cloud_multiplier]])</f>
        <v>1.3997084244475304</v>
      </c>
      <c r="W148" s="147">
        <f>SQRT(SQRT(Ores_Table[[#This Row],[cloud_multiplier]]))</f>
        <v>1.1830927370445354</v>
      </c>
      <c r="X148" s="70">
        <f>Ores_Table[[#This Row],[height_range]]+Ores_Table[[#This Row],[height_desired_bottom]]</f>
        <v>64.5</v>
      </c>
      <c r="Y148" s="71">
        <f>(Ores_Table[[#This Row],[height_desired_top]]-Ores_Table[[#This Row],[height_desired_bottom]])/2</f>
        <v>63.5</v>
      </c>
      <c r="Z148" s="71">
        <f>Ores_Table[[#This Row],[height_amp_range]]+Ores_Table[[#This Row],[height_desired_bottom]]</f>
        <v>125.3</v>
      </c>
      <c r="AA148" s="72">
        <f>(Ores_Table[[#This Row],[height_amplified_top]]-Ores_Table[[#This Row],[height_desired_bottom]])/2</f>
        <v>124.3</v>
      </c>
      <c r="AB148" s="128">
        <v>1</v>
      </c>
      <c r="AC148" s="128">
        <v>128</v>
      </c>
      <c r="AD148" s="128"/>
      <c r="AE14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8" s="32">
        <f>IF(Ores_Table[[#This Row],[height_desired_top]]&gt;64,64+((Ores_Table[[#This Row],[height_desired_top]]-64)*2.9),Ores_Table[[#This Row],[height_desired_top]])</f>
        <v>249.6</v>
      </c>
      <c r="AH148" s="41" t="s">
        <v>70</v>
      </c>
      <c r="AI148" s="42"/>
      <c r="AJ148" s="131" t="s">
        <v>96</v>
      </c>
      <c r="AK148" s="20" t="str">
        <f>IF(Ores_Table[[#This Row],[height_average]]&gt;64,"uniform",IF(Ores_Table[[#This Row],[dimension]]="Overworld","normal","uniform"))</f>
        <v>uniform</v>
      </c>
      <c r="AL148" s="109" t="s">
        <v>499</v>
      </c>
      <c r="AM148" s="110" t="s">
        <v>98</v>
      </c>
      <c r="AN148" s="117"/>
      <c r="AO148" s="118" t="s">
        <v>56</v>
      </c>
      <c r="AP148" s="46"/>
    </row>
    <row r="149" spans="1:42" s="7" customFormat="1" ht="13.5">
      <c r="A149" s="31" t="s">
        <v>494</v>
      </c>
      <c r="B149" s="18"/>
      <c r="C149" s="105" t="s">
        <v>529</v>
      </c>
      <c r="D149" s="97" t="s">
        <v>59</v>
      </c>
      <c r="E149" s="98" t="s">
        <v>50</v>
      </c>
      <c r="F149" s="99" t="s">
        <v>61</v>
      </c>
      <c r="G149" s="37">
        <f>Ores_Table[[#This Row],[original_vein_size]]*Ores_Table[[#This Row],[original_veins_per_chunk]]/2</f>
        <v>1</v>
      </c>
      <c r="H149" s="123">
        <v>2</v>
      </c>
      <c r="I149" s="124">
        <v>1</v>
      </c>
      <c r="J149" s="146">
        <f>Ores_Table[[#This Row],[original_vein_size]]/2</f>
        <v>1</v>
      </c>
      <c r="K149" s="147">
        <f>Ores_Table[[#This Row],[original_veins_per_chunk]]/2</f>
        <v>0.5</v>
      </c>
      <c r="L149" s="77">
        <f>Ores_Table[[#This Row],[avg_ores_per_chunk]]/VLOOKUP(Ores_Table[[#This Row],[vein_preset]],Ore_Density[],2,FALSE)/Vanilla_COG_Divisor</f>
        <v>9.7981579463060936E-2</v>
      </c>
      <c r="M14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49" s="86">
        <v>1</v>
      </c>
      <c r="O149" s="86">
        <v>1</v>
      </c>
      <c r="P14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149" s="152">
        <f>SQRT(Ores_Table[[#This Row],[vein_multiplier]])*Ores_Table[[#This Row],[vein_frequency_tweak]]</f>
        <v>0.31302009434389499</v>
      </c>
      <c r="R149" s="152">
        <f>IF(Ores_Table[[#This Row],[vein_has_motherlode]]="Motherlode",((Ores_Table[[#This Row],[vein_motherlode_size_tweak]]*SQRT(Ores_Table[[#This Row],[vein_multiplier]]))^(1/2))^(1/3),"none")</f>
        <v>0.82400282949933212</v>
      </c>
      <c r="S149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149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149" s="77">
        <f>Ores_Table[[#This Row],[avg_ores_per_chunk]]/VLOOKUP(Ores_Table[[#This Row],[cloud_preset]],Ore_Density[],2,FALSE)/Vanilla_COG_Divisor</f>
        <v>8.1632653061224483E-2</v>
      </c>
      <c r="V149" s="158">
        <f>SQRT(Ores_Table[[#This Row],[cloud_multiplier]])</f>
        <v>0.2857142857142857</v>
      </c>
      <c r="W149" s="147">
        <f>SQRT(SQRT(Ores_Table[[#This Row],[cloud_multiplier]]))</f>
        <v>0.53452248382484879</v>
      </c>
      <c r="X149" s="70">
        <f>Ores_Table[[#This Row],[height_range]]+Ores_Table[[#This Row],[height_desired_bottom]]</f>
        <v>64.5</v>
      </c>
      <c r="Y149" s="71">
        <f>(Ores_Table[[#This Row],[height_desired_top]]-Ores_Table[[#This Row],[height_desired_bottom]])/2</f>
        <v>63.5</v>
      </c>
      <c r="Z149" s="71">
        <f>Ores_Table[[#This Row],[height_amp_range]]+Ores_Table[[#This Row],[height_desired_bottom]]</f>
        <v>125.3</v>
      </c>
      <c r="AA149" s="72">
        <f>(Ores_Table[[#This Row],[height_amplified_top]]-Ores_Table[[#This Row],[height_desired_bottom]])/2</f>
        <v>124.3</v>
      </c>
      <c r="AB149" s="128">
        <v>1</v>
      </c>
      <c r="AC149" s="128">
        <v>128</v>
      </c>
      <c r="AD149" s="128"/>
      <c r="AE14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4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49" s="32">
        <f>IF(Ores_Table[[#This Row],[height_desired_top]]&gt;64,64+((Ores_Table[[#This Row],[height_desired_top]]-64)*2.9),Ores_Table[[#This Row],[height_desired_top]])</f>
        <v>249.6</v>
      </c>
      <c r="AH149" s="41" t="s">
        <v>170</v>
      </c>
      <c r="AI149" s="42"/>
      <c r="AJ149" s="131" t="s">
        <v>96</v>
      </c>
      <c r="AK149" s="20" t="str">
        <f>IF(Ores_Table[[#This Row],[height_average]]&gt;64,"uniform",IF(Ores_Table[[#This Row],[dimension]]="Overworld","normal","uniform"))</f>
        <v>uniform</v>
      </c>
      <c r="AL149" s="109" t="s">
        <v>530</v>
      </c>
      <c r="AM149" s="110" t="s">
        <v>98</v>
      </c>
      <c r="AN149" s="117"/>
      <c r="AO149" s="118" t="s">
        <v>56</v>
      </c>
      <c r="AP149" s="46"/>
    </row>
    <row r="150" spans="1:42" s="7" customFormat="1" ht="13.5">
      <c r="A150" s="31" t="s">
        <v>494</v>
      </c>
      <c r="B150" s="18"/>
      <c r="C150" s="105" t="s">
        <v>65</v>
      </c>
      <c r="D150" s="97" t="s">
        <v>59</v>
      </c>
      <c r="E150" s="98" t="s">
        <v>66</v>
      </c>
      <c r="F150" s="99" t="s">
        <v>61</v>
      </c>
      <c r="G150" s="37">
        <f>Ores_Table[[#This Row],[original_vein_size]]*Ores_Table[[#This Row],[original_veins_per_chunk]]/2</f>
        <v>32</v>
      </c>
      <c r="H150" s="123">
        <v>8</v>
      </c>
      <c r="I150" s="124">
        <v>8</v>
      </c>
      <c r="J150" s="146">
        <f>Ores_Table[[#This Row],[original_vein_size]]/2</f>
        <v>4</v>
      </c>
      <c r="K150" s="147">
        <f>Ores_Table[[#This Row],[original_veins_per_chunk]]/2</f>
        <v>4</v>
      </c>
      <c r="L150" s="77">
        <f>Ores_Table[[#This Row],[avg_ores_per_chunk]]/VLOOKUP(Ores_Table[[#This Row],[vein_preset]],Ore_Density[],2,FALSE)/Vanilla_COG_Divisor</f>
        <v>2.0039138943248531</v>
      </c>
      <c r="M15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50" s="86">
        <v>1</v>
      </c>
      <c r="O150" s="86">
        <v>1</v>
      </c>
      <c r="P15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0" s="152">
        <f>SQRT(Ores_Table[[#This Row],[vein_multiplier]])*Ores_Table[[#This Row],[vein_frequency_tweak]]</f>
        <v>1.4155966566521883</v>
      </c>
      <c r="R150" s="152">
        <f>IF(Ores_Table[[#This Row],[vein_has_motherlode]]="Motherlode",((Ores_Table[[#This Row],[vein_motherlode_size_tweak]]*SQRT(Ores_Table[[#This Row],[vein_multiplier]]))^(1/2))^(1/3),"none")</f>
        <v>1.0596357156920035</v>
      </c>
      <c r="S150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150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150" s="77">
        <f>Ores_Table[[#This Row],[avg_ores_per_chunk]]/VLOOKUP(Ores_Table[[#This Row],[cloud_preset]],Ore_Density[],2,FALSE)/Vanilla_COG_Divisor</f>
        <v>2.6122448979591835</v>
      </c>
      <c r="V150" s="158">
        <f>SQRT(Ores_Table[[#This Row],[cloud_multiplier]])</f>
        <v>1.6162440712835371</v>
      </c>
      <c r="W150" s="147">
        <f>SQRT(SQRT(Ores_Table[[#This Row],[cloud_multiplier]]))</f>
        <v>1.2713158817868739</v>
      </c>
      <c r="X150" s="70">
        <f>Ores_Table[[#This Row],[height_range]]+Ores_Table[[#This Row],[height_desired_bottom]]</f>
        <v>64.5</v>
      </c>
      <c r="Y150" s="71">
        <f>(Ores_Table[[#This Row],[height_desired_top]]-Ores_Table[[#This Row],[height_desired_bottom]])/2</f>
        <v>63.5</v>
      </c>
      <c r="Z150" s="71">
        <f>Ores_Table[[#This Row],[height_amp_range]]+Ores_Table[[#This Row],[height_desired_bottom]]</f>
        <v>125.3</v>
      </c>
      <c r="AA150" s="72">
        <f>(Ores_Table[[#This Row],[height_amplified_top]]-Ores_Table[[#This Row],[height_desired_bottom]])/2</f>
        <v>124.3</v>
      </c>
      <c r="AB150" s="128">
        <v>1</v>
      </c>
      <c r="AC150" s="128">
        <v>128</v>
      </c>
      <c r="AD150" s="128"/>
      <c r="AE15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0" s="32">
        <f>IF(Ores_Table[[#This Row],[height_desired_top]]&gt;64,64+((Ores_Table[[#This Row],[height_desired_top]]-64)*2.9),Ores_Table[[#This Row],[height_desired_top]])</f>
        <v>249.6</v>
      </c>
      <c r="AH150" s="41" t="s">
        <v>67</v>
      </c>
      <c r="AI150" s="42"/>
      <c r="AJ150" s="131" t="s">
        <v>96</v>
      </c>
      <c r="AK150" s="20" t="str">
        <f>IF(Ores_Table[[#This Row],[height_average]]&gt;64,"uniform",IF(Ores_Table[[#This Row],[dimension]]="Overworld","normal","uniform"))</f>
        <v>uniform</v>
      </c>
      <c r="AL150" s="109" t="s">
        <v>500</v>
      </c>
      <c r="AM150" s="110" t="s">
        <v>98</v>
      </c>
      <c r="AN150" s="117"/>
      <c r="AO150" s="118" t="s">
        <v>56</v>
      </c>
      <c r="AP150" s="46"/>
    </row>
    <row r="151" spans="1:42" s="7" customFormat="1" ht="13.5">
      <c r="A151" s="31" t="s">
        <v>494</v>
      </c>
      <c r="B151" s="18"/>
      <c r="C151" s="105" t="s">
        <v>85</v>
      </c>
      <c r="D151" s="97" t="s">
        <v>59</v>
      </c>
      <c r="E151" s="98" t="s">
        <v>73</v>
      </c>
      <c r="F151" s="99" t="s">
        <v>61</v>
      </c>
      <c r="G151" s="37">
        <f>Ores_Table[[#This Row],[original_vein_size]]*Ores_Table[[#This Row],[original_veins_per_chunk]]/2</f>
        <v>18</v>
      </c>
      <c r="H151" s="123">
        <v>6</v>
      </c>
      <c r="I151" s="124">
        <v>6</v>
      </c>
      <c r="J151" s="146">
        <f>Ores_Table[[#This Row],[original_vein_size]]/2</f>
        <v>3</v>
      </c>
      <c r="K151" s="147">
        <f>Ores_Table[[#This Row],[original_veins_per_chunk]]/2</f>
        <v>3</v>
      </c>
      <c r="L151" s="77">
        <f>Ores_Table[[#This Row],[avg_ores_per_chunk]]/VLOOKUP(Ores_Table[[#This Row],[vein_preset]],Ore_Density[],2,FALSE)/Vanilla_COG_Divisor</f>
        <v>3.7202380952380949</v>
      </c>
      <c r="M15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51" s="86">
        <v>1</v>
      </c>
      <c r="O151" s="86">
        <v>1</v>
      </c>
      <c r="P15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151" s="152">
        <f>SQRT(Ores_Table[[#This Row],[vein_multiplier]])*Ores_Table[[#This Row],[vein_frequency_tweak]]</f>
        <v>1.9287918745261488</v>
      </c>
      <c r="R151" s="152" t="str">
        <f>IF(Ores_Table[[#This Row],[vein_has_motherlode]]="Motherlode",((Ores_Table[[#This Row],[vein_motherlode_size_tweak]]*SQRT(Ores_Table[[#This Row],[vein_multiplier]]))^(1/2))^(1/3),"none")</f>
        <v>none</v>
      </c>
      <c r="S151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151" s="153">
        <f>IF(Ores_Table[[#This Row],[vein_has_branches]]="Branches",SQRT(SQRT(Ores_Table[[#This Row],[vein_multiplier]]))^(1/2),IF(Ores_Table[[#This Row],[vein_has_branches]]="Vertical",SQRT(Ores_Table[[#This Row],[vein_multiplier]])^(1/2),"none"))</f>
        <v>1.3888095170058956</v>
      </c>
      <c r="U151" s="77">
        <f>Ores_Table[[#This Row],[avg_ores_per_chunk]]/VLOOKUP(Ores_Table[[#This Row],[cloud_preset]],Ore_Density[],2,FALSE)/Vanilla_COG_Divisor</f>
        <v>1.4693877551020409</v>
      </c>
      <c r="V151" s="158">
        <f>SQRT(Ores_Table[[#This Row],[cloud_multiplier]])</f>
        <v>1.212183053462653</v>
      </c>
      <c r="W151" s="147">
        <f>SQRT(SQRT(Ores_Table[[#This Row],[cloud_multiplier]]))</f>
        <v>1.1009918498620472</v>
      </c>
      <c r="X151" s="70">
        <f>Ores_Table[[#This Row],[height_range]]+Ores_Table[[#This Row],[height_desired_bottom]]</f>
        <v>64.5</v>
      </c>
      <c r="Y151" s="71">
        <f>(Ores_Table[[#This Row],[height_desired_top]]-Ores_Table[[#This Row],[height_desired_bottom]])/2</f>
        <v>63.5</v>
      </c>
      <c r="Z151" s="71">
        <f>Ores_Table[[#This Row],[height_amp_range]]+Ores_Table[[#This Row],[height_desired_bottom]]</f>
        <v>125.3</v>
      </c>
      <c r="AA151" s="72">
        <f>(Ores_Table[[#This Row],[height_amplified_top]]-Ores_Table[[#This Row],[height_desired_bottom]])/2</f>
        <v>124.3</v>
      </c>
      <c r="AB151" s="128">
        <v>1</v>
      </c>
      <c r="AC151" s="128">
        <v>128</v>
      </c>
      <c r="AD151" s="128"/>
      <c r="AE15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1" s="32">
        <f>IF(Ores_Table[[#This Row],[height_desired_top]]&gt;64,64+((Ores_Table[[#This Row],[height_desired_top]]-64)*2.9),Ores_Table[[#This Row],[height_desired_top]])</f>
        <v>249.6</v>
      </c>
      <c r="AH151" s="41" t="s">
        <v>86</v>
      </c>
      <c r="AI151" s="42"/>
      <c r="AJ151" s="131" t="s">
        <v>96</v>
      </c>
      <c r="AK151" s="20" t="str">
        <f>IF(Ores_Table[[#This Row],[height_average]]&gt;64,"uniform",IF(Ores_Table[[#This Row],[dimension]]="Overworld","normal","uniform"))</f>
        <v>uniform</v>
      </c>
      <c r="AL151" s="109" t="s">
        <v>501</v>
      </c>
      <c r="AM151" s="110" t="s">
        <v>98</v>
      </c>
      <c r="AN151" s="117" t="s">
        <v>76</v>
      </c>
      <c r="AO151" s="118" t="s">
        <v>77</v>
      </c>
      <c r="AP151" s="46"/>
    </row>
    <row r="152" spans="1:42" s="7" customFormat="1" ht="13.5">
      <c r="A152" s="31" t="s">
        <v>494</v>
      </c>
      <c r="B152" s="18"/>
      <c r="C152" s="105" t="s">
        <v>188</v>
      </c>
      <c r="D152" s="97" t="s">
        <v>59</v>
      </c>
      <c r="E152" s="98" t="s">
        <v>66</v>
      </c>
      <c r="F152" s="99" t="s">
        <v>61</v>
      </c>
      <c r="G152" s="37">
        <f>Ores_Table[[#This Row],[original_vein_size]]*Ores_Table[[#This Row],[original_veins_per_chunk]]/2</f>
        <v>18</v>
      </c>
      <c r="H152" s="123">
        <v>6</v>
      </c>
      <c r="I152" s="124">
        <v>6</v>
      </c>
      <c r="J152" s="146">
        <f>Ores_Table[[#This Row],[original_vein_size]]/2</f>
        <v>3</v>
      </c>
      <c r="K152" s="147">
        <f>Ores_Table[[#This Row],[original_veins_per_chunk]]/2</f>
        <v>3</v>
      </c>
      <c r="L152" s="77">
        <f>Ores_Table[[#This Row],[avg_ores_per_chunk]]/VLOOKUP(Ores_Table[[#This Row],[vein_preset]],Ore_Density[],2,FALSE)/Vanilla_COG_Divisor</f>
        <v>1.1272015655577299</v>
      </c>
      <c r="M15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52" s="86">
        <v>1</v>
      </c>
      <c r="O152" s="86">
        <v>1</v>
      </c>
      <c r="P15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2" s="152">
        <f>SQRT(Ores_Table[[#This Row],[vein_multiplier]])*Ores_Table[[#This Row],[vein_frequency_tweak]]</f>
        <v>1.0616974924891411</v>
      </c>
      <c r="R152" s="152">
        <f>IF(Ores_Table[[#This Row],[vein_has_motherlode]]="Motherlode",((Ores_Table[[#This Row],[vein_motherlode_size_tweak]]*SQRT(Ores_Table[[#This Row],[vein_multiplier]]))^(1/2))^(1/3),"none")</f>
        <v>1.0100281204961852</v>
      </c>
      <c r="S152" s="152">
        <f>IF(Ores_Table[[#This Row],[vein_has_branches]]="Branches",SQRT(Ores_Table[[#This Row],[vein_multiplier]])^(1/2),IF(Ores_Table[[#This Row],[vein_has_branches]]="Vertical","default",Ores_Table[[#This Row],[vein_has_branches]]))</f>
        <v>1.0303870595505076</v>
      </c>
      <c r="T15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1.0150798291516325</v>
      </c>
      <c r="U152" s="77">
        <f>Ores_Table[[#This Row],[avg_ores_per_chunk]]/VLOOKUP(Ores_Table[[#This Row],[cloud_preset]],Ore_Density[],2,FALSE)/Vanilla_COG_Divisor</f>
        <v>1.4693877551020409</v>
      </c>
      <c r="V152" s="158">
        <f>SQRT(Ores_Table[[#This Row],[cloud_multiplier]])</f>
        <v>1.212183053462653</v>
      </c>
      <c r="W152" s="147">
        <f>SQRT(SQRT(Ores_Table[[#This Row],[cloud_multiplier]]))</f>
        <v>1.1009918498620472</v>
      </c>
      <c r="X152" s="70">
        <f>Ores_Table[[#This Row],[height_range]]+Ores_Table[[#This Row],[height_desired_bottom]]</f>
        <v>64.5</v>
      </c>
      <c r="Y152" s="71">
        <f>(Ores_Table[[#This Row],[height_desired_top]]-Ores_Table[[#This Row],[height_desired_bottom]])/2</f>
        <v>63.5</v>
      </c>
      <c r="Z152" s="71">
        <f>Ores_Table[[#This Row],[height_amp_range]]+Ores_Table[[#This Row],[height_desired_bottom]]</f>
        <v>125.3</v>
      </c>
      <c r="AA152" s="72">
        <f>(Ores_Table[[#This Row],[height_amplified_top]]-Ores_Table[[#This Row],[height_desired_bottom]])/2</f>
        <v>124.3</v>
      </c>
      <c r="AB152" s="128">
        <v>1</v>
      </c>
      <c r="AC152" s="128">
        <v>128</v>
      </c>
      <c r="AD152" s="128"/>
      <c r="AE15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2" s="32">
        <f>IF(Ores_Table[[#This Row],[height_desired_top]]&gt;64,64+((Ores_Table[[#This Row],[height_desired_top]]-64)*2.9),Ores_Table[[#This Row],[height_desired_top]])</f>
        <v>249.6</v>
      </c>
      <c r="AH152" s="41" t="s">
        <v>189</v>
      </c>
      <c r="AI152" s="42"/>
      <c r="AJ152" s="131" t="s">
        <v>96</v>
      </c>
      <c r="AK152" s="20" t="str">
        <f>IF(Ores_Table[[#This Row],[height_average]]&gt;64,"uniform",IF(Ores_Table[[#This Row],[dimension]]="Overworld","normal","uniform"))</f>
        <v>uniform</v>
      </c>
      <c r="AL152" s="109" t="s">
        <v>508</v>
      </c>
      <c r="AM152" s="110" t="s">
        <v>98</v>
      </c>
      <c r="AN152" s="117"/>
      <c r="AO152" s="118" t="s">
        <v>56</v>
      </c>
      <c r="AP152" s="46"/>
    </row>
    <row r="153" spans="1:42" s="7" customFormat="1" ht="13.5">
      <c r="A153" s="31" t="s">
        <v>494</v>
      </c>
      <c r="B153" s="18"/>
      <c r="C153" s="105" t="s">
        <v>387</v>
      </c>
      <c r="D153" s="97" t="s">
        <v>59</v>
      </c>
      <c r="E153" s="98" t="s">
        <v>60</v>
      </c>
      <c r="F153" s="99" t="s">
        <v>61</v>
      </c>
      <c r="G153" s="37">
        <f>Ores_Table[[#This Row],[original_vein_size]]*Ores_Table[[#This Row],[original_veins_per_chunk]]/2</f>
        <v>10</v>
      </c>
      <c r="H153" s="123">
        <v>5</v>
      </c>
      <c r="I153" s="124">
        <v>4</v>
      </c>
      <c r="J153" s="146">
        <f>Ores_Table[[#This Row],[original_vein_size]]/2</f>
        <v>2.5</v>
      </c>
      <c r="K153" s="147">
        <f>Ores_Table[[#This Row],[original_veins_per_chunk]]/2</f>
        <v>2</v>
      </c>
      <c r="L153" s="77">
        <f>Ores_Table[[#This Row],[avg_ores_per_chunk]]/VLOOKUP(Ores_Table[[#This Row],[vein_preset]],Ore_Density[],2,FALSE)/Vanilla_COG_Divisor</f>
        <v>3.752221483968476</v>
      </c>
      <c r="M15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53" s="86">
        <v>1</v>
      </c>
      <c r="O153" s="86">
        <v>1</v>
      </c>
      <c r="P15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3" s="152">
        <f>SQRT(Ores_Table[[#This Row],[vein_multiplier]])*Ores_Table[[#This Row],[vein_frequency_tweak]]</f>
        <v>1.9370651728758317</v>
      </c>
      <c r="R153" s="152" t="str">
        <f>IF(Ores_Table[[#This Row],[vein_has_motherlode]]="Motherlode",((Ores_Table[[#This Row],[vein_motherlode_size_tweak]]*SQRT(Ores_Table[[#This Row],[vein_multiplier]]))^(1/2))^(1/3),"none")</f>
        <v>none</v>
      </c>
      <c r="S153" s="152">
        <f>IF(Ores_Table[[#This Row],[vein_has_branches]]="Branches",SQRT(Ores_Table[[#This Row],[vein_multiplier]])^(1/2),IF(Ores_Table[[#This Row],[vein_has_branches]]="Vertical","default",Ores_Table[[#This Row],[vein_has_branches]]))</f>
        <v>1.3917848874290277</v>
      </c>
      <c r="T153" s="153">
        <f>IF(Ores_Table[[#This Row],[vein_has_branches]]="Branches",SQRT(SQRT(Ores_Table[[#This Row],[vein_multiplier]]))^(1/2),IF(Ores_Table[[#This Row],[vein_has_branches]]="Vertical",SQRT(Ores_Table[[#This Row],[vein_multiplier]])^(1/2),"none"))</f>
        <v>1.179739330288275</v>
      </c>
      <c r="U153" s="77">
        <f>Ores_Table[[#This Row],[avg_ores_per_chunk]]/VLOOKUP(Ores_Table[[#This Row],[cloud_preset]],Ore_Density[],2,FALSE)/Vanilla_COG_Divisor</f>
        <v>0.81632653061224492</v>
      </c>
      <c r="V153" s="158">
        <f>SQRT(Ores_Table[[#This Row],[cloud_multiplier]])</f>
        <v>0.90350790290525129</v>
      </c>
      <c r="W153" s="147">
        <f>SQRT(SQRT(Ores_Table[[#This Row],[cloud_multiplier]]))</f>
        <v>0.95053032718859176</v>
      </c>
      <c r="X153" s="70">
        <f>Ores_Table[[#This Row],[height_range]]+Ores_Table[[#This Row],[height_desired_bottom]]</f>
        <v>64.5</v>
      </c>
      <c r="Y153" s="71">
        <f>(Ores_Table[[#This Row],[height_desired_top]]-Ores_Table[[#This Row],[height_desired_bottom]])/2</f>
        <v>63.5</v>
      </c>
      <c r="Z153" s="71">
        <f>Ores_Table[[#This Row],[height_amp_range]]+Ores_Table[[#This Row],[height_desired_bottom]]</f>
        <v>125.3</v>
      </c>
      <c r="AA153" s="72">
        <f>(Ores_Table[[#This Row],[height_amplified_top]]-Ores_Table[[#This Row],[height_desired_bottom]])/2</f>
        <v>124.3</v>
      </c>
      <c r="AB153" s="128">
        <v>1</v>
      </c>
      <c r="AC153" s="128">
        <v>128</v>
      </c>
      <c r="AD153" s="128"/>
      <c r="AE15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3" s="32">
        <f>IF(Ores_Table[[#This Row],[height_desired_top]]&gt;64,64+((Ores_Table[[#This Row],[height_desired_top]]-64)*2.9),Ores_Table[[#This Row],[height_desired_top]])</f>
        <v>249.6</v>
      </c>
      <c r="AH153" s="41" t="s">
        <v>558</v>
      </c>
      <c r="AI153" s="42"/>
      <c r="AJ153" s="131" t="s">
        <v>96</v>
      </c>
      <c r="AK153" s="20" t="str">
        <f>IF(Ores_Table[[#This Row],[height_average]]&gt;64,"uniform",IF(Ores_Table[[#This Row],[dimension]]="Overworld","normal","uniform"))</f>
        <v>uniform</v>
      </c>
      <c r="AL153" s="109" t="s">
        <v>559</v>
      </c>
      <c r="AM153" s="110" t="s">
        <v>98</v>
      </c>
      <c r="AN153" s="117"/>
      <c r="AO153" s="118" t="s">
        <v>56</v>
      </c>
      <c r="AP153" s="46"/>
    </row>
    <row r="154" spans="1:42" s="7" customFormat="1" ht="13.5">
      <c r="A154" s="31" t="s">
        <v>494</v>
      </c>
      <c r="B154" s="18"/>
      <c r="C154" s="105" t="s">
        <v>426</v>
      </c>
      <c r="D154" s="97" t="s">
        <v>59</v>
      </c>
      <c r="E154" s="98" t="s">
        <v>66</v>
      </c>
      <c r="F154" s="99" t="s">
        <v>61</v>
      </c>
      <c r="G154" s="37">
        <f>Ores_Table[[#This Row],[original_vein_size]]*Ores_Table[[#This Row],[original_veins_per_chunk]]/2</f>
        <v>18</v>
      </c>
      <c r="H154" s="123">
        <v>6</v>
      </c>
      <c r="I154" s="124">
        <v>6</v>
      </c>
      <c r="J154" s="146">
        <f>Ores_Table[[#This Row],[original_vein_size]]/2</f>
        <v>3</v>
      </c>
      <c r="K154" s="147">
        <f>Ores_Table[[#This Row],[original_veins_per_chunk]]/2</f>
        <v>3</v>
      </c>
      <c r="L154" s="77">
        <f>Ores_Table[[#This Row],[avg_ores_per_chunk]]/VLOOKUP(Ores_Table[[#This Row],[vein_preset]],Ore_Density[],2,FALSE)/Vanilla_COG_Divisor</f>
        <v>1.1272015655577299</v>
      </c>
      <c r="M15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54" s="86">
        <v>1</v>
      </c>
      <c r="O154" s="86">
        <v>1</v>
      </c>
      <c r="P15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4" s="152">
        <f>SQRT(Ores_Table[[#This Row],[vein_multiplier]])*Ores_Table[[#This Row],[vein_frequency_tweak]]</f>
        <v>1.0616974924891411</v>
      </c>
      <c r="R154" s="152">
        <f>IF(Ores_Table[[#This Row],[vein_has_motherlode]]="Motherlode",((Ores_Table[[#This Row],[vein_motherlode_size_tweak]]*SQRT(Ores_Table[[#This Row],[vein_multiplier]]))^(1/2))^(1/3),"none")</f>
        <v>1.0100281204961852</v>
      </c>
      <c r="S154" s="152">
        <f>IF(Ores_Table[[#This Row],[vein_has_branches]]="Branches",SQRT(Ores_Table[[#This Row],[vein_multiplier]])^(1/2),IF(Ores_Table[[#This Row],[vein_has_branches]]="Vertical","default",Ores_Table[[#This Row],[vein_has_branches]]))</f>
        <v>1.0303870595505076</v>
      </c>
      <c r="T154" s="153">
        <f>IF(Ores_Table[[#This Row],[vein_has_branches]]="Branches",SQRT(SQRT(Ores_Table[[#This Row],[vein_multiplier]]))^(1/2),IF(Ores_Table[[#This Row],[vein_has_branches]]="Vertical",SQRT(Ores_Table[[#This Row],[vein_multiplier]])^(1/2),"none"))</f>
        <v>1.0150798291516325</v>
      </c>
      <c r="U154" s="77">
        <f>Ores_Table[[#This Row],[avg_ores_per_chunk]]/VLOOKUP(Ores_Table[[#This Row],[cloud_preset]],Ore_Density[],2,FALSE)/Vanilla_COG_Divisor</f>
        <v>1.4693877551020409</v>
      </c>
      <c r="V154" s="158">
        <f>SQRT(Ores_Table[[#This Row],[cloud_multiplier]])</f>
        <v>1.212183053462653</v>
      </c>
      <c r="W154" s="147">
        <f>SQRT(SQRT(Ores_Table[[#This Row],[cloud_multiplier]]))</f>
        <v>1.1009918498620472</v>
      </c>
      <c r="X154" s="70">
        <f>Ores_Table[[#This Row],[height_range]]+Ores_Table[[#This Row],[height_desired_bottom]]</f>
        <v>64.5</v>
      </c>
      <c r="Y154" s="71">
        <f>(Ores_Table[[#This Row],[height_desired_top]]-Ores_Table[[#This Row],[height_desired_bottom]])/2</f>
        <v>63.5</v>
      </c>
      <c r="Z154" s="71">
        <f>Ores_Table[[#This Row],[height_amp_range]]+Ores_Table[[#This Row],[height_desired_bottom]]</f>
        <v>125.3</v>
      </c>
      <c r="AA154" s="72">
        <f>(Ores_Table[[#This Row],[height_amplified_top]]-Ores_Table[[#This Row],[height_desired_bottom]])/2</f>
        <v>124.3</v>
      </c>
      <c r="AB154" s="128">
        <v>1</v>
      </c>
      <c r="AC154" s="128">
        <v>128</v>
      </c>
      <c r="AD154" s="128"/>
      <c r="AE15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4" s="32">
        <f>IF(Ores_Table[[#This Row],[height_desired_top]]&gt;64,64+((Ores_Table[[#This Row],[height_desired_top]]-64)*2.9),Ores_Table[[#This Row],[height_desired_top]])</f>
        <v>249.6</v>
      </c>
      <c r="AH154" s="41" t="s">
        <v>539</v>
      </c>
      <c r="AI154" s="42"/>
      <c r="AJ154" s="131" t="s">
        <v>96</v>
      </c>
      <c r="AK154" s="20" t="str">
        <f>IF(Ores_Table[[#This Row],[height_average]]&gt;64,"uniform",IF(Ores_Table[[#This Row],[dimension]]="Overworld","normal","uniform"))</f>
        <v>uniform</v>
      </c>
      <c r="AL154" s="109" t="s">
        <v>540</v>
      </c>
      <c r="AM154" s="110" t="s">
        <v>98</v>
      </c>
      <c r="AN154" s="117"/>
      <c r="AO154" s="118" t="s">
        <v>56</v>
      </c>
      <c r="AP154" s="46"/>
    </row>
    <row r="155" spans="1:42" s="7" customFormat="1" ht="13.5">
      <c r="A155" s="31" t="s">
        <v>494</v>
      </c>
      <c r="B155" s="18"/>
      <c r="C155" s="105" t="s">
        <v>191</v>
      </c>
      <c r="D155" s="97" t="s">
        <v>59</v>
      </c>
      <c r="E155" s="98" t="s">
        <v>66</v>
      </c>
      <c r="F155" s="99" t="s">
        <v>61</v>
      </c>
      <c r="G155" s="37">
        <f>Ores_Table[[#This Row],[original_vein_size]]*Ores_Table[[#This Row],[original_veins_per_chunk]]/2</f>
        <v>12</v>
      </c>
      <c r="H155" s="123">
        <v>6</v>
      </c>
      <c r="I155" s="124">
        <v>4</v>
      </c>
      <c r="J155" s="146">
        <f>Ores_Table[[#This Row],[original_vein_size]]/2</f>
        <v>3</v>
      </c>
      <c r="K155" s="147">
        <f>Ores_Table[[#This Row],[original_veins_per_chunk]]/2</f>
        <v>2</v>
      </c>
      <c r="L155" s="77">
        <f>Ores_Table[[#This Row],[avg_ores_per_chunk]]/VLOOKUP(Ores_Table[[#This Row],[vein_preset]],Ore_Density[],2,FALSE)/Vanilla_COG_Divisor</f>
        <v>0.75146771037181992</v>
      </c>
      <c r="M15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55" s="86">
        <v>1</v>
      </c>
      <c r="O155" s="86">
        <v>1</v>
      </c>
      <c r="P15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5" s="152">
        <f>SQRT(Ores_Table[[#This Row],[vein_multiplier]])*Ores_Table[[#This Row],[vein_frequency_tweak]]</f>
        <v>0.86687237259692385</v>
      </c>
      <c r="R155" s="152">
        <f>IF(Ores_Table[[#This Row],[vein_has_motherlode]]="Motherlode",((Ores_Table[[#This Row],[vein_motherlode_size_tweak]]*SQRT(Ores_Table[[#This Row],[vein_multiplier]]))^(1/2))^(1/3),"none")</f>
        <v>0.97647064899688185</v>
      </c>
      <c r="S155" s="152">
        <f>IF(Ores_Table[[#This Row],[vein_has_branches]]="Branches",SQRT(Ores_Table[[#This Row],[vein_multiplier]])^(1/2),IF(Ores_Table[[#This Row],[vein_has_branches]]="Vertical","default",Ores_Table[[#This Row],[vein_has_branches]]))</f>
        <v>0.93105981150349515</v>
      </c>
      <c r="T155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0.96491440630943792</v>
      </c>
      <c r="U155" s="77">
        <f>Ores_Table[[#This Row],[avg_ores_per_chunk]]/VLOOKUP(Ores_Table[[#This Row],[cloud_preset]],Ore_Density[],2,FALSE)/Vanilla_COG_Divisor</f>
        <v>0.97959183673469385</v>
      </c>
      <c r="V155" s="158">
        <f>SQRT(Ores_Table[[#This Row],[cloud_multiplier]])</f>
        <v>0.98974331861078702</v>
      </c>
      <c r="W155" s="147">
        <f>SQRT(SQRT(Ores_Table[[#This Row],[cloud_multiplier]]))</f>
        <v>0.99485844149345537</v>
      </c>
      <c r="X155" s="70">
        <f>Ores_Table[[#This Row],[height_range]]+Ores_Table[[#This Row],[height_desired_bottom]]</f>
        <v>64.5</v>
      </c>
      <c r="Y155" s="71">
        <f>(Ores_Table[[#This Row],[height_desired_top]]-Ores_Table[[#This Row],[height_desired_bottom]])/2</f>
        <v>63.5</v>
      </c>
      <c r="Z155" s="71">
        <f>Ores_Table[[#This Row],[height_amp_range]]+Ores_Table[[#This Row],[height_desired_bottom]]</f>
        <v>125.3</v>
      </c>
      <c r="AA155" s="72">
        <f>(Ores_Table[[#This Row],[height_amplified_top]]-Ores_Table[[#This Row],[height_desired_bottom]])/2</f>
        <v>124.3</v>
      </c>
      <c r="AB155" s="128">
        <v>1</v>
      </c>
      <c r="AC155" s="128">
        <v>128</v>
      </c>
      <c r="AD155" s="128"/>
      <c r="AE15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5" s="32">
        <f>IF(Ores_Table[[#This Row],[height_desired_top]]&gt;64,64+((Ores_Table[[#This Row],[height_desired_top]]-64)*2.9),Ores_Table[[#This Row],[height_desired_top]])</f>
        <v>249.6</v>
      </c>
      <c r="AH155" s="41" t="s">
        <v>524</v>
      </c>
      <c r="AI155" s="42"/>
      <c r="AJ155" s="131" t="s">
        <v>96</v>
      </c>
      <c r="AK155" s="20" t="str">
        <f>IF(Ores_Table[[#This Row],[height_average]]&gt;64,"uniform",IF(Ores_Table[[#This Row],[dimension]]="Overworld","normal","uniform"))</f>
        <v>uniform</v>
      </c>
      <c r="AL155" s="109" t="s">
        <v>525</v>
      </c>
      <c r="AM155" s="110" t="s">
        <v>98</v>
      </c>
      <c r="AN155" s="117"/>
      <c r="AO155" s="118" t="s">
        <v>56</v>
      </c>
      <c r="AP155" s="46"/>
    </row>
    <row r="156" spans="1:42" s="7" customFormat="1" ht="13.5">
      <c r="A156" s="31" t="s">
        <v>494</v>
      </c>
      <c r="B156" s="18"/>
      <c r="C156" s="105" t="s">
        <v>510</v>
      </c>
      <c r="D156" s="97" t="s">
        <v>59</v>
      </c>
      <c r="E156" s="98" t="s">
        <v>73</v>
      </c>
      <c r="F156" s="99" t="s">
        <v>61</v>
      </c>
      <c r="G156" s="37">
        <f>Ores_Table[[#This Row],[original_vein_size]]*Ores_Table[[#This Row],[original_veins_per_chunk]]/2</f>
        <v>16</v>
      </c>
      <c r="H156" s="123">
        <v>4</v>
      </c>
      <c r="I156" s="124">
        <v>8</v>
      </c>
      <c r="J156" s="146">
        <f>Ores_Table[[#This Row],[original_vein_size]]/2</f>
        <v>2</v>
      </c>
      <c r="K156" s="147">
        <f>Ores_Table[[#This Row],[original_veins_per_chunk]]/2</f>
        <v>4</v>
      </c>
      <c r="L156" s="77">
        <f>Ores_Table[[#This Row],[avg_ores_per_chunk]]/VLOOKUP(Ores_Table[[#This Row],[vein_preset]],Ore_Density[],2,FALSE)/Vanilla_COG_Divisor</f>
        <v>3.3068783068783065</v>
      </c>
      <c r="M15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56" s="86">
        <v>1</v>
      </c>
      <c r="O156" s="86">
        <v>1</v>
      </c>
      <c r="P15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156" s="152">
        <f>SQRT(Ores_Table[[#This Row],[vein_multiplier]])*Ores_Table[[#This Row],[vein_frequency_tweak]]</f>
        <v>1.8184824186332698</v>
      </c>
      <c r="R156" s="152" t="str">
        <f>IF(Ores_Table[[#This Row],[vein_has_motherlode]]="Motherlode",((Ores_Table[[#This Row],[vein_motherlode_size_tweak]]*SQRT(Ores_Table[[#This Row],[vein_multiplier]]))^(1/2))^(1/3),"none")</f>
        <v>none</v>
      </c>
      <c r="S156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156" s="153">
        <f>IF(Ores_Table[[#This Row],[vein_has_branches]]="Branches",SQRT(SQRT(Ores_Table[[#This Row],[vein_multiplier]]))^(1/2),IF(Ores_Table[[#This Row],[vein_has_branches]]="Vertical",SQRT(Ores_Table[[#This Row],[vein_multiplier]])^(1/2),"none"))</f>
        <v>1.3485111859503687</v>
      </c>
      <c r="U156" s="77">
        <f>Ores_Table[[#This Row],[avg_ores_per_chunk]]/VLOOKUP(Ores_Table[[#This Row],[cloud_preset]],Ore_Density[],2,FALSE)/Vanilla_COG_Divisor</f>
        <v>1.3061224489795917</v>
      </c>
      <c r="V156" s="158">
        <f>SQRT(Ores_Table[[#This Row],[cloud_multiplier]])</f>
        <v>1.1428571428571428</v>
      </c>
      <c r="W156" s="147">
        <f>SQRT(SQRT(Ores_Table[[#This Row],[cloud_multiplier]]))</f>
        <v>1.0690449676496976</v>
      </c>
      <c r="X156" s="70">
        <f>Ores_Table[[#This Row],[height_range]]+Ores_Table[[#This Row],[height_desired_bottom]]</f>
        <v>64.5</v>
      </c>
      <c r="Y156" s="71">
        <f>(Ores_Table[[#This Row],[height_desired_top]]-Ores_Table[[#This Row],[height_desired_bottom]])/2</f>
        <v>63.5</v>
      </c>
      <c r="Z156" s="71">
        <f>Ores_Table[[#This Row],[height_amp_range]]+Ores_Table[[#This Row],[height_desired_bottom]]</f>
        <v>125.3</v>
      </c>
      <c r="AA156" s="72">
        <f>(Ores_Table[[#This Row],[height_amplified_top]]-Ores_Table[[#This Row],[height_desired_bottom]])/2</f>
        <v>124.3</v>
      </c>
      <c r="AB156" s="128">
        <v>1</v>
      </c>
      <c r="AC156" s="128">
        <v>128</v>
      </c>
      <c r="AD156" s="128"/>
      <c r="AE15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6" s="32">
        <f>IF(Ores_Table[[#This Row],[height_desired_top]]&gt;64,64+((Ores_Table[[#This Row],[height_desired_top]]-64)*2.9),Ores_Table[[#This Row],[height_desired_top]])</f>
        <v>249.6</v>
      </c>
      <c r="AH156" s="41" t="s">
        <v>511</v>
      </c>
      <c r="AI156" s="42"/>
      <c r="AJ156" s="131" t="s">
        <v>96</v>
      </c>
      <c r="AK156" s="20" t="str">
        <f>IF(Ores_Table[[#This Row],[height_average]]&gt;64,"uniform",IF(Ores_Table[[#This Row],[dimension]]="Overworld","normal","uniform"))</f>
        <v>uniform</v>
      </c>
      <c r="AL156" s="109" t="s">
        <v>512</v>
      </c>
      <c r="AM156" s="110" t="s">
        <v>98</v>
      </c>
      <c r="AN156" s="117" t="s">
        <v>76</v>
      </c>
      <c r="AO156" s="118" t="s">
        <v>77</v>
      </c>
      <c r="AP156" s="46"/>
    </row>
    <row r="157" spans="1:42" s="7" customFormat="1" ht="13.5">
      <c r="A157" s="31" t="s">
        <v>494</v>
      </c>
      <c r="B157" s="18"/>
      <c r="C157" s="105" t="s">
        <v>372</v>
      </c>
      <c r="D157" s="97" t="s">
        <v>59</v>
      </c>
      <c r="E157" s="98" t="s">
        <v>66</v>
      </c>
      <c r="F157" s="99" t="s">
        <v>61</v>
      </c>
      <c r="G157" s="37">
        <f>Ores_Table[[#This Row],[original_vein_size]]*Ores_Table[[#This Row],[original_veins_per_chunk]]/2</f>
        <v>28</v>
      </c>
      <c r="H157" s="123">
        <v>7</v>
      </c>
      <c r="I157" s="124">
        <v>8</v>
      </c>
      <c r="J157" s="146">
        <f>Ores_Table[[#This Row],[original_vein_size]]/2</f>
        <v>3.5</v>
      </c>
      <c r="K157" s="147">
        <f>Ores_Table[[#This Row],[original_veins_per_chunk]]/2</f>
        <v>4</v>
      </c>
      <c r="L157" s="77">
        <f>Ores_Table[[#This Row],[avg_ores_per_chunk]]/VLOOKUP(Ores_Table[[#This Row],[vein_preset]],Ore_Density[],2,FALSE)/Vanilla_COG_Divisor</f>
        <v>1.7534246575342465</v>
      </c>
      <c r="M15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57" s="86">
        <v>1</v>
      </c>
      <c r="O157" s="86">
        <v>1</v>
      </c>
      <c r="P15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7" s="152">
        <f>SQRT(Ores_Table[[#This Row],[vein_multiplier]])*Ores_Table[[#This Row],[vein_frequency_tweak]]</f>
        <v>1.3241694217637887</v>
      </c>
      <c r="R157" s="152">
        <f>IF(Ores_Table[[#This Row],[vein_has_motherlode]]="Motherlode",((Ores_Table[[#This Row],[vein_motherlode_size_tweak]]*SQRT(Ores_Table[[#This Row],[vein_multiplier]]))^(1/2))^(1/3),"none")</f>
        <v>1.0479098577103139</v>
      </c>
      <c r="S157" s="152">
        <f>IF(Ores_Table[[#This Row],[vein_has_branches]]="Branches",SQRT(Ores_Table[[#This Row],[vein_multiplier]])^(1/2),IF(Ores_Table[[#This Row],[vein_has_branches]]="Vertical","default",Ores_Table[[#This Row],[vein_has_branches]]))</f>
        <v>1.1507256066342613</v>
      </c>
      <c r="T157" s="153">
        <f>IF(Ores_Table[[#This Row],[vein_has_branches]]="Branches",SQRT(SQRT(Ores_Table[[#This Row],[vein_multiplier]]))^(1/2),IF(Ores_Table[[#This Row],[vein_has_branches]]="Vertical",SQRT(Ores_Table[[#This Row],[vein_multiplier]])^(1/2),"none"))</f>
        <v>1.0727187919647261</v>
      </c>
      <c r="U157" s="77">
        <f>Ores_Table[[#This Row],[avg_ores_per_chunk]]/VLOOKUP(Ores_Table[[#This Row],[cloud_preset]],Ore_Density[],2,FALSE)/Vanilla_COG_Divisor</f>
        <v>2.2857142857142856</v>
      </c>
      <c r="V157" s="158">
        <f>SQRT(Ores_Table[[#This Row],[cloud_multiplier]])</f>
        <v>1.5118578920369088</v>
      </c>
      <c r="W157" s="147">
        <f>SQRT(SQRT(Ores_Table[[#This Row],[cloud_multiplier]]))</f>
        <v>1.2295763059025286</v>
      </c>
      <c r="X157" s="70">
        <f>Ores_Table[[#This Row],[height_range]]+Ores_Table[[#This Row],[height_desired_bottom]]</f>
        <v>64.5</v>
      </c>
      <c r="Y157" s="71">
        <f>(Ores_Table[[#This Row],[height_desired_top]]-Ores_Table[[#This Row],[height_desired_bottom]])/2</f>
        <v>63.5</v>
      </c>
      <c r="Z157" s="71">
        <f>Ores_Table[[#This Row],[height_amp_range]]+Ores_Table[[#This Row],[height_desired_bottom]]</f>
        <v>125.3</v>
      </c>
      <c r="AA157" s="72">
        <f>(Ores_Table[[#This Row],[height_amplified_top]]-Ores_Table[[#This Row],[height_desired_bottom]])/2</f>
        <v>124.3</v>
      </c>
      <c r="AB157" s="128">
        <v>1</v>
      </c>
      <c r="AC157" s="128">
        <v>128</v>
      </c>
      <c r="AD157" s="128"/>
      <c r="AE15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7" s="32">
        <f>IF(Ores_Table[[#This Row],[height_desired_top]]&gt;64,64+((Ores_Table[[#This Row],[height_desired_top]]-64)*2.9),Ores_Table[[#This Row],[height_desired_top]])</f>
        <v>249.6</v>
      </c>
      <c r="AH157" s="41" t="s">
        <v>531</v>
      </c>
      <c r="AI157" s="42"/>
      <c r="AJ157" s="131" t="s">
        <v>96</v>
      </c>
      <c r="AK157" s="20" t="str">
        <f>IF(Ores_Table[[#This Row],[height_average]]&gt;64,"uniform",IF(Ores_Table[[#This Row],[dimension]]="Overworld","normal","uniform"))</f>
        <v>uniform</v>
      </c>
      <c r="AL157" s="109" t="s">
        <v>532</v>
      </c>
      <c r="AM157" s="110" t="s">
        <v>98</v>
      </c>
      <c r="AN157" s="117"/>
      <c r="AO157" s="118" t="s">
        <v>56</v>
      </c>
      <c r="AP157" s="46"/>
    </row>
    <row r="158" spans="1:42" s="7" customFormat="1" ht="13.5">
      <c r="A158" s="31" t="s">
        <v>494</v>
      </c>
      <c r="B158" s="18"/>
      <c r="C158" s="105" t="s">
        <v>127</v>
      </c>
      <c r="D158" s="97" t="s">
        <v>59</v>
      </c>
      <c r="E158" s="98" t="s">
        <v>79</v>
      </c>
      <c r="F158" s="99" t="s">
        <v>61</v>
      </c>
      <c r="G158" s="37">
        <f>Ores_Table[[#This Row],[original_vein_size]]*Ores_Table[[#This Row],[original_veins_per_chunk]]/2</f>
        <v>9</v>
      </c>
      <c r="H158" s="123">
        <v>3</v>
      </c>
      <c r="I158" s="124">
        <v>6</v>
      </c>
      <c r="J158" s="146">
        <f>Ores_Table[[#This Row],[original_vein_size]]/2</f>
        <v>1.5</v>
      </c>
      <c r="K158" s="147">
        <f>Ores_Table[[#This Row],[original_veins_per_chunk]]/2</f>
        <v>3</v>
      </c>
      <c r="L158" s="77">
        <f>Ores_Table[[#This Row],[avg_ores_per_chunk]]/VLOOKUP(Ores_Table[[#This Row],[vein_preset]],Ore_Density[],2,FALSE)/Vanilla_COG_Divisor</f>
        <v>1.311951210808519</v>
      </c>
      <c r="M15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58" s="86">
        <v>1</v>
      </c>
      <c r="O158" s="86">
        <v>1</v>
      </c>
      <c r="P15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8" s="152">
        <f>SQRT(Ores_Table[[#This Row],[vein_multiplier]])*Ores_Table[[#This Row],[vein_frequency_tweak]]</f>
        <v>1.1454043874582107</v>
      </c>
      <c r="R158" s="152" t="str">
        <f>IF(Ores_Table[[#This Row],[vein_has_motherlode]]="Motherlode",((Ores_Table[[#This Row],[vein_motherlode_size_tweak]]*SQRT(Ores_Table[[#This Row],[vein_multiplier]]))^(1/2))^(1/3),"none")</f>
        <v>none</v>
      </c>
      <c r="S158" s="152">
        <f>IF(Ores_Table[[#This Row],[vein_has_branches]]="Branches",SQRT(Ores_Table[[#This Row],[vein_multiplier]])^(1/2),IF(Ores_Table[[#This Row],[vein_has_branches]]="Vertical","default",Ores_Table[[#This Row],[vein_has_branches]]))</f>
        <v>1.0702356691206898</v>
      </c>
      <c r="T158" s="153">
        <f>IF(Ores_Table[[#This Row],[vein_has_branches]]="Branches",SQRT(SQRT(Ores_Table[[#This Row],[vein_multiplier]]))^(1/2),IF(Ores_Table[[#This Row],[vein_has_branches]]="Vertical",SQRT(Ores_Table[[#This Row],[vein_multiplier]])^(1/2),"none"))</f>
        <v>1.0345219519762205</v>
      </c>
      <c r="U158" s="77">
        <f>Ores_Table[[#This Row],[avg_ores_per_chunk]]/VLOOKUP(Ores_Table[[#This Row],[cloud_preset]],Ore_Density[],2,FALSE)/Vanilla_COG_Divisor</f>
        <v>0.73469387755102045</v>
      </c>
      <c r="V158" s="158">
        <f>SQRT(Ores_Table[[#This Row],[cloud_multiplier]])</f>
        <v>0.85714285714285721</v>
      </c>
      <c r="W158" s="147">
        <f>SQRT(SQRT(Ores_Table[[#This Row],[cloud_multiplier]]))</f>
        <v>0.92582009977255153</v>
      </c>
      <c r="X158" s="70">
        <f>Ores_Table[[#This Row],[height_range]]+Ores_Table[[#This Row],[height_desired_bottom]]</f>
        <v>64.5</v>
      </c>
      <c r="Y158" s="71">
        <f>(Ores_Table[[#This Row],[height_desired_top]]-Ores_Table[[#This Row],[height_desired_bottom]])/2</f>
        <v>63.5</v>
      </c>
      <c r="Z158" s="71">
        <f>Ores_Table[[#This Row],[height_amp_range]]+Ores_Table[[#This Row],[height_desired_bottom]]</f>
        <v>125.3</v>
      </c>
      <c r="AA158" s="72">
        <f>(Ores_Table[[#This Row],[height_amplified_top]]-Ores_Table[[#This Row],[height_desired_bottom]])/2</f>
        <v>124.3</v>
      </c>
      <c r="AB158" s="128">
        <v>1</v>
      </c>
      <c r="AC158" s="128">
        <v>128</v>
      </c>
      <c r="AD158" s="128"/>
      <c r="AE15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8" s="32">
        <f>IF(Ores_Table[[#This Row],[height_desired_top]]&gt;64,64+((Ores_Table[[#This Row],[height_desired_top]]-64)*2.9),Ores_Table[[#This Row],[height_desired_top]])</f>
        <v>249.6</v>
      </c>
      <c r="AH158" s="41" t="s">
        <v>516</v>
      </c>
      <c r="AI158" s="42" t="s">
        <v>517</v>
      </c>
      <c r="AJ158" s="131" t="s">
        <v>96</v>
      </c>
      <c r="AK158" s="20" t="str">
        <f>IF(Ores_Table[[#This Row],[height_average]]&gt;64,"uniform",IF(Ores_Table[[#This Row],[dimension]]="Overworld","normal","uniform"))</f>
        <v>uniform</v>
      </c>
      <c r="AL158" s="109" t="s">
        <v>518</v>
      </c>
      <c r="AM158" s="110" t="s">
        <v>98</v>
      </c>
      <c r="AN158" s="117" t="s">
        <v>83</v>
      </c>
      <c r="AO158" s="118" t="s">
        <v>84</v>
      </c>
      <c r="AP158" s="46"/>
    </row>
    <row r="159" spans="1:42" s="7" customFormat="1" ht="13.5">
      <c r="A159" s="31" t="s">
        <v>494</v>
      </c>
      <c r="B159" s="18"/>
      <c r="C159" s="105" t="s">
        <v>182</v>
      </c>
      <c r="D159" s="97" t="s">
        <v>59</v>
      </c>
      <c r="E159" s="98" t="s">
        <v>66</v>
      </c>
      <c r="F159" s="99" t="s">
        <v>61</v>
      </c>
      <c r="G159" s="37">
        <f>Ores_Table[[#This Row],[original_vein_size]]*Ores_Table[[#This Row],[original_veins_per_chunk]]/2</f>
        <v>1.5</v>
      </c>
      <c r="H159" s="123">
        <v>3</v>
      </c>
      <c r="I159" s="124">
        <v>1</v>
      </c>
      <c r="J159" s="146">
        <f>Ores_Table[[#This Row],[original_vein_size]]/2</f>
        <v>1.5</v>
      </c>
      <c r="K159" s="147">
        <f>Ores_Table[[#This Row],[original_veins_per_chunk]]/2</f>
        <v>0.5</v>
      </c>
      <c r="L159" s="77">
        <f>Ores_Table[[#This Row],[avg_ores_per_chunk]]/VLOOKUP(Ores_Table[[#This Row],[vein_preset]],Ore_Density[],2,FALSE)/Vanilla_COG_Divisor</f>
        <v>9.393346379647749E-2</v>
      </c>
      <c r="M15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59" s="86">
        <v>1</v>
      </c>
      <c r="O159" s="86">
        <v>1</v>
      </c>
      <c r="P15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59" s="152">
        <f>SQRT(Ores_Table[[#This Row],[vein_multiplier]])*Ores_Table[[#This Row],[vein_frequency_tweak]]</f>
        <v>0.30648566654327813</v>
      </c>
      <c r="R159" s="152">
        <f>IF(Ores_Table[[#This Row],[vein_has_motherlode]]="Motherlode",((Ores_Table[[#This Row],[vein_motherlode_size_tweak]]*SQRT(Ores_Table[[#This Row],[vein_multiplier]]))^(1/2))^(1/3),"none")</f>
        <v>0.82111066834194602</v>
      </c>
      <c r="S159" s="152">
        <f>IF(Ores_Table[[#This Row],[vein_has_branches]]="Branches",SQRT(Ores_Table[[#This Row],[vein_multiplier]])^(1/2),IF(Ores_Table[[#This Row],[vein_has_branches]]="Vertical","default",Ores_Table[[#This Row],[vein_has_branches]]))</f>
        <v>0.55361147616652429</v>
      </c>
      <c r="T159" s="153">
        <f>IF(Ores_Table[[#This Row],[vein_has_branches]]="Branches",SQRT(SQRT(Ores_Table[[#This Row],[vein_multiplier]]))^(1/2),IF(Ores_Table[[#This Row],[vein_has_branches]]="Vertical",SQRT(Ores_Table[[#This Row],[vein_multiplier]])^(1/2),"none"))</f>
        <v>0.74405072150124574</v>
      </c>
      <c r="U159" s="77">
        <f>Ores_Table[[#This Row],[avg_ores_per_chunk]]/VLOOKUP(Ores_Table[[#This Row],[cloud_preset]],Ore_Density[],2,FALSE)/Vanilla_COG_Divisor</f>
        <v>0.12244897959183673</v>
      </c>
      <c r="V159" s="158">
        <f>SQRT(Ores_Table[[#This Row],[cloud_multiplier]])</f>
        <v>0.3499271061118826</v>
      </c>
      <c r="W159" s="147">
        <f>SQRT(SQRT(Ores_Table[[#This Row],[cloud_multiplier]]))</f>
        <v>0.59154636852226772</v>
      </c>
      <c r="X159" s="70">
        <f>Ores_Table[[#This Row],[height_range]]+Ores_Table[[#This Row],[height_desired_bottom]]</f>
        <v>64.5</v>
      </c>
      <c r="Y159" s="71">
        <f>(Ores_Table[[#This Row],[height_desired_top]]-Ores_Table[[#This Row],[height_desired_bottom]])/2</f>
        <v>63.5</v>
      </c>
      <c r="Z159" s="71">
        <f>Ores_Table[[#This Row],[height_amp_range]]+Ores_Table[[#This Row],[height_desired_bottom]]</f>
        <v>125.3</v>
      </c>
      <c r="AA159" s="72">
        <f>(Ores_Table[[#This Row],[height_amplified_top]]-Ores_Table[[#This Row],[height_desired_bottom]])/2</f>
        <v>124.3</v>
      </c>
      <c r="AB159" s="128">
        <v>1</v>
      </c>
      <c r="AC159" s="128">
        <v>128</v>
      </c>
      <c r="AD159" s="128"/>
      <c r="AE15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5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59" s="32">
        <f>IF(Ores_Table[[#This Row],[height_desired_top]]&gt;64,64+((Ores_Table[[#This Row],[height_desired_top]]-64)*2.9),Ores_Table[[#This Row],[height_desired_top]])</f>
        <v>249.6</v>
      </c>
      <c r="AH159" s="41" t="s">
        <v>522</v>
      </c>
      <c r="AI159" s="42"/>
      <c r="AJ159" s="131" t="s">
        <v>96</v>
      </c>
      <c r="AK159" s="20" t="str">
        <f>IF(Ores_Table[[#This Row],[height_average]]&gt;64,"uniform",IF(Ores_Table[[#This Row],[dimension]]="Overworld","normal","uniform"))</f>
        <v>uniform</v>
      </c>
      <c r="AL159" s="109" t="s">
        <v>523</v>
      </c>
      <c r="AM159" s="110" t="s">
        <v>98</v>
      </c>
      <c r="AN159" s="117"/>
      <c r="AO159" s="118" t="s">
        <v>56</v>
      </c>
      <c r="AP159" s="46"/>
    </row>
    <row r="160" spans="1:42" s="7" customFormat="1" ht="13.5">
      <c r="A160" s="31" t="s">
        <v>494</v>
      </c>
      <c r="B160" s="18"/>
      <c r="C160" s="105" t="s">
        <v>72</v>
      </c>
      <c r="D160" s="97" t="s">
        <v>59</v>
      </c>
      <c r="E160" s="98" t="s">
        <v>73</v>
      </c>
      <c r="F160" s="99" t="s">
        <v>61</v>
      </c>
      <c r="G160" s="37">
        <f>Ores_Table[[#This Row],[original_vein_size]]*Ores_Table[[#This Row],[original_veins_per_chunk]]/2</f>
        <v>24</v>
      </c>
      <c r="H160" s="123">
        <v>8</v>
      </c>
      <c r="I160" s="124">
        <v>6</v>
      </c>
      <c r="J160" s="146">
        <f>Ores_Table[[#This Row],[original_vein_size]]/2</f>
        <v>4</v>
      </c>
      <c r="K160" s="147">
        <f>Ores_Table[[#This Row],[original_veins_per_chunk]]/2</f>
        <v>3</v>
      </c>
      <c r="L160" s="77">
        <f>Ores_Table[[#This Row],[avg_ores_per_chunk]]/VLOOKUP(Ores_Table[[#This Row],[vein_preset]],Ore_Density[],2,FALSE)/Vanilla_COG_Divisor</f>
        <v>4.9603174603174605</v>
      </c>
      <c r="M16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0" s="86">
        <v>1</v>
      </c>
      <c r="O160" s="86">
        <v>1</v>
      </c>
      <c r="P16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160" s="152">
        <f>SQRT(Ores_Table[[#This Row],[vein_multiplier]])*Ores_Table[[#This Row],[vein_frequency_tweak]]</f>
        <v>2.2271770159368698</v>
      </c>
      <c r="R160" s="152" t="str">
        <f>IF(Ores_Table[[#This Row],[vein_has_motherlode]]="Motherlode",((Ores_Table[[#This Row],[vein_motherlode_size_tweak]]*SQRT(Ores_Table[[#This Row],[vein_multiplier]]))^(1/2))^(1/3),"none")</f>
        <v>none</v>
      </c>
      <c r="S160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160" s="153">
        <f>IF(Ores_Table[[#This Row],[vein_has_branches]]="Branches",SQRT(SQRT(Ores_Table[[#This Row],[vein_multiplier]]))^(1/2),IF(Ores_Table[[#This Row],[vein_has_branches]]="Vertical",SQRT(Ores_Table[[#This Row],[vein_multiplier]])^(1/2),"none"))</f>
        <v>1.4923729480049113</v>
      </c>
      <c r="U160" s="77">
        <f>Ores_Table[[#This Row],[avg_ores_per_chunk]]/VLOOKUP(Ores_Table[[#This Row],[cloud_preset]],Ore_Density[],2,FALSE)/Vanilla_COG_Divisor</f>
        <v>1.9591836734693877</v>
      </c>
      <c r="V160" s="158">
        <f>SQRT(Ores_Table[[#This Row],[cloud_multiplier]])</f>
        <v>1.3997084244475304</v>
      </c>
      <c r="W160" s="147">
        <f>SQRT(SQRT(Ores_Table[[#This Row],[cloud_multiplier]]))</f>
        <v>1.1830927370445354</v>
      </c>
      <c r="X160" s="70">
        <f>Ores_Table[[#This Row],[height_range]]+Ores_Table[[#This Row],[height_desired_bottom]]</f>
        <v>64.5</v>
      </c>
      <c r="Y160" s="71">
        <f>(Ores_Table[[#This Row],[height_desired_top]]-Ores_Table[[#This Row],[height_desired_bottom]])/2</f>
        <v>63.5</v>
      </c>
      <c r="Z160" s="71">
        <f>Ores_Table[[#This Row],[height_amp_range]]+Ores_Table[[#This Row],[height_desired_bottom]]</f>
        <v>125.3</v>
      </c>
      <c r="AA160" s="72">
        <f>(Ores_Table[[#This Row],[height_amplified_top]]-Ores_Table[[#This Row],[height_desired_bottom]])/2</f>
        <v>124.3</v>
      </c>
      <c r="AB160" s="128">
        <v>1</v>
      </c>
      <c r="AC160" s="128">
        <v>128</v>
      </c>
      <c r="AD160" s="128"/>
      <c r="AE16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0" s="32">
        <f>IF(Ores_Table[[#This Row],[height_desired_top]]&gt;64,64+((Ores_Table[[#This Row],[height_desired_top]]-64)*2.9),Ores_Table[[#This Row],[height_desired_top]])</f>
        <v>249.6</v>
      </c>
      <c r="AH160" s="41" t="s">
        <v>74</v>
      </c>
      <c r="AI160" s="42"/>
      <c r="AJ160" s="131" t="s">
        <v>96</v>
      </c>
      <c r="AK160" s="20" t="str">
        <f>IF(Ores_Table[[#This Row],[height_average]]&gt;64,"uniform",IF(Ores_Table[[#This Row],[dimension]]="Overworld","normal","uniform"))</f>
        <v>uniform</v>
      </c>
      <c r="AL160" s="109" t="s">
        <v>502</v>
      </c>
      <c r="AM160" s="110" t="s">
        <v>98</v>
      </c>
      <c r="AN160" s="117" t="s">
        <v>76</v>
      </c>
      <c r="AO160" s="118" t="s">
        <v>77</v>
      </c>
      <c r="AP160" s="46"/>
    </row>
    <row r="161" spans="1:42" s="7" customFormat="1" ht="13.5">
      <c r="A161" s="31" t="s">
        <v>494</v>
      </c>
      <c r="B161" s="18"/>
      <c r="C161" s="105" t="s">
        <v>122</v>
      </c>
      <c r="D161" s="97" t="s">
        <v>59</v>
      </c>
      <c r="E161" s="98" t="s">
        <v>79</v>
      </c>
      <c r="F161" s="99" t="s">
        <v>61</v>
      </c>
      <c r="G161" s="37">
        <f>Ores_Table[[#This Row],[original_vein_size]]*Ores_Table[[#This Row],[original_veins_per_chunk]]/2</f>
        <v>9</v>
      </c>
      <c r="H161" s="123">
        <v>3</v>
      </c>
      <c r="I161" s="124">
        <v>6</v>
      </c>
      <c r="J161" s="146">
        <f>Ores_Table[[#This Row],[original_vein_size]]/2</f>
        <v>1.5</v>
      </c>
      <c r="K161" s="147">
        <f>Ores_Table[[#This Row],[original_veins_per_chunk]]/2</f>
        <v>3</v>
      </c>
      <c r="L161" s="77">
        <f>Ores_Table[[#This Row],[avg_ores_per_chunk]]/VLOOKUP(Ores_Table[[#This Row],[vein_preset]],Ore_Density[],2,FALSE)/Vanilla_COG_Divisor</f>
        <v>1.311951210808519</v>
      </c>
      <c r="M16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1" s="86">
        <v>1</v>
      </c>
      <c r="O161" s="86">
        <v>1</v>
      </c>
      <c r="P16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1" s="152">
        <f>SQRT(Ores_Table[[#This Row],[vein_multiplier]])*Ores_Table[[#This Row],[vein_frequency_tweak]]</f>
        <v>1.1454043874582107</v>
      </c>
      <c r="R161" s="152" t="str">
        <f>IF(Ores_Table[[#This Row],[vein_has_motherlode]]="Motherlode",((Ores_Table[[#This Row],[vein_motherlode_size_tweak]]*SQRT(Ores_Table[[#This Row],[vein_multiplier]]))^(1/2))^(1/3),"none")</f>
        <v>none</v>
      </c>
      <c r="S161" s="152">
        <f>IF(Ores_Table[[#This Row],[vein_has_branches]]="Branches",SQRT(Ores_Table[[#This Row],[vein_multiplier]])^(1/2),IF(Ores_Table[[#This Row],[vein_has_branches]]="Vertical","default",Ores_Table[[#This Row],[vein_has_branches]]))</f>
        <v>1.0702356691206898</v>
      </c>
      <c r="T161" s="153">
        <f>IF(Ores_Table[[#This Row],[vein_has_branches]]="Branches",SQRT(SQRT(Ores_Table[[#This Row],[vein_multiplier]]))^(1/2),IF(Ores_Table[[#This Row],[vein_has_branches]]="Vertical",SQRT(Ores_Table[[#This Row],[vein_multiplier]])^(1/2),"none"))</f>
        <v>1.0345219519762205</v>
      </c>
      <c r="U161" s="77">
        <f>Ores_Table[[#This Row],[avg_ores_per_chunk]]/VLOOKUP(Ores_Table[[#This Row],[cloud_preset]],Ore_Density[],2,FALSE)/Vanilla_COG_Divisor</f>
        <v>0.73469387755102045</v>
      </c>
      <c r="V161" s="158">
        <f>SQRT(Ores_Table[[#This Row],[cloud_multiplier]])</f>
        <v>0.85714285714285721</v>
      </c>
      <c r="W161" s="147">
        <f>SQRT(SQRT(Ores_Table[[#This Row],[cloud_multiplier]]))</f>
        <v>0.92582009977255153</v>
      </c>
      <c r="X161" s="70">
        <f>Ores_Table[[#This Row],[height_range]]+Ores_Table[[#This Row],[height_desired_bottom]]</f>
        <v>64.5</v>
      </c>
      <c r="Y161" s="71">
        <f>(Ores_Table[[#This Row],[height_desired_top]]-Ores_Table[[#This Row],[height_desired_bottom]])/2</f>
        <v>63.5</v>
      </c>
      <c r="Z161" s="71">
        <f>Ores_Table[[#This Row],[height_amp_range]]+Ores_Table[[#This Row],[height_desired_bottom]]</f>
        <v>125.3</v>
      </c>
      <c r="AA161" s="72">
        <f>(Ores_Table[[#This Row],[height_amplified_top]]-Ores_Table[[#This Row],[height_desired_bottom]])/2</f>
        <v>124.3</v>
      </c>
      <c r="AB161" s="128">
        <v>1</v>
      </c>
      <c r="AC161" s="128">
        <v>128</v>
      </c>
      <c r="AD161" s="128"/>
      <c r="AE16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1" s="32">
        <f>IF(Ores_Table[[#This Row],[height_desired_top]]&gt;64,64+((Ores_Table[[#This Row],[height_desired_top]]-64)*2.9),Ores_Table[[#This Row],[height_desired_top]])</f>
        <v>249.6</v>
      </c>
      <c r="AH161" s="41" t="s">
        <v>513</v>
      </c>
      <c r="AI161" s="42" t="s">
        <v>514</v>
      </c>
      <c r="AJ161" s="131" t="s">
        <v>96</v>
      </c>
      <c r="AK161" s="20" t="str">
        <f>IF(Ores_Table[[#This Row],[height_average]]&gt;64,"uniform",IF(Ores_Table[[#This Row],[dimension]]="Overworld","normal","uniform"))</f>
        <v>uniform</v>
      </c>
      <c r="AL161" s="109" t="s">
        <v>515</v>
      </c>
      <c r="AM161" s="110" t="s">
        <v>98</v>
      </c>
      <c r="AN161" s="117" t="s">
        <v>83</v>
      </c>
      <c r="AO161" s="118" t="s">
        <v>84</v>
      </c>
      <c r="AP161" s="46"/>
    </row>
    <row r="162" spans="1:42" s="7" customFormat="1" ht="13.5">
      <c r="A162" s="31" t="s">
        <v>494</v>
      </c>
      <c r="B162" s="18"/>
      <c r="C162" s="105" t="s">
        <v>544</v>
      </c>
      <c r="D162" s="97" t="s">
        <v>59</v>
      </c>
      <c r="E162" s="98" t="s">
        <v>66</v>
      </c>
      <c r="F162" s="99" t="s">
        <v>61</v>
      </c>
      <c r="G162" s="37">
        <f>Ores_Table[[#This Row],[original_vein_size]]*Ores_Table[[#This Row],[original_veins_per_chunk]]/2</f>
        <v>6</v>
      </c>
      <c r="H162" s="123">
        <v>4</v>
      </c>
      <c r="I162" s="124">
        <v>3</v>
      </c>
      <c r="J162" s="146">
        <f>Ores_Table[[#This Row],[original_vein_size]]/2</f>
        <v>2</v>
      </c>
      <c r="K162" s="147">
        <f>Ores_Table[[#This Row],[original_veins_per_chunk]]/2</f>
        <v>1.5</v>
      </c>
      <c r="L162" s="77">
        <f>Ores_Table[[#This Row],[avg_ores_per_chunk]]/VLOOKUP(Ores_Table[[#This Row],[vein_preset]],Ore_Density[],2,FALSE)/Vanilla_COG_Divisor</f>
        <v>0.37573385518590996</v>
      </c>
      <c r="M16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62" s="86">
        <v>1</v>
      </c>
      <c r="O162" s="86">
        <v>1</v>
      </c>
      <c r="P16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2" s="152">
        <f>SQRT(Ores_Table[[#This Row],[vein_multiplier]])*Ores_Table[[#This Row],[vein_frequency_tweak]]</f>
        <v>0.61297133308655627</v>
      </c>
      <c r="R162" s="152">
        <f>IF(Ores_Table[[#This Row],[vein_has_motherlode]]="Motherlode",((Ores_Table[[#This Row],[vein_motherlode_size_tweak]]*SQRT(Ores_Table[[#This Row],[vein_multiplier]]))^(1/2))^(1/3),"none")</f>
        <v>0.92166556267577893</v>
      </c>
      <c r="S162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162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162" s="77">
        <f>Ores_Table[[#This Row],[avg_ores_per_chunk]]/VLOOKUP(Ores_Table[[#This Row],[cloud_preset]],Ore_Density[],2,FALSE)/Vanilla_COG_Divisor</f>
        <v>0.48979591836734693</v>
      </c>
      <c r="V162" s="158">
        <f>SQRT(Ores_Table[[#This Row],[cloud_multiplier]])</f>
        <v>0.6998542122237652</v>
      </c>
      <c r="W162" s="147">
        <f>SQRT(SQRT(Ores_Table[[#This Row],[cloud_multiplier]]))</f>
        <v>0.83657289713674399</v>
      </c>
      <c r="X162" s="70">
        <f>Ores_Table[[#This Row],[height_range]]+Ores_Table[[#This Row],[height_desired_bottom]]</f>
        <v>64.5</v>
      </c>
      <c r="Y162" s="71">
        <f>(Ores_Table[[#This Row],[height_desired_top]]-Ores_Table[[#This Row],[height_desired_bottom]])/2</f>
        <v>63.5</v>
      </c>
      <c r="Z162" s="71">
        <f>Ores_Table[[#This Row],[height_amp_range]]+Ores_Table[[#This Row],[height_desired_bottom]]</f>
        <v>125.3</v>
      </c>
      <c r="AA162" s="72">
        <f>(Ores_Table[[#This Row],[height_amplified_top]]-Ores_Table[[#This Row],[height_desired_bottom]])/2</f>
        <v>124.3</v>
      </c>
      <c r="AB162" s="128">
        <v>1</v>
      </c>
      <c r="AC162" s="128">
        <v>128</v>
      </c>
      <c r="AD162" s="128"/>
      <c r="AE16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2" s="32">
        <f>IF(Ores_Table[[#This Row],[height_desired_top]]&gt;64,64+((Ores_Table[[#This Row],[height_desired_top]]-64)*2.9),Ores_Table[[#This Row],[height_desired_top]])</f>
        <v>249.6</v>
      </c>
      <c r="AH162" s="41" t="s">
        <v>545</v>
      </c>
      <c r="AI162" s="42"/>
      <c r="AJ162" s="131" t="s">
        <v>96</v>
      </c>
      <c r="AK162" s="20" t="str">
        <f>IF(Ores_Table[[#This Row],[height_average]]&gt;64,"uniform",IF(Ores_Table[[#This Row],[dimension]]="Overworld","normal","uniform"))</f>
        <v>uniform</v>
      </c>
      <c r="AL162" s="109" t="s">
        <v>546</v>
      </c>
      <c r="AM162" s="110" t="s">
        <v>98</v>
      </c>
      <c r="AN162" s="117"/>
      <c r="AO162" s="118" t="s">
        <v>56</v>
      </c>
      <c r="AP162" s="46"/>
    </row>
    <row r="163" spans="1:42" s="7" customFormat="1" ht="13.5">
      <c r="A163" s="31" t="s">
        <v>494</v>
      </c>
      <c r="B163" s="18"/>
      <c r="C163" s="105" t="s">
        <v>320</v>
      </c>
      <c r="D163" s="97" t="s">
        <v>59</v>
      </c>
      <c r="E163" s="98" t="s">
        <v>60</v>
      </c>
      <c r="F163" s="99" t="s">
        <v>61</v>
      </c>
      <c r="G163" s="37">
        <f>Ores_Table[[#This Row],[original_vein_size]]*Ores_Table[[#This Row],[original_veins_per_chunk]]/2</f>
        <v>12.5</v>
      </c>
      <c r="H163" s="123">
        <v>5</v>
      </c>
      <c r="I163" s="124">
        <v>5</v>
      </c>
      <c r="J163" s="146">
        <f>Ores_Table[[#This Row],[original_vein_size]]/2</f>
        <v>2.5</v>
      </c>
      <c r="K163" s="147">
        <f>Ores_Table[[#This Row],[original_veins_per_chunk]]/2</f>
        <v>2.5</v>
      </c>
      <c r="L163" s="77">
        <f>Ores_Table[[#This Row],[avg_ores_per_chunk]]/VLOOKUP(Ores_Table[[#This Row],[vein_preset]],Ore_Density[],2,FALSE)/Vanilla_COG_Divisor</f>
        <v>4.6902768549605947</v>
      </c>
      <c r="M16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3" s="86">
        <v>1</v>
      </c>
      <c r="O163" s="86">
        <v>1</v>
      </c>
      <c r="P16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3" s="152">
        <f>SQRT(Ores_Table[[#This Row],[vein_multiplier]])*Ores_Table[[#This Row],[vein_frequency_tweak]]</f>
        <v>2.1657047016988709</v>
      </c>
      <c r="R163" s="152" t="str">
        <f>IF(Ores_Table[[#This Row],[vein_has_motherlode]]="Motherlode",((Ores_Table[[#This Row],[vein_motherlode_size_tweak]]*SQRT(Ores_Table[[#This Row],[vein_multiplier]]))^(1/2))^(1/3),"none")</f>
        <v>none</v>
      </c>
      <c r="S163" s="152">
        <f>IF(Ores_Table[[#This Row],[vein_has_branches]]="Branches",SQRT(Ores_Table[[#This Row],[vein_multiplier]])^(1/2),IF(Ores_Table[[#This Row],[vein_has_branches]]="Vertical","default",Ores_Table[[#This Row],[vein_has_branches]]))</f>
        <v>1.4716333448583145</v>
      </c>
      <c r="T163" s="153">
        <f>IF(Ores_Table[[#This Row],[vein_has_branches]]="Branches",SQRT(SQRT(Ores_Table[[#This Row],[vein_multiplier]]))^(1/2),IF(Ores_Table[[#This Row],[vein_has_branches]]="Vertical",SQRT(Ores_Table[[#This Row],[vein_multiplier]])^(1/2),"none"))</f>
        <v>1.2131089583620733</v>
      </c>
      <c r="U163" s="77">
        <f>Ores_Table[[#This Row],[avg_ores_per_chunk]]/VLOOKUP(Ores_Table[[#This Row],[cloud_preset]],Ore_Density[],2,FALSE)/Vanilla_COG_Divisor</f>
        <v>1.0204081632653061</v>
      </c>
      <c r="V163" s="158">
        <f>SQRT(Ores_Table[[#This Row],[cloud_multiplier]])</f>
        <v>1.0101525445522108</v>
      </c>
      <c r="W163" s="147">
        <f>SQRT(SQRT(Ores_Table[[#This Row],[cloud_multiplier]]))</f>
        <v>1.0050634529979741</v>
      </c>
      <c r="X163" s="70">
        <f>Ores_Table[[#This Row],[height_range]]+Ores_Table[[#This Row],[height_desired_bottom]]</f>
        <v>64.5</v>
      </c>
      <c r="Y163" s="71">
        <f>(Ores_Table[[#This Row],[height_desired_top]]-Ores_Table[[#This Row],[height_desired_bottom]])/2</f>
        <v>63.5</v>
      </c>
      <c r="Z163" s="71">
        <f>Ores_Table[[#This Row],[height_amp_range]]+Ores_Table[[#This Row],[height_desired_bottom]]</f>
        <v>125.3</v>
      </c>
      <c r="AA163" s="72">
        <f>(Ores_Table[[#This Row],[height_amplified_top]]-Ores_Table[[#This Row],[height_desired_bottom]])/2</f>
        <v>124.3</v>
      </c>
      <c r="AB163" s="128">
        <v>1</v>
      </c>
      <c r="AC163" s="128">
        <v>128</v>
      </c>
      <c r="AD163" s="128"/>
      <c r="AE16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3" s="32">
        <f>IF(Ores_Table[[#This Row],[height_desired_top]]&gt;64,64+((Ores_Table[[#This Row],[height_desired_top]]-64)*2.9),Ores_Table[[#This Row],[height_desired_top]])</f>
        <v>249.6</v>
      </c>
      <c r="AH163" s="41" t="s">
        <v>554</v>
      </c>
      <c r="AI163" s="42"/>
      <c r="AJ163" s="131" t="s">
        <v>96</v>
      </c>
      <c r="AK163" s="20" t="str">
        <f>IF(Ores_Table[[#This Row],[height_average]]&gt;64,"uniform",IF(Ores_Table[[#This Row],[dimension]]="Overworld","normal","uniform"))</f>
        <v>uniform</v>
      </c>
      <c r="AL163" s="109" t="s">
        <v>555</v>
      </c>
      <c r="AM163" s="110" t="s">
        <v>98</v>
      </c>
      <c r="AN163" s="117"/>
      <c r="AO163" s="118" t="s">
        <v>56</v>
      </c>
      <c r="AP163" s="46"/>
    </row>
    <row r="164" spans="1:42" s="7" customFormat="1" ht="13.5">
      <c r="A164" s="31" t="s">
        <v>494</v>
      </c>
      <c r="B164" s="18"/>
      <c r="C164" s="105" t="s">
        <v>385</v>
      </c>
      <c r="D164" s="97" t="s">
        <v>59</v>
      </c>
      <c r="E164" s="98" t="s">
        <v>60</v>
      </c>
      <c r="F164" s="99" t="s">
        <v>61</v>
      </c>
      <c r="G164" s="37">
        <f>Ores_Table[[#This Row],[original_vein_size]]*Ores_Table[[#This Row],[original_veins_per_chunk]]/2</f>
        <v>12</v>
      </c>
      <c r="H164" s="123">
        <v>4</v>
      </c>
      <c r="I164" s="124">
        <v>6</v>
      </c>
      <c r="J164" s="146">
        <f>Ores_Table[[#This Row],[original_vein_size]]/2</f>
        <v>2</v>
      </c>
      <c r="K164" s="147">
        <f>Ores_Table[[#This Row],[original_veins_per_chunk]]/2</f>
        <v>3</v>
      </c>
      <c r="L164" s="77">
        <f>Ores_Table[[#This Row],[avg_ores_per_chunk]]/VLOOKUP(Ores_Table[[#This Row],[vein_preset]],Ore_Density[],2,FALSE)/Vanilla_COG_Divisor</f>
        <v>4.5026657807621708</v>
      </c>
      <c r="M16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4" s="86">
        <v>1</v>
      </c>
      <c r="O164" s="86">
        <v>1</v>
      </c>
      <c r="P16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4" s="152">
        <f>SQRT(Ores_Table[[#This Row],[vein_multiplier]])*Ores_Table[[#This Row],[vein_frequency_tweak]]</f>
        <v>2.1219485810834744</v>
      </c>
      <c r="R164" s="152" t="str">
        <f>IF(Ores_Table[[#This Row],[vein_has_motherlode]]="Motherlode",((Ores_Table[[#This Row],[vein_motherlode_size_tweak]]*SQRT(Ores_Table[[#This Row],[vein_multiplier]]))^(1/2))^(1/3),"none")</f>
        <v>none</v>
      </c>
      <c r="S164" s="152">
        <f>IF(Ores_Table[[#This Row],[vein_has_branches]]="Branches",SQRT(Ores_Table[[#This Row],[vein_multiplier]])^(1/2),IF(Ores_Table[[#This Row],[vein_has_branches]]="Vertical","default",Ores_Table[[#This Row],[vein_has_branches]]))</f>
        <v>1.4566909696581065</v>
      </c>
      <c r="T164" s="153">
        <f>IF(Ores_Table[[#This Row],[vein_has_branches]]="Branches",SQRT(SQRT(Ores_Table[[#This Row],[vein_multiplier]]))^(1/2),IF(Ores_Table[[#This Row],[vein_has_branches]]="Vertical",SQRT(Ores_Table[[#This Row],[vein_multiplier]])^(1/2),"none"))</f>
        <v>1.2069345341227529</v>
      </c>
      <c r="U164" s="77">
        <f>Ores_Table[[#This Row],[avg_ores_per_chunk]]/VLOOKUP(Ores_Table[[#This Row],[cloud_preset]],Ore_Density[],2,FALSE)/Vanilla_COG_Divisor</f>
        <v>0.97959183673469385</v>
      </c>
      <c r="V164" s="158">
        <f>SQRT(Ores_Table[[#This Row],[cloud_multiplier]])</f>
        <v>0.98974331861078702</v>
      </c>
      <c r="W164" s="147">
        <f>SQRT(SQRT(Ores_Table[[#This Row],[cloud_multiplier]]))</f>
        <v>0.99485844149345537</v>
      </c>
      <c r="X164" s="70">
        <f>Ores_Table[[#This Row],[height_range]]+Ores_Table[[#This Row],[height_desired_bottom]]</f>
        <v>64.5</v>
      </c>
      <c r="Y164" s="71">
        <f>(Ores_Table[[#This Row],[height_desired_top]]-Ores_Table[[#This Row],[height_desired_bottom]])/2</f>
        <v>63.5</v>
      </c>
      <c r="Z164" s="71">
        <f>Ores_Table[[#This Row],[height_amp_range]]+Ores_Table[[#This Row],[height_desired_bottom]]</f>
        <v>125.3</v>
      </c>
      <c r="AA164" s="72">
        <f>(Ores_Table[[#This Row],[height_amplified_top]]-Ores_Table[[#This Row],[height_desired_bottom]])/2</f>
        <v>124.3</v>
      </c>
      <c r="AB164" s="128">
        <v>1</v>
      </c>
      <c r="AC164" s="128">
        <v>128</v>
      </c>
      <c r="AD164" s="128"/>
      <c r="AE16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4" s="32">
        <f>IF(Ores_Table[[#This Row],[height_desired_top]]&gt;64,64+((Ores_Table[[#This Row],[height_desired_top]]-64)*2.9),Ores_Table[[#This Row],[height_desired_top]])</f>
        <v>249.6</v>
      </c>
      <c r="AH164" s="41" t="s">
        <v>556</v>
      </c>
      <c r="AI164" s="42"/>
      <c r="AJ164" s="131" t="s">
        <v>96</v>
      </c>
      <c r="AK164" s="20" t="str">
        <f>IF(Ores_Table[[#This Row],[height_average]]&gt;64,"uniform",IF(Ores_Table[[#This Row],[dimension]]="Overworld","normal","uniform"))</f>
        <v>uniform</v>
      </c>
      <c r="AL164" s="109" t="s">
        <v>557</v>
      </c>
      <c r="AM164" s="110" t="s">
        <v>98</v>
      </c>
      <c r="AN164" s="117"/>
      <c r="AO164" s="118" t="s">
        <v>56</v>
      </c>
      <c r="AP164" s="46"/>
    </row>
    <row r="165" spans="1:42" s="7" customFormat="1" ht="13.5">
      <c r="A165" s="31" t="s">
        <v>494</v>
      </c>
      <c r="B165" s="18"/>
      <c r="C165" s="105" t="s">
        <v>147</v>
      </c>
      <c r="D165" s="97" t="s">
        <v>59</v>
      </c>
      <c r="E165" s="98" t="s">
        <v>79</v>
      </c>
      <c r="F165" s="99" t="s">
        <v>61</v>
      </c>
      <c r="G165" s="37">
        <f>Ores_Table[[#This Row],[original_vein_size]]*Ores_Table[[#This Row],[original_veins_per_chunk]]/2</f>
        <v>9</v>
      </c>
      <c r="H165" s="123">
        <v>3</v>
      </c>
      <c r="I165" s="124">
        <v>6</v>
      </c>
      <c r="J165" s="146">
        <f>Ores_Table[[#This Row],[original_vein_size]]/2</f>
        <v>1.5</v>
      </c>
      <c r="K165" s="147">
        <f>Ores_Table[[#This Row],[original_veins_per_chunk]]/2</f>
        <v>3</v>
      </c>
      <c r="L165" s="77">
        <f>Ores_Table[[#This Row],[avg_ores_per_chunk]]/VLOOKUP(Ores_Table[[#This Row],[vein_preset]],Ore_Density[],2,FALSE)/Vanilla_COG_Divisor</f>
        <v>1.311951210808519</v>
      </c>
      <c r="M16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5" s="86">
        <v>1</v>
      </c>
      <c r="O165" s="86">
        <v>1</v>
      </c>
      <c r="P16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5" s="152">
        <f>SQRT(Ores_Table[[#This Row],[vein_multiplier]])*Ores_Table[[#This Row],[vein_frequency_tweak]]</f>
        <v>1.1454043874582107</v>
      </c>
      <c r="R165" s="152" t="str">
        <f>IF(Ores_Table[[#This Row],[vein_has_motherlode]]="Motherlode",((Ores_Table[[#This Row],[vein_motherlode_size_tweak]]*SQRT(Ores_Table[[#This Row],[vein_multiplier]]))^(1/2))^(1/3),"none")</f>
        <v>none</v>
      </c>
      <c r="S165" s="152">
        <f>IF(Ores_Table[[#This Row],[vein_has_branches]]="Branches",SQRT(Ores_Table[[#This Row],[vein_multiplier]])^(1/2),IF(Ores_Table[[#This Row],[vein_has_branches]]="Vertical","default",Ores_Table[[#This Row],[vein_has_branches]]))</f>
        <v>1.0702356691206898</v>
      </c>
      <c r="T16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1.0345219519762205</v>
      </c>
      <c r="U165" s="77">
        <f>Ores_Table[[#This Row],[avg_ores_per_chunk]]/VLOOKUP(Ores_Table[[#This Row],[cloud_preset]],Ore_Density[],2,FALSE)/Vanilla_COG_Divisor</f>
        <v>0.73469387755102045</v>
      </c>
      <c r="V165" s="158">
        <f>SQRT(Ores_Table[[#This Row],[cloud_multiplier]])</f>
        <v>0.85714285714285721</v>
      </c>
      <c r="W165" s="147">
        <f>SQRT(SQRT(Ores_Table[[#This Row],[cloud_multiplier]]))</f>
        <v>0.92582009977255153</v>
      </c>
      <c r="X165" s="70">
        <f>Ores_Table[[#This Row],[height_range]]+Ores_Table[[#This Row],[height_desired_bottom]]</f>
        <v>64.5</v>
      </c>
      <c r="Y165" s="71">
        <f>(Ores_Table[[#This Row],[height_desired_top]]-Ores_Table[[#This Row],[height_desired_bottom]])/2</f>
        <v>63.5</v>
      </c>
      <c r="Z165" s="71">
        <f>Ores_Table[[#This Row],[height_amp_range]]+Ores_Table[[#This Row],[height_desired_bottom]]</f>
        <v>125.3</v>
      </c>
      <c r="AA165" s="72">
        <f>(Ores_Table[[#This Row],[height_amplified_top]]-Ores_Table[[#This Row],[height_desired_bottom]])/2</f>
        <v>124.3</v>
      </c>
      <c r="AB165" s="128">
        <v>1</v>
      </c>
      <c r="AC165" s="128">
        <v>128</v>
      </c>
      <c r="AD165" s="128"/>
      <c r="AE16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5" s="32">
        <f>IF(Ores_Table[[#This Row],[height_desired_top]]&gt;64,64+((Ores_Table[[#This Row],[height_desired_top]]-64)*2.9),Ores_Table[[#This Row],[height_desired_top]])</f>
        <v>249.6</v>
      </c>
      <c r="AH165" s="41" t="s">
        <v>519</v>
      </c>
      <c r="AI165" s="42" t="s">
        <v>520</v>
      </c>
      <c r="AJ165" s="131" t="s">
        <v>96</v>
      </c>
      <c r="AK165" s="20" t="str">
        <f>IF(Ores_Table[[#This Row],[height_average]]&gt;64,"uniform",IF(Ores_Table[[#This Row],[dimension]]="Overworld","normal","uniform"))</f>
        <v>uniform</v>
      </c>
      <c r="AL165" s="109" t="s">
        <v>521</v>
      </c>
      <c r="AM165" s="110" t="s">
        <v>98</v>
      </c>
      <c r="AN165" s="117" t="s">
        <v>83</v>
      </c>
      <c r="AO165" s="118" t="s">
        <v>84</v>
      </c>
      <c r="AP165" s="46"/>
    </row>
    <row r="166" spans="1:42" s="7" customFormat="1" ht="13.5">
      <c r="A166" s="31" t="s">
        <v>494</v>
      </c>
      <c r="B166" s="18"/>
      <c r="C166" s="105" t="s">
        <v>173</v>
      </c>
      <c r="D166" s="97" t="s">
        <v>59</v>
      </c>
      <c r="E166" s="98" t="s">
        <v>66</v>
      </c>
      <c r="F166" s="99" t="s">
        <v>61</v>
      </c>
      <c r="G166" s="37">
        <f>Ores_Table[[#This Row],[original_vein_size]]*Ores_Table[[#This Row],[original_veins_per_chunk]]/2</f>
        <v>12</v>
      </c>
      <c r="H166" s="123">
        <v>4</v>
      </c>
      <c r="I166" s="124">
        <v>6</v>
      </c>
      <c r="J166" s="146">
        <f>Ores_Table[[#This Row],[original_vein_size]]/2</f>
        <v>2</v>
      </c>
      <c r="K166" s="147">
        <f>Ores_Table[[#This Row],[original_veins_per_chunk]]/2</f>
        <v>3</v>
      </c>
      <c r="L166" s="77">
        <f>Ores_Table[[#This Row],[avg_ores_per_chunk]]/VLOOKUP(Ores_Table[[#This Row],[vein_preset]],Ore_Density[],2,FALSE)/Vanilla_COG_Divisor</f>
        <v>0.75146771037181992</v>
      </c>
      <c r="M16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66" s="86">
        <v>1</v>
      </c>
      <c r="O166" s="86">
        <v>1</v>
      </c>
      <c r="P16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6" s="152">
        <f>SQRT(Ores_Table[[#This Row],[vein_multiplier]])*Ores_Table[[#This Row],[vein_frequency_tweak]]</f>
        <v>0.86687237259692385</v>
      </c>
      <c r="R166" s="152">
        <f>IF(Ores_Table[[#This Row],[vein_has_motherlode]]="Motherlode",((Ores_Table[[#This Row],[vein_motherlode_size_tweak]]*SQRT(Ores_Table[[#This Row],[vein_multiplier]]))^(1/2))^(1/3),"none")</f>
        <v>0.97647064899688185</v>
      </c>
      <c r="S166" s="152">
        <f>IF(Ores_Table[[#This Row],[vein_has_branches]]="Branches",SQRT(Ores_Table[[#This Row],[vein_multiplier]])^(1/2),IF(Ores_Table[[#This Row],[vein_has_branches]]="Vertical","default",Ores_Table[[#This Row],[vein_has_branches]]))</f>
        <v>0.93105981150349515</v>
      </c>
      <c r="T16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0.96491440630943792</v>
      </c>
      <c r="U166" s="77">
        <f>Ores_Table[[#This Row],[avg_ores_per_chunk]]/VLOOKUP(Ores_Table[[#This Row],[cloud_preset]],Ore_Density[],2,FALSE)/Vanilla_COG_Divisor</f>
        <v>0.97959183673469385</v>
      </c>
      <c r="V166" s="158">
        <f>SQRT(Ores_Table[[#This Row],[cloud_multiplier]])</f>
        <v>0.98974331861078702</v>
      </c>
      <c r="W166" s="147">
        <f>SQRT(SQRT(Ores_Table[[#This Row],[cloud_multiplier]]))</f>
        <v>0.99485844149345537</v>
      </c>
      <c r="X166" s="70">
        <f>Ores_Table[[#This Row],[height_range]]+Ores_Table[[#This Row],[height_desired_bottom]]</f>
        <v>64.5</v>
      </c>
      <c r="Y166" s="71">
        <f>(Ores_Table[[#This Row],[height_desired_top]]-Ores_Table[[#This Row],[height_desired_bottom]])/2</f>
        <v>63.5</v>
      </c>
      <c r="Z166" s="71">
        <f>Ores_Table[[#This Row],[height_amp_range]]+Ores_Table[[#This Row],[height_desired_bottom]]</f>
        <v>125.3</v>
      </c>
      <c r="AA166" s="72">
        <f>(Ores_Table[[#This Row],[height_amplified_top]]-Ores_Table[[#This Row],[height_desired_bottom]])/2</f>
        <v>124.3</v>
      </c>
      <c r="AB166" s="128">
        <v>1</v>
      </c>
      <c r="AC166" s="128">
        <v>128</v>
      </c>
      <c r="AD166" s="128"/>
      <c r="AE16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6" s="32">
        <f>IF(Ores_Table[[#This Row],[height_desired_top]]&gt;64,64+((Ores_Table[[#This Row],[height_desired_top]]-64)*2.9),Ores_Table[[#This Row],[height_desired_top]])</f>
        <v>249.6</v>
      </c>
      <c r="AH166" s="41" t="s">
        <v>174</v>
      </c>
      <c r="AI166" s="42"/>
      <c r="AJ166" s="131" t="s">
        <v>96</v>
      </c>
      <c r="AK166" s="20" t="str">
        <f>IF(Ores_Table[[#This Row],[height_average]]&gt;64,"uniform",IF(Ores_Table[[#This Row],[dimension]]="Overworld","normal","uniform"))</f>
        <v>uniform</v>
      </c>
      <c r="AL166" s="109" t="s">
        <v>507</v>
      </c>
      <c r="AM166" s="110" t="s">
        <v>98</v>
      </c>
      <c r="AN166" s="117"/>
      <c r="AO166" s="118" t="s">
        <v>56</v>
      </c>
      <c r="AP166" s="46"/>
    </row>
    <row r="167" spans="1:42" s="7" customFormat="1" ht="13.5">
      <c r="A167" s="31" t="s">
        <v>494</v>
      </c>
      <c r="B167" s="18"/>
      <c r="C167" s="105" t="s">
        <v>526</v>
      </c>
      <c r="D167" s="97" t="s">
        <v>59</v>
      </c>
      <c r="E167" s="98" t="s">
        <v>66</v>
      </c>
      <c r="F167" s="99" t="s">
        <v>61</v>
      </c>
      <c r="G167" s="37">
        <f>Ores_Table[[#This Row],[original_vein_size]]*Ores_Table[[#This Row],[original_veins_per_chunk]]/2</f>
        <v>6</v>
      </c>
      <c r="H167" s="123">
        <v>4</v>
      </c>
      <c r="I167" s="124">
        <v>3</v>
      </c>
      <c r="J167" s="146">
        <f>Ores_Table[[#This Row],[original_vein_size]]/2</f>
        <v>2</v>
      </c>
      <c r="K167" s="147">
        <f>Ores_Table[[#This Row],[original_veins_per_chunk]]/2</f>
        <v>1.5</v>
      </c>
      <c r="L167" s="77">
        <f>Ores_Table[[#This Row],[avg_ores_per_chunk]]/VLOOKUP(Ores_Table[[#This Row],[vein_preset]],Ore_Density[],2,FALSE)/Vanilla_COG_Divisor</f>
        <v>0.37573385518590996</v>
      </c>
      <c r="M16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67" s="86">
        <v>1</v>
      </c>
      <c r="O167" s="86">
        <v>1</v>
      </c>
      <c r="P16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7" s="152">
        <f>SQRT(Ores_Table[[#This Row],[vein_multiplier]])*Ores_Table[[#This Row],[vein_frequency_tweak]]</f>
        <v>0.61297133308655627</v>
      </c>
      <c r="R167" s="152">
        <f>IF(Ores_Table[[#This Row],[vein_has_motherlode]]="Motherlode",((Ores_Table[[#This Row],[vein_motherlode_size_tweak]]*SQRT(Ores_Table[[#This Row],[vein_multiplier]]))^(1/2))^(1/3),"none")</f>
        <v>0.92166556267577893</v>
      </c>
      <c r="S167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167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167" s="77">
        <f>Ores_Table[[#This Row],[avg_ores_per_chunk]]/VLOOKUP(Ores_Table[[#This Row],[cloud_preset]],Ore_Density[],2,FALSE)/Vanilla_COG_Divisor</f>
        <v>0.48979591836734693</v>
      </c>
      <c r="V167" s="158">
        <f>SQRT(Ores_Table[[#This Row],[cloud_multiplier]])</f>
        <v>0.6998542122237652</v>
      </c>
      <c r="W167" s="147">
        <f>SQRT(SQRT(Ores_Table[[#This Row],[cloud_multiplier]]))</f>
        <v>0.83657289713674399</v>
      </c>
      <c r="X167" s="70">
        <f>Ores_Table[[#This Row],[height_range]]+Ores_Table[[#This Row],[height_desired_bottom]]</f>
        <v>64.5</v>
      </c>
      <c r="Y167" s="71">
        <f>(Ores_Table[[#This Row],[height_desired_top]]-Ores_Table[[#This Row],[height_desired_bottom]])/2</f>
        <v>63.5</v>
      </c>
      <c r="Z167" s="71">
        <f>Ores_Table[[#This Row],[height_amp_range]]+Ores_Table[[#This Row],[height_desired_bottom]]</f>
        <v>125.3</v>
      </c>
      <c r="AA167" s="72">
        <f>(Ores_Table[[#This Row],[height_amplified_top]]-Ores_Table[[#This Row],[height_desired_bottom]])/2</f>
        <v>124.3</v>
      </c>
      <c r="AB167" s="128">
        <v>1</v>
      </c>
      <c r="AC167" s="128">
        <v>128</v>
      </c>
      <c r="AD167" s="128"/>
      <c r="AE16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7" s="32">
        <f>IF(Ores_Table[[#This Row],[height_desired_top]]&gt;64,64+((Ores_Table[[#This Row],[height_desired_top]]-64)*2.9),Ores_Table[[#This Row],[height_desired_top]])</f>
        <v>249.6</v>
      </c>
      <c r="AH167" s="41" t="s">
        <v>527</v>
      </c>
      <c r="AI167" s="42"/>
      <c r="AJ167" s="131" t="s">
        <v>96</v>
      </c>
      <c r="AK167" s="20" t="str">
        <f>IF(Ores_Table[[#This Row],[height_average]]&gt;64,"uniform",IF(Ores_Table[[#This Row],[dimension]]="Overworld","normal","uniform"))</f>
        <v>uniform</v>
      </c>
      <c r="AL167" s="109" t="s">
        <v>528</v>
      </c>
      <c r="AM167" s="110" t="s">
        <v>98</v>
      </c>
      <c r="AN167" s="117"/>
      <c r="AO167" s="118" t="s">
        <v>56</v>
      </c>
      <c r="AP167" s="46"/>
    </row>
    <row r="168" spans="1:42" s="7" customFormat="1" ht="13.5">
      <c r="A168" s="31" t="s">
        <v>494</v>
      </c>
      <c r="B168" s="18"/>
      <c r="C168" s="105" t="s">
        <v>351</v>
      </c>
      <c r="D168" s="97" t="s">
        <v>59</v>
      </c>
      <c r="E168" s="98" t="s">
        <v>79</v>
      </c>
      <c r="F168" s="99" t="s">
        <v>61</v>
      </c>
      <c r="G168" s="37">
        <f>Ores_Table[[#This Row],[original_vein_size]]*Ores_Table[[#This Row],[original_veins_per_chunk]]/2</f>
        <v>72</v>
      </c>
      <c r="H168" s="123">
        <v>12</v>
      </c>
      <c r="I168" s="124">
        <v>12</v>
      </c>
      <c r="J168" s="146">
        <f>Ores_Table[[#This Row],[original_vein_size]]/2</f>
        <v>6</v>
      </c>
      <c r="K168" s="147">
        <f>Ores_Table[[#This Row],[original_veins_per_chunk]]/2</f>
        <v>6</v>
      </c>
      <c r="L168" s="77">
        <f>Ores_Table[[#This Row],[avg_ores_per_chunk]]/VLOOKUP(Ores_Table[[#This Row],[vein_preset]],Ore_Density[],2,FALSE)/Vanilla_COG_Divisor</f>
        <v>10.495609686468152</v>
      </c>
      <c r="M16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68" s="86">
        <v>1</v>
      </c>
      <c r="O168" s="86">
        <v>1</v>
      </c>
      <c r="P16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8" s="152">
        <f>SQRT(Ores_Table[[#This Row],[vein_multiplier]])*Ores_Table[[#This Row],[vein_frequency_tweak]]</f>
        <v>3.239692838290098</v>
      </c>
      <c r="R168" s="152" t="str">
        <f>IF(Ores_Table[[#This Row],[vein_has_motherlode]]="Motherlode",((Ores_Table[[#This Row],[vein_motherlode_size_tweak]]*SQRT(Ores_Table[[#This Row],[vein_multiplier]]))^(1/2))^(1/3),"none")</f>
        <v>none</v>
      </c>
      <c r="S168" s="152">
        <f>IF(Ores_Table[[#This Row],[vein_has_branches]]="Branches",SQRT(Ores_Table[[#This Row],[vein_multiplier]])^(1/2),IF(Ores_Table[[#This Row],[vein_has_branches]]="Vertical","default",Ores_Table[[#This Row],[vein_has_branches]]))</f>
        <v>1.7999146752804973</v>
      </c>
      <c r="T168" s="153">
        <f>IF(Ores_Table[[#This Row],[vein_has_branches]]="Branches",SQRT(SQRT(Ores_Table[[#This Row],[vein_multiplier]]))^(1/2),IF(Ores_Table[[#This Row],[vein_has_branches]]="Vertical",SQRT(Ores_Table[[#This Row],[vein_multiplier]])^(1/2),"none"))</f>
        <v>1.3416089874775352</v>
      </c>
      <c r="U168" s="77">
        <f>Ores_Table[[#This Row],[avg_ores_per_chunk]]/VLOOKUP(Ores_Table[[#This Row],[cloud_preset]],Ore_Density[],2,FALSE)/Vanilla_COG_Divisor</f>
        <v>5.8775510204081636</v>
      </c>
      <c r="V168" s="158">
        <f>SQRT(Ores_Table[[#This Row],[cloud_multiplier]])</f>
        <v>2.424366106925306</v>
      </c>
      <c r="W168" s="147">
        <f>SQRT(SQRT(Ores_Table[[#This Row],[cloud_multiplier]]))</f>
        <v>1.5570376061371498</v>
      </c>
      <c r="X168" s="70">
        <f>Ores_Table[[#This Row],[height_range]]+Ores_Table[[#This Row],[height_desired_bottom]]</f>
        <v>64.5</v>
      </c>
      <c r="Y168" s="71">
        <f>(Ores_Table[[#This Row],[height_desired_top]]-Ores_Table[[#This Row],[height_desired_bottom]])/2</f>
        <v>63.5</v>
      </c>
      <c r="Z168" s="71">
        <f>Ores_Table[[#This Row],[height_amp_range]]+Ores_Table[[#This Row],[height_desired_bottom]]</f>
        <v>125.3</v>
      </c>
      <c r="AA168" s="72">
        <f>(Ores_Table[[#This Row],[height_amplified_top]]-Ores_Table[[#This Row],[height_desired_bottom]])/2</f>
        <v>124.3</v>
      </c>
      <c r="AB168" s="128">
        <v>1</v>
      </c>
      <c r="AC168" s="128">
        <v>128</v>
      </c>
      <c r="AD168" s="128"/>
      <c r="AE16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8" s="32">
        <f>IF(Ores_Table[[#This Row],[height_desired_top]]&gt;64,64+((Ores_Table[[#This Row],[height_desired_top]]-64)*2.9),Ores_Table[[#This Row],[height_desired_top]])</f>
        <v>249.6</v>
      </c>
      <c r="AH168" s="41" t="s">
        <v>533</v>
      </c>
      <c r="AI168" s="42" t="s">
        <v>534</v>
      </c>
      <c r="AJ168" s="131" t="s">
        <v>96</v>
      </c>
      <c r="AK168" s="20" t="str">
        <f>IF(Ores_Table[[#This Row],[height_average]]&gt;64,"uniform",IF(Ores_Table[[#This Row],[dimension]]="Overworld","normal","uniform"))</f>
        <v>uniform</v>
      </c>
      <c r="AL168" s="109" t="s">
        <v>535</v>
      </c>
      <c r="AM168" s="110" t="s">
        <v>98</v>
      </c>
      <c r="AN168" s="117" t="s">
        <v>83</v>
      </c>
      <c r="AO168" s="118" t="s">
        <v>84</v>
      </c>
      <c r="AP168" s="46"/>
    </row>
    <row r="169" spans="1:42" s="7" customFormat="1" ht="13.5">
      <c r="A169" s="31" t="s">
        <v>494</v>
      </c>
      <c r="B169" s="18"/>
      <c r="C169" s="105" t="s">
        <v>551</v>
      </c>
      <c r="D169" s="97" t="s">
        <v>59</v>
      </c>
      <c r="E169" s="98" t="s">
        <v>66</v>
      </c>
      <c r="F169" s="99" t="s">
        <v>61</v>
      </c>
      <c r="G169" s="37">
        <f>Ores_Table[[#This Row],[original_vein_size]]*Ores_Table[[#This Row],[original_veins_per_chunk]]/2</f>
        <v>32</v>
      </c>
      <c r="H169" s="123">
        <v>8</v>
      </c>
      <c r="I169" s="124">
        <v>8</v>
      </c>
      <c r="J169" s="146">
        <f>Ores_Table[[#This Row],[original_vein_size]]/2</f>
        <v>4</v>
      </c>
      <c r="K169" s="147">
        <f>Ores_Table[[#This Row],[original_veins_per_chunk]]/2</f>
        <v>4</v>
      </c>
      <c r="L169" s="77">
        <f>Ores_Table[[#This Row],[avg_ores_per_chunk]]/VLOOKUP(Ores_Table[[#This Row],[vein_preset]],Ore_Density[],2,FALSE)/Vanilla_COG_Divisor</f>
        <v>2.0039138943248531</v>
      </c>
      <c r="M16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69" s="86">
        <v>1</v>
      </c>
      <c r="O169" s="86">
        <v>1</v>
      </c>
      <c r="P16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69" s="152">
        <f>SQRT(Ores_Table[[#This Row],[vein_multiplier]])*Ores_Table[[#This Row],[vein_frequency_tweak]]</f>
        <v>1.4155966566521883</v>
      </c>
      <c r="R169" s="152">
        <f>IF(Ores_Table[[#This Row],[vein_has_motherlode]]="Motherlode",((Ores_Table[[#This Row],[vein_motherlode_size_tweak]]*SQRT(Ores_Table[[#This Row],[vein_multiplier]]))^(1/2))^(1/3),"none")</f>
        <v>1.0596357156920035</v>
      </c>
      <c r="S169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169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169" s="77">
        <f>Ores_Table[[#This Row],[avg_ores_per_chunk]]/VLOOKUP(Ores_Table[[#This Row],[cloud_preset]],Ore_Density[],2,FALSE)/Vanilla_COG_Divisor</f>
        <v>2.6122448979591835</v>
      </c>
      <c r="V169" s="158">
        <f>SQRT(Ores_Table[[#This Row],[cloud_multiplier]])</f>
        <v>1.6162440712835371</v>
      </c>
      <c r="W169" s="147">
        <f>SQRT(SQRT(Ores_Table[[#This Row],[cloud_multiplier]]))</f>
        <v>1.2713158817868739</v>
      </c>
      <c r="X169" s="70">
        <f>Ores_Table[[#This Row],[height_range]]+Ores_Table[[#This Row],[height_desired_bottom]]</f>
        <v>64.5</v>
      </c>
      <c r="Y169" s="71">
        <f>(Ores_Table[[#This Row],[height_desired_top]]-Ores_Table[[#This Row],[height_desired_bottom]])/2</f>
        <v>63.5</v>
      </c>
      <c r="Z169" s="71">
        <f>Ores_Table[[#This Row],[height_amp_range]]+Ores_Table[[#This Row],[height_desired_bottom]]</f>
        <v>125.3</v>
      </c>
      <c r="AA169" s="72">
        <f>(Ores_Table[[#This Row],[height_amplified_top]]-Ores_Table[[#This Row],[height_desired_bottom]])/2</f>
        <v>124.3</v>
      </c>
      <c r="AB169" s="128">
        <v>1</v>
      </c>
      <c r="AC169" s="128">
        <v>128</v>
      </c>
      <c r="AD169" s="128"/>
      <c r="AE16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6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69" s="32">
        <f>IF(Ores_Table[[#This Row],[height_desired_top]]&gt;64,64+((Ores_Table[[#This Row],[height_desired_top]]-64)*2.9),Ores_Table[[#This Row],[height_desired_top]])</f>
        <v>249.6</v>
      </c>
      <c r="AH169" s="41" t="s">
        <v>552</v>
      </c>
      <c r="AI169" s="42"/>
      <c r="AJ169" s="131" t="s">
        <v>96</v>
      </c>
      <c r="AK169" s="20" t="str">
        <f>IF(Ores_Table[[#This Row],[height_average]]&gt;64,"uniform",IF(Ores_Table[[#This Row],[dimension]]="Overworld","normal","uniform"))</f>
        <v>uniform</v>
      </c>
      <c r="AL169" s="109" t="s">
        <v>553</v>
      </c>
      <c r="AM169" s="110" t="s">
        <v>98</v>
      </c>
      <c r="AN169" s="117"/>
      <c r="AO169" s="118" t="s">
        <v>56</v>
      </c>
      <c r="AP169" s="46"/>
    </row>
    <row r="170" spans="1:42" s="7" customFormat="1" ht="13.5">
      <c r="A170" s="31" t="s">
        <v>494</v>
      </c>
      <c r="B170" s="18"/>
      <c r="C170" s="105" t="s">
        <v>179</v>
      </c>
      <c r="D170" s="97" t="s">
        <v>59</v>
      </c>
      <c r="E170" s="98" t="s">
        <v>66</v>
      </c>
      <c r="F170" s="99" t="s">
        <v>61</v>
      </c>
      <c r="G170" s="37">
        <f>Ores_Table[[#This Row],[original_vein_size]]*Ores_Table[[#This Row],[original_veins_per_chunk]]/2</f>
        <v>32</v>
      </c>
      <c r="H170" s="123">
        <v>8</v>
      </c>
      <c r="I170" s="124">
        <v>8</v>
      </c>
      <c r="J170" s="146">
        <f>Ores_Table[[#This Row],[original_vein_size]]/2</f>
        <v>4</v>
      </c>
      <c r="K170" s="147">
        <f>Ores_Table[[#This Row],[original_veins_per_chunk]]/2</f>
        <v>4</v>
      </c>
      <c r="L170" s="77">
        <f>Ores_Table[[#This Row],[avg_ores_per_chunk]]/VLOOKUP(Ores_Table[[#This Row],[vein_preset]],Ore_Density[],2,FALSE)/Vanilla_COG_Divisor</f>
        <v>2.0039138943248531</v>
      </c>
      <c r="M17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0" s="86">
        <v>1</v>
      </c>
      <c r="O170" s="86">
        <v>1</v>
      </c>
      <c r="P17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0" s="152">
        <f>SQRT(Ores_Table[[#This Row],[vein_multiplier]])*Ores_Table[[#This Row],[vein_frequency_tweak]]</f>
        <v>1.4155966566521883</v>
      </c>
      <c r="R170" s="152">
        <f>IF(Ores_Table[[#This Row],[vein_has_motherlode]]="Motherlode",((Ores_Table[[#This Row],[vein_motherlode_size_tweak]]*SQRT(Ores_Table[[#This Row],[vein_multiplier]]))^(1/2))^(1/3),"none")</f>
        <v>1.0596357156920035</v>
      </c>
      <c r="S170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170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170" s="77">
        <f>Ores_Table[[#This Row],[avg_ores_per_chunk]]/VLOOKUP(Ores_Table[[#This Row],[cloud_preset]],Ore_Density[],2,FALSE)/Vanilla_COG_Divisor</f>
        <v>2.6122448979591835</v>
      </c>
      <c r="V170" s="158">
        <f>SQRT(Ores_Table[[#This Row],[cloud_multiplier]])</f>
        <v>1.6162440712835371</v>
      </c>
      <c r="W170" s="147">
        <f>SQRT(SQRT(Ores_Table[[#This Row],[cloud_multiplier]]))</f>
        <v>1.2713158817868739</v>
      </c>
      <c r="X170" s="70">
        <f>Ores_Table[[#This Row],[height_range]]+Ores_Table[[#This Row],[height_desired_bottom]]</f>
        <v>64.5</v>
      </c>
      <c r="Y170" s="71">
        <f>(Ores_Table[[#This Row],[height_desired_top]]-Ores_Table[[#This Row],[height_desired_bottom]])/2</f>
        <v>63.5</v>
      </c>
      <c r="Z170" s="71">
        <f>Ores_Table[[#This Row],[height_amp_range]]+Ores_Table[[#This Row],[height_desired_bottom]]</f>
        <v>125.3</v>
      </c>
      <c r="AA170" s="72">
        <f>(Ores_Table[[#This Row],[height_amplified_top]]-Ores_Table[[#This Row],[height_desired_bottom]])/2</f>
        <v>124.3</v>
      </c>
      <c r="AB170" s="128">
        <v>1</v>
      </c>
      <c r="AC170" s="128">
        <v>128</v>
      </c>
      <c r="AD170" s="128"/>
      <c r="AE170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0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0" s="32">
        <f>IF(Ores_Table[[#This Row],[height_desired_top]]&gt;64,64+((Ores_Table[[#This Row],[height_desired_top]]-64)*2.9),Ores_Table[[#This Row],[height_desired_top]])</f>
        <v>249.6</v>
      </c>
      <c r="AH170" s="41" t="s">
        <v>180</v>
      </c>
      <c r="AI170" s="42"/>
      <c r="AJ170" s="131" t="s">
        <v>96</v>
      </c>
      <c r="AK170" s="20" t="str">
        <f>IF(Ores_Table[[#This Row],[height_average]]&gt;64,"uniform",IF(Ores_Table[[#This Row],[dimension]]="Overworld","normal","uniform"))</f>
        <v>uniform</v>
      </c>
      <c r="AL170" s="109" t="s">
        <v>504</v>
      </c>
      <c r="AM170" s="110" t="s">
        <v>98</v>
      </c>
      <c r="AN170" s="117"/>
      <c r="AO170" s="118" t="s">
        <v>56</v>
      </c>
      <c r="AP170" s="46"/>
    </row>
    <row r="171" spans="1:42" s="7" customFormat="1" ht="13.5">
      <c r="A171" s="31" t="s">
        <v>494</v>
      </c>
      <c r="B171" s="18"/>
      <c r="C171" s="105" t="s">
        <v>536</v>
      </c>
      <c r="D171" s="97" t="s">
        <v>59</v>
      </c>
      <c r="E171" s="98" t="s">
        <v>66</v>
      </c>
      <c r="F171" s="99" t="s">
        <v>61</v>
      </c>
      <c r="G171" s="37">
        <f>Ores_Table[[#This Row],[original_vein_size]]*Ores_Table[[#This Row],[original_veins_per_chunk]]/2</f>
        <v>3</v>
      </c>
      <c r="H171" s="123">
        <v>2</v>
      </c>
      <c r="I171" s="124">
        <v>3</v>
      </c>
      <c r="J171" s="146">
        <f>Ores_Table[[#This Row],[original_vein_size]]/2</f>
        <v>1</v>
      </c>
      <c r="K171" s="147">
        <f>Ores_Table[[#This Row],[original_veins_per_chunk]]/2</f>
        <v>1.5</v>
      </c>
      <c r="L171" s="77">
        <f>Ores_Table[[#This Row],[avg_ores_per_chunk]]/VLOOKUP(Ores_Table[[#This Row],[vein_preset]],Ore_Density[],2,FALSE)/Vanilla_COG_Divisor</f>
        <v>0.18786692759295498</v>
      </c>
      <c r="M17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1" s="86">
        <v>1</v>
      </c>
      <c r="O171" s="86">
        <v>1</v>
      </c>
      <c r="P17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1" s="152">
        <f>SQRT(Ores_Table[[#This Row],[vein_multiplier]])*Ores_Table[[#This Row],[vein_frequency_tweak]]</f>
        <v>0.43343618629846192</v>
      </c>
      <c r="R171" s="152">
        <f>IF(Ores_Table[[#This Row],[vein_has_motherlode]]="Motherlode",((Ores_Table[[#This Row],[vein_motherlode_size_tweak]]*SQRT(Ores_Table[[#This Row],[vein_multiplier]]))^(1/2))^(1/3),"none")</f>
        <v>0.86993644949298721</v>
      </c>
      <c r="S171" s="152">
        <f>IF(Ores_Table[[#This Row],[vein_has_branches]]="Branches",SQRT(Ores_Table[[#This Row],[vein_multiplier]])^(1/2),IF(Ores_Table[[#This Row],[vein_has_branches]]="Vertical","default",Ores_Table[[#This Row],[vein_has_branches]]))</f>
        <v>0.65835870640439009</v>
      </c>
      <c r="T171" s="153">
        <f>IF(Ores_Table[[#This Row],[vein_has_branches]]="Branches",SQRT(SQRT(Ores_Table[[#This Row],[vein_multiplier]]))^(1/2),IF(Ores_Table[[#This Row],[vein_has_branches]]="Vertical",SQRT(Ores_Table[[#This Row],[vein_multiplier]])^(1/2),"none"))</f>
        <v>0.81139306529227262</v>
      </c>
      <c r="U171" s="77">
        <f>Ores_Table[[#This Row],[avg_ores_per_chunk]]/VLOOKUP(Ores_Table[[#This Row],[cloud_preset]],Ore_Density[],2,FALSE)/Vanilla_COG_Divisor</f>
        <v>0.24489795918367346</v>
      </c>
      <c r="V171" s="158">
        <f>SQRT(Ores_Table[[#This Row],[cloud_multiplier]])</f>
        <v>0.49487165930539351</v>
      </c>
      <c r="W171" s="147">
        <f>SQRT(SQRT(Ores_Table[[#This Row],[cloud_multiplier]]))</f>
        <v>0.70347115030070251</v>
      </c>
      <c r="X171" s="70">
        <f>Ores_Table[[#This Row],[height_range]]+Ores_Table[[#This Row],[height_desired_bottom]]</f>
        <v>64.5</v>
      </c>
      <c r="Y171" s="71">
        <f>(Ores_Table[[#This Row],[height_desired_top]]-Ores_Table[[#This Row],[height_desired_bottom]])/2</f>
        <v>63.5</v>
      </c>
      <c r="Z171" s="71">
        <f>Ores_Table[[#This Row],[height_amp_range]]+Ores_Table[[#This Row],[height_desired_bottom]]</f>
        <v>125.3</v>
      </c>
      <c r="AA171" s="72">
        <f>(Ores_Table[[#This Row],[height_amplified_top]]-Ores_Table[[#This Row],[height_desired_bottom]])/2</f>
        <v>124.3</v>
      </c>
      <c r="AB171" s="128">
        <v>1</v>
      </c>
      <c r="AC171" s="128">
        <v>128</v>
      </c>
      <c r="AD171" s="128"/>
      <c r="AE17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1" s="32">
        <f>IF(Ores_Table[[#This Row],[height_desired_top]]&gt;64,64+((Ores_Table[[#This Row],[height_desired_top]]-64)*2.9),Ores_Table[[#This Row],[height_desired_top]])</f>
        <v>249.6</v>
      </c>
      <c r="AH171" s="41" t="s">
        <v>537</v>
      </c>
      <c r="AI171" s="42"/>
      <c r="AJ171" s="131" t="s">
        <v>96</v>
      </c>
      <c r="AK171" s="20" t="str">
        <f>IF(Ores_Table[[#This Row],[height_average]]&gt;64,"uniform",IF(Ores_Table[[#This Row],[dimension]]="Overworld","normal","uniform"))</f>
        <v>uniform</v>
      </c>
      <c r="AL171" s="109" t="s">
        <v>538</v>
      </c>
      <c r="AM171" s="110" t="s">
        <v>98</v>
      </c>
      <c r="AN171" s="117"/>
      <c r="AO171" s="118" t="s">
        <v>56</v>
      </c>
      <c r="AP171" s="46"/>
    </row>
    <row r="172" spans="1:42" s="7" customFormat="1" ht="13.5">
      <c r="A172" s="31" t="s">
        <v>494</v>
      </c>
      <c r="B172" s="18"/>
      <c r="C172" s="105" t="s">
        <v>348</v>
      </c>
      <c r="D172" s="97" t="s">
        <v>59</v>
      </c>
      <c r="E172" s="98" t="s">
        <v>66</v>
      </c>
      <c r="F172" s="99" t="s">
        <v>61</v>
      </c>
      <c r="G172" s="37">
        <f>Ores_Table[[#This Row],[original_vein_size]]*Ores_Table[[#This Row],[original_veins_per_chunk]]/2</f>
        <v>32</v>
      </c>
      <c r="H172" s="123">
        <v>8</v>
      </c>
      <c r="I172" s="124">
        <v>8</v>
      </c>
      <c r="J172" s="146">
        <f>Ores_Table[[#This Row],[original_vein_size]]/2</f>
        <v>4</v>
      </c>
      <c r="K172" s="147">
        <f>Ores_Table[[#This Row],[original_veins_per_chunk]]/2</f>
        <v>4</v>
      </c>
      <c r="L172" s="77">
        <f>Ores_Table[[#This Row],[avg_ores_per_chunk]]/VLOOKUP(Ores_Table[[#This Row],[vein_preset]],Ore_Density[],2,FALSE)/Vanilla_COG_Divisor</f>
        <v>2.0039138943248531</v>
      </c>
      <c r="M17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2" s="86">
        <v>1</v>
      </c>
      <c r="O172" s="86">
        <v>1</v>
      </c>
      <c r="P17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2" s="152">
        <f>SQRT(Ores_Table[[#This Row],[vein_multiplier]])*Ores_Table[[#This Row],[vein_frequency_tweak]]</f>
        <v>1.4155966566521883</v>
      </c>
      <c r="R172" s="152">
        <f>IF(Ores_Table[[#This Row],[vein_has_motherlode]]="Motherlode",((Ores_Table[[#This Row],[vein_motherlode_size_tweak]]*SQRT(Ores_Table[[#This Row],[vein_multiplier]]))^(1/2))^(1/3),"none")</f>
        <v>1.0596357156920035</v>
      </c>
      <c r="S172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17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172" s="77">
        <f>Ores_Table[[#This Row],[avg_ores_per_chunk]]/VLOOKUP(Ores_Table[[#This Row],[cloud_preset]],Ore_Density[],2,FALSE)/Vanilla_COG_Divisor</f>
        <v>2.6122448979591835</v>
      </c>
      <c r="V172" s="158">
        <f>SQRT(Ores_Table[[#This Row],[cloud_multiplier]])</f>
        <v>1.6162440712835371</v>
      </c>
      <c r="W172" s="147">
        <f>SQRT(SQRT(Ores_Table[[#This Row],[cloud_multiplier]]))</f>
        <v>1.2713158817868739</v>
      </c>
      <c r="X172" s="70">
        <f>Ores_Table[[#This Row],[height_range]]+Ores_Table[[#This Row],[height_desired_bottom]]</f>
        <v>64.5</v>
      </c>
      <c r="Y172" s="71">
        <f>(Ores_Table[[#This Row],[height_desired_top]]-Ores_Table[[#This Row],[height_desired_bottom]])/2</f>
        <v>63.5</v>
      </c>
      <c r="Z172" s="71">
        <f>Ores_Table[[#This Row],[height_amp_range]]+Ores_Table[[#This Row],[height_desired_bottom]]</f>
        <v>125.3</v>
      </c>
      <c r="AA172" s="72">
        <f>(Ores_Table[[#This Row],[height_amplified_top]]-Ores_Table[[#This Row],[height_desired_bottom]])/2</f>
        <v>124.3</v>
      </c>
      <c r="AB172" s="128">
        <v>1</v>
      </c>
      <c r="AC172" s="128">
        <v>128</v>
      </c>
      <c r="AD172" s="128"/>
      <c r="AE17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2" s="32">
        <f>IF(Ores_Table[[#This Row],[height_desired_top]]&gt;64,64+((Ores_Table[[#This Row],[height_desired_top]]-64)*2.9),Ores_Table[[#This Row],[height_desired_top]])</f>
        <v>249.6</v>
      </c>
      <c r="AH172" s="41" t="s">
        <v>547</v>
      </c>
      <c r="AI172" s="42"/>
      <c r="AJ172" s="131" t="s">
        <v>96</v>
      </c>
      <c r="AK172" s="20" t="str">
        <f>IF(Ores_Table[[#This Row],[height_average]]&gt;64,"uniform",IF(Ores_Table[[#This Row],[dimension]]="Overworld","normal","uniform"))</f>
        <v>uniform</v>
      </c>
      <c r="AL172" s="109" t="s">
        <v>548</v>
      </c>
      <c r="AM172" s="110" t="s">
        <v>98</v>
      </c>
      <c r="AN172" s="117"/>
      <c r="AO172" s="118" t="s">
        <v>56</v>
      </c>
      <c r="AP172" s="46"/>
    </row>
    <row r="173" spans="1:42" s="7" customFormat="1" ht="13.5">
      <c r="A173" s="31" t="s">
        <v>494</v>
      </c>
      <c r="B173" s="18"/>
      <c r="C173" s="105" t="s">
        <v>340</v>
      </c>
      <c r="D173" s="97" t="s">
        <v>59</v>
      </c>
      <c r="E173" s="98" t="s">
        <v>60</v>
      </c>
      <c r="F173" s="99" t="s">
        <v>61</v>
      </c>
      <c r="G173" s="37">
        <f>Ores_Table[[#This Row],[original_vein_size]]*Ores_Table[[#This Row],[original_veins_per_chunk]]/2</f>
        <v>3</v>
      </c>
      <c r="H173" s="123">
        <v>2</v>
      </c>
      <c r="I173" s="124">
        <v>3</v>
      </c>
      <c r="J173" s="146">
        <f>Ores_Table[[#This Row],[original_vein_size]]/2</f>
        <v>1</v>
      </c>
      <c r="K173" s="147">
        <f>Ores_Table[[#This Row],[original_veins_per_chunk]]/2</f>
        <v>1.5</v>
      </c>
      <c r="L173" s="77">
        <f>Ores_Table[[#This Row],[avg_ores_per_chunk]]/VLOOKUP(Ores_Table[[#This Row],[vein_preset]],Ore_Density[],2,FALSE)/Vanilla_COG_Divisor</f>
        <v>1.1256664451905427</v>
      </c>
      <c r="M17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73" s="86">
        <v>1</v>
      </c>
      <c r="O173" s="86">
        <v>1</v>
      </c>
      <c r="P17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3" s="152">
        <f>SQRT(Ores_Table[[#This Row],[vein_multiplier]])*Ores_Table[[#This Row],[vein_frequency_tweak]]</f>
        <v>1.0609742905417372</v>
      </c>
      <c r="R173" s="152" t="str">
        <f>IF(Ores_Table[[#This Row],[vein_has_motherlode]]="Motherlode",((Ores_Table[[#This Row],[vein_motherlode_size_tweak]]*SQRT(Ores_Table[[#This Row],[vein_multiplier]]))^(1/2))^(1/3),"none")</f>
        <v>none</v>
      </c>
      <c r="S173" s="152">
        <f>IF(Ores_Table[[#This Row],[vein_has_branches]]="Branches",SQRT(Ores_Table[[#This Row],[vein_multiplier]])^(1/2),IF(Ores_Table[[#This Row],[vein_has_branches]]="Vertical","default",Ores_Table[[#This Row],[vein_has_branches]]))</f>
        <v>1.0300360627384544</v>
      </c>
      <c r="T173" s="153">
        <f>IF(Ores_Table[[#This Row],[vein_has_branches]]="Branches",SQRT(SQRT(Ores_Table[[#This Row],[vein_multiplier]]))^(1/2),IF(Ores_Table[[#This Row],[vein_has_branches]]="Vertical",SQRT(Ores_Table[[#This Row],[vein_multiplier]])^(1/2),"none"))</f>
        <v>1.014906923189735</v>
      </c>
      <c r="U173" s="77">
        <f>Ores_Table[[#This Row],[avg_ores_per_chunk]]/VLOOKUP(Ores_Table[[#This Row],[cloud_preset]],Ore_Density[],2,FALSE)/Vanilla_COG_Divisor</f>
        <v>0.24489795918367346</v>
      </c>
      <c r="V173" s="158">
        <f>SQRT(Ores_Table[[#This Row],[cloud_multiplier]])</f>
        <v>0.49487165930539351</v>
      </c>
      <c r="W173" s="147">
        <f>SQRT(SQRT(Ores_Table[[#This Row],[cloud_multiplier]]))</f>
        <v>0.70347115030070251</v>
      </c>
      <c r="X173" s="70">
        <f>Ores_Table[[#This Row],[height_range]]+Ores_Table[[#This Row],[height_desired_bottom]]</f>
        <v>64.5</v>
      </c>
      <c r="Y173" s="71">
        <f>(Ores_Table[[#This Row],[height_desired_top]]-Ores_Table[[#This Row],[height_desired_bottom]])/2</f>
        <v>63.5</v>
      </c>
      <c r="Z173" s="71">
        <f>Ores_Table[[#This Row],[height_amp_range]]+Ores_Table[[#This Row],[height_desired_bottom]]</f>
        <v>125.3</v>
      </c>
      <c r="AA173" s="72">
        <f>(Ores_Table[[#This Row],[height_amplified_top]]-Ores_Table[[#This Row],[height_desired_bottom]])/2</f>
        <v>124.3</v>
      </c>
      <c r="AB173" s="128">
        <v>1</v>
      </c>
      <c r="AC173" s="128">
        <v>128</v>
      </c>
      <c r="AD173" s="128"/>
      <c r="AE17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3" s="32">
        <f>IF(Ores_Table[[#This Row],[height_desired_top]]&gt;64,64+((Ores_Table[[#This Row],[height_desired_top]]-64)*2.9),Ores_Table[[#This Row],[height_desired_top]])</f>
        <v>249.6</v>
      </c>
      <c r="AH173" s="41" t="s">
        <v>487</v>
      </c>
      <c r="AI173" s="42"/>
      <c r="AJ173" s="131" t="s">
        <v>96</v>
      </c>
      <c r="AK173" s="20" t="str">
        <f>IF(Ores_Table[[#This Row],[height_average]]&gt;64,"uniform",IF(Ores_Table[[#This Row],[dimension]]="Overworld","normal","uniform"))</f>
        <v>uniform</v>
      </c>
      <c r="AL173" s="109" t="s">
        <v>509</v>
      </c>
      <c r="AM173" s="110" t="s">
        <v>98</v>
      </c>
      <c r="AN173" s="117"/>
      <c r="AO173" s="118" t="s">
        <v>56</v>
      </c>
      <c r="AP173" s="46"/>
    </row>
    <row r="174" spans="1:42" s="7" customFormat="1" ht="13.5">
      <c r="A174" s="31" t="s">
        <v>560</v>
      </c>
      <c r="B174" s="18"/>
      <c r="C174" s="105" t="s">
        <v>577</v>
      </c>
      <c r="D174" s="97" t="s">
        <v>59</v>
      </c>
      <c r="E174" s="98" t="s">
        <v>66</v>
      </c>
      <c r="F174" s="99" t="s">
        <v>61</v>
      </c>
      <c r="G174" s="37">
        <f>Ores_Table[[#This Row],[original_vein_size]]*Ores_Table[[#This Row],[original_veins_per_chunk]]/2</f>
        <v>30</v>
      </c>
      <c r="H174" s="123">
        <v>6</v>
      </c>
      <c r="I174" s="124">
        <v>10</v>
      </c>
      <c r="J174" s="146">
        <f>Ores_Table[[#This Row],[original_vein_size]]/2</f>
        <v>3</v>
      </c>
      <c r="K174" s="147">
        <f>Ores_Table[[#This Row],[original_veins_per_chunk]]/2</f>
        <v>5</v>
      </c>
      <c r="L174" s="77">
        <f>Ores_Table[[#This Row],[avg_ores_per_chunk]]/VLOOKUP(Ores_Table[[#This Row],[vein_preset]],Ore_Density[],2,FALSE)/Vanilla_COG_Divisor</f>
        <v>1.8786692759295498</v>
      </c>
      <c r="M17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4" s="86">
        <v>1</v>
      </c>
      <c r="O174" s="86">
        <v>1</v>
      </c>
      <c r="P17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4" s="152">
        <f>SQRT(Ores_Table[[#This Row],[vein_multiplier]])*Ores_Table[[#This Row],[vein_frequency_tweak]]</f>
        <v>1.370645569040206</v>
      </c>
      <c r="R174" s="152">
        <f>IF(Ores_Table[[#This Row],[vein_has_motherlode]]="Motherlode",((Ores_Table[[#This Row],[vein_motherlode_size_tweak]]*SQRT(Ores_Table[[#This Row],[vein_multiplier]]))^(1/2))^(1/3),"none")</f>
        <v>1.0539520698099061</v>
      </c>
      <c r="S174" s="152">
        <f>IF(Ores_Table[[#This Row],[vein_has_branches]]="Branches",SQRT(Ores_Table[[#This Row],[vein_multiplier]])^(1/2),IF(Ores_Table[[#This Row],[vein_has_branches]]="Vertical","default",Ores_Table[[#This Row],[vein_has_branches]]))</f>
        <v>1.1707457320187873</v>
      </c>
      <c r="T174" s="153">
        <f>IF(Ores_Table[[#This Row],[vein_has_branches]]="Branches",SQRT(SQRT(Ores_Table[[#This Row],[vein_multiplier]]))^(1/2),IF(Ores_Table[[#This Row],[vein_has_branches]]="Vertical",SQRT(Ores_Table[[#This Row],[vein_multiplier]])^(1/2),"none"))</f>
        <v>1.0820100424759409</v>
      </c>
      <c r="U174" s="77">
        <f>Ores_Table[[#This Row],[avg_ores_per_chunk]]/VLOOKUP(Ores_Table[[#This Row],[cloud_preset]],Ore_Density[],2,FALSE)/Vanilla_COG_Divisor</f>
        <v>2.4489795918367347</v>
      </c>
      <c r="V174" s="158">
        <f>SQRT(Ores_Table[[#This Row],[cloud_multiplier]])</f>
        <v>1.5649215928719031</v>
      </c>
      <c r="W174" s="147">
        <f>SQRT(SQRT(Ores_Table[[#This Row],[cloud_multiplier]]))</f>
        <v>1.2509682621361355</v>
      </c>
      <c r="X174" s="70">
        <f>Ores_Table[[#This Row],[height_range]]+Ores_Table[[#This Row],[height_desired_bottom]]</f>
        <v>128</v>
      </c>
      <c r="Y174" s="71">
        <f>(Ores_Table[[#This Row],[height_desired_top]]-Ores_Table[[#This Row],[height_desired_bottom]])/2</f>
        <v>128</v>
      </c>
      <c r="Z174" s="71">
        <f>Ores_Table[[#This Row],[height_amp_range]]+Ores_Table[[#This Row],[height_desired_bottom]]</f>
        <v>310.39999999999998</v>
      </c>
      <c r="AA174" s="72">
        <f>(Ores_Table[[#This Row],[height_amplified_top]]-Ores_Table[[#This Row],[height_desired_bottom]])/2</f>
        <v>310.39999999999998</v>
      </c>
      <c r="AB174" s="128">
        <v>0</v>
      </c>
      <c r="AC174" s="128">
        <v>256</v>
      </c>
      <c r="AD174" s="128"/>
      <c r="AE17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4" s="32">
        <f>IF(Ores_Table[[#This Row],[height_desired_top]]&gt;64,64+((Ores_Table[[#This Row],[height_desired_top]]-64)*2.9),Ores_Table[[#This Row],[height_desired_top]])</f>
        <v>620.79999999999995</v>
      </c>
      <c r="AH174" s="41" t="s">
        <v>575</v>
      </c>
      <c r="AI174" s="42"/>
      <c r="AJ174" s="131" t="s">
        <v>96</v>
      </c>
      <c r="AK174" s="20" t="str">
        <f>IF(Ores_Table[[#This Row],[height_average]]&gt;64,"uniform",IF(Ores_Table[[#This Row],[dimension]]="Overworld","normal","uniform"))</f>
        <v>uniform</v>
      </c>
      <c r="AL174" s="109" t="s">
        <v>578</v>
      </c>
      <c r="AM174" s="110" t="s">
        <v>98</v>
      </c>
      <c r="AN174" s="117"/>
      <c r="AO174" s="118" t="s">
        <v>56</v>
      </c>
      <c r="AP174" s="46"/>
    </row>
    <row r="175" spans="1:42" s="7" customFormat="1" ht="13.5">
      <c r="A175" s="31" t="s">
        <v>560</v>
      </c>
      <c r="B175" s="18"/>
      <c r="C175" s="105" t="s">
        <v>566</v>
      </c>
      <c r="D175" s="97" t="s">
        <v>59</v>
      </c>
      <c r="E175" s="98" t="s">
        <v>66</v>
      </c>
      <c r="F175" s="99" t="s">
        <v>61</v>
      </c>
      <c r="G175" s="37">
        <f>Ores_Table[[#This Row],[original_vein_size]]*Ores_Table[[#This Row],[original_veins_per_chunk]]/2</f>
        <v>25</v>
      </c>
      <c r="H175" s="123">
        <v>5</v>
      </c>
      <c r="I175" s="124">
        <v>10</v>
      </c>
      <c r="J175" s="146">
        <f>Ores_Table[[#This Row],[original_vein_size]]/2</f>
        <v>2.5</v>
      </c>
      <c r="K175" s="147">
        <f>Ores_Table[[#This Row],[original_veins_per_chunk]]/2</f>
        <v>5</v>
      </c>
      <c r="L175" s="77">
        <f>Ores_Table[[#This Row],[avg_ores_per_chunk]]/VLOOKUP(Ores_Table[[#This Row],[vein_preset]],Ore_Density[],2,FALSE)/Vanilla_COG_Divisor</f>
        <v>1.5655577299412915</v>
      </c>
      <c r="M17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5" s="86">
        <v>1</v>
      </c>
      <c r="O175" s="86">
        <v>1</v>
      </c>
      <c r="P17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5" s="152">
        <f>SQRT(Ores_Table[[#This Row],[vein_multiplier]])*Ores_Table[[#This Row],[vein_frequency_tweak]]</f>
        <v>1.2512224941797088</v>
      </c>
      <c r="R175" s="152">
        <f>IF(Ores_Table[[#This Row],[vein_has_motherlode]]="Motherlode",((Ores_Table[[#This Row],[vein_motherlode_size_tweak]]*SQRT(Ores_Table[[#This Row],[vein_multiplier]]))^(1/2))^(1/3),"none")</f>
        <v>1.038059922056233</v>
      </c>
      <c r="S175" s="152">
        <f>IF(Ores_Table[[#This Row],[vein_has_branches]]="Branches",SQRT(Ores_Table[[#This Row],[vein_multiplier]])^(1/2),IF(Ores_Table[[#This Row],[vein_has_branches]]="Vertical","default",Ores_Table[[#This Row],[vein_has_branches]]))</f>
        <v>1.1185805711613754</v>
      </c>
      <c r="T17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1.0576296947237136</v>
      </c>
      <c r="U175" s="77">
        <f>Ores_Table[[#This Row],[avg_ores_per_chunk]]/VLOOKUP(Ores_Table[[#This Row],[cloud_preset]],Ore_Density[],2,FALSE)/Vanilla_COG_Divisor</f>
        <v>2.0408163265306123</v>
      </c>
      <c r="V175" s="158">
        <f>SQRT(Ores_Table[[#This Row],[cloud_multiplier]])</f>
        <v>1.4285714285714286</v>
      </c>
      <c r="W175" s="147">
        <f>SQRT(SQRT(Ores_Table[[#This Row],[cloud_multiplier]]))</f>
        <v>1.1952286093343936</v>
      </c>
      <c r="X175" s="70">
        <f>Ores_Table[[#This Row],[height_range]]+Ores_Table[[#This Row],[height_desired_bottom]]</f>
        <v>128</v>
      </c>
      <c r="Y175" s="71">
        <f>(Ores_Table[[#This Row],[height_desired_top]]-Ores_Table[[#This Row],[height_desired_bottom]])/2</f>
        <v>128</v>
      </c>
      <c r="Z175" s="71">
        <f>Ores_Table[[#This Row],[height_amp_range]]+Ores_Table[[#This Row],[height_desired_bottom]]</f>
        <v>310.39999999999998</v>
      </c>
      <c r="AA175" s="72">
        <f>(Ores_Table[[#This Row],[height_amplified_top]]-Ores_Table[[#This Row],[height_desired_bottom]])/2</f>
        <v>310.39999999999998</v>
      </c>
      <c r="AB175" s="128">
        <v>0</v>
      </c>
      <c r="AC175" s="128">
        <v>256</v>
      </c>
      <c r="AD175" s="128"/>
      <c r="AE17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5" s="32">
        <f>IF(Ores_Table[[#This Row],[height_desired_top]]&gt;64,64+((Ores_Table[[#This Row],[height_desired_top]]-64)*2.9),Ores_Table[[#This Row],[height_desired_top]])</f>
        <v>620.79999999999995</v>
      </c>
      <c r="AH175" s="41" t="s">
        <v>567</v>
      </c>
      <c r="AI175" s="42"/>
      <c r="AJ175" s="131" t="s">
        <v>96</v>
      </c>
      <c r="AK175" s="20" t="str">
        <f>IF(Ores_Table[[#This Row],[height_average]]&gt;64,"uniform",IF(Ores_Table[[#This Row],[dimension]]="Overworld","normal","uniform"))</f>
        <v>uniform</v>
      </c>
      <c r="AL175" s="109" t="s">
        <v>568</v>
      </c>
      <c r="AM175" s="110" t="s">
        <v>98</v>
      </c>
      <c r="AN175" s="117"/>
      <c r="AO175" s="118" t="s">
        <v>56</v>
      </c>
      <c r="AP175" s="46"/>
    </row>
    <row r="176" spans="1:42" s="7" customFormat="1" ht="13.5">
      <c r="A176" s="31" t="s">
        <v>560</v>
      </c>
      <c r="B176" s="18"/>
      <c r="C176" s="105" t="s">
        <v>574</v>
      </c>
      <c r="D176" s="97" t="s">
        <v>59</v>
      </c>
      <c r="E176" s="98" t="s">
        <v>66</v>
      </c>
      <c r="F176" s="99" t="s">
        <v>61</v>
      </c>
      <c r="G176" s="37">
        <f>Ores_Table[[#This Row],[original_vein_size]]*Ores_Table[[#This Row],[original_veins_per_chunk]]/2</f>
        <v>15</v>
      </c>
      <c r="H176" s="123">
        <v>5</v>
      </c>
      <c r="I176" s="124">
        <v>6</v>
      </c>
      <c r="J176" s="146">
        <f>Ores_Table[[#This Row],[original_vein_size]]/2</f>
        <v>2.5</v>
      </c>
      <c r="K176" s="147">
        <f>Ores_Table[[#This Row],[original_veins_per_chunk]]/2</f>
        <v>3</v>
      </c>
      <c r="L176" s="77">
        <f>Ores_Table[[#This Row],[avg_ores_per_chunk]]/VLOOKUP(Ores_Table[[#This Row],[vein_preset]],Ore_Density[],2,FALSE)/Vanilla_COG_Divisor</f>
        <v>0.9393346379647749</v>
      </c>
      <c r="M17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6" s="86">
        <v>1</v>
      </c>
      <c r="O176" s="86">
        <v>1</v>
      </c>
      <c r="P17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6" s="152">
        <f>SQRT(Ores_Table[[#This Row],[vein_multiplier]])*Ores_Table[[#This Row],[vein_frequency_tweak]]</f>
        <v>0.96919277647162383</v>
      </c>
      <c r="R176" s="152">
        <f>IF(Ores_Table[[#This Row],[vein_has_motherlode]]="Motherlode",((Ores_Table[[#This Row],[vein_motherlode_size_tweak]]*SQRT(Ores_Table[[#This Row],[vein_multiplier]]))^(1/2))^(1/3),"none")</f>
        <v>0.99479828549127336</v>
      </c>
      <c r="S176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76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76" s="77">
        <f>Ores_Table[[#This Row],[avg_ores_per_chunk]]/VLOOKUP(Ores_Table[[#This Row],[cloud_preset]],Ore_Density[],2,FALSE)/Vanilla_COG_Divisor</f>
        <v>1.2244897959183674</v>
      </c>
      <c r="V176" s="158">
        <f>SQRT(Ores_Table[[#This Row],[cloud_multiplier]])</f>
        <v>1.1065666703449764</v>
      </c>
      <c r="W176" s="147">
        <f>SQRT(SQRT(Ores_Table[[#This Row],[cloud_multiplier]]))</f>
        <v>1.0519347272264454</v>
      </c>
      <c r="X176" s="70">
        <f>Ores_Table[[#This Row],[height_range]]+Ores_Table[[#This Row],[height_desired_bottom]]</f>
        <v>128</v>
      </c>
      <c r="Y176" s="71">
        <f>(Ores_Table[[#This Row],[height_desired_top]]-Ores_Table[[#This Row],[height_desired_bottom]])/2</f>
        <v>128</v>
      </c>
      <c r="Z176" s="71">
        <f>Ores_Table[[#This Row],[height_amp_range]]+Ores_Table[[#This Row],[height_desired_bottom]]</f>
        <v>310.39999999999998</v>
      </c>
      <c r="AA176" s="72">
        <f>(Ores_Table[[#This Row],[height_amplified_top]]-Ores_Table[[#This Row],[height_desired_bottom]])/2</f>
        <v>310.39999999999998</v>
      </c>
      <c r="AB176" s="128">
        <v>0</v>
      </c>
      <c r="AC176" s="128">
        <v>256</v>
      </c>
      <c r="AD176" s="128"/>
      <c r="AE17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6" s="32">
        <f>IF(Ores_Table[[#This Row],[height_desired_top]]&gt;64,64+((Ores_Table[[#This Row],[height_desired_top]]-64)*2.9),Ores_Table[[#This Row],[height_desired_top]])</f>
        <v>620.79999999999995</v>
      </c>
      <c r="AH176" s="41" t="s">
        <v>575</v>
      </c>
      <c r="AI176" s="42"/>
      <c r="AJ176" s="131" t="s">
        <v>96</v>
      </c>
      <c r="AK176" s="20" t="str">
        <f>IF(Ores_Table[[#This Row],[height_average]]&gt;64,"uniform",IF(Ores_Table[[#This Row],[dimension]]="Overworld","normal","uniform"))</f>
        <v>uniform</v>
      </c>
      <c r="AL176" s="109" t="s">
        <v>576</v>
      </c>
      <c r="AM176" s="110" t="s">
        <v>98</v>
      </c>
      <c r="AN176" s="117"/>
      <c r="AO176" s="118" t="s">
        <v>56</v>
      </c>
      <c r="AP176" s="46"/>
    </row>
    <row r="177" spans="1:42" s="7" customFormat="1" ht="13.5">
      <c r="A177" s="31" t="s">
        <v>560</v>
      </c>
      <c r="B177" s="18"/>
      <c r="C177" s="105" t="s">
        <v>561</v>
      </c>
      <c r="D177" s="97" t="s">
        <v>59</v>
      </c>
      <c r="E177" s="98" t="s">
        <v>66</v>
      </c>
      <c r="F177" s="99" t="s">
        <v>61</v>
      </c>
      <c r="G177" s="37">
        <f>Ores_Table[[#This Row],[original_vein_size]]*Ores_Table[[#This Row],[original_veins_per_chunk]]/2</f>
        <v>30</v>
      </c>
      <c r="H177" s="123">
        <v>6</v>
      </c>
      <c r="I177" s="124">
        <v>10</v>
      </c>
      <c r="J177" s="146">
        <f>Ores_Table[[#This Row],[original_vein_size]]/2</f>
        <v>3</v>
      </c>
      <c r="K177" s="147">
        <f>Ores_Table[[#This Row],[original_veins_per_chunk]]/2</f>
        <v>5</v>
      </c>
      <c r="L177" s="77">
        <f>Ores_Table[[#This Row],[avg_ores_per_chunk]]/VLOOKUP(Ores_Table[[#This Row],[vein_preset]],Ore_Density[],2,FALSE)/Vanilla_COG_Divisor</f>
        <v>1.8786692759295498</v>
      </c>
      <c r="M17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7" s="86">
        <v>1</v>
      </c>
      <c r="O177" s="86">
        <v>1</v>
      </c>
      <c r="P17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7" s="152">
        <f>SQRT(Ores_Table[[#This Row],[vein_multiplier]])*Ores_Table[[#This Row],[vein_frequency_tweak]]</f>
        <v>1.370645569040206</v>
      </c>
      <c r="R177" s="152">
        <f>IF(Ores_Table[[#This Row],[vein_has_motherlode]]="Motherlode",((Ores_Table[[#This Row],[vein_motherlode_size_tweak]]*SQRT(Ores_Table[[#This Row],[vein_multiplier]]))^(1/2))^(1/3),"none")</f>
        <v>1.0539520698099061</v>
      </c>
      <c r="S177" s="152">
        <f>IF(Ores_Table[[#This Row],[vein_has_branches]]="Branches",SQRT(Ores_Table[[#This Row],[vein_multiplier]])^(1/2),IF(Ores_Table[[#This Row],[vein_has_branches]]="Vertical","default",Ores_Table[[#This Row],[vein_has_branches]]))</f>
        <v>1.1707457320187873</v>
      </c>
      <c r="T177" s="153">
        <f>IF(Ores_Table[[#This Row],[vein_has_branches]]="Branches",SQRT(SQRT(Ores_Table[[#This Row],[vein_multiplier]]))^(1/2),IF(Ores_Table[[#This Row],[vein_has_branches]]="Vertical",SQRT(Ores_Table[[#This Row],[vein_multiplier]])^(1/2),"none"))</f>
        <v>1.0820100424759409</v>
      </c>
      <c r="U177" s="77">
        <f>Ores_Table[[#This Row],[avg_ores_per_chunk]]/VLOOKUP(Ores_Table[[#This Row],[cloud_preset]],Ore_Density[],2,FALSE)/Vanilla_COG_Divisor</f>
        <v>2.4489795918367347</v>
      </c>
      <c r="V177" s="158">
        <f>SQRT(Ores_Table[[#This Row],[cloud_multiplier]])</f>
        <v>1.5649215928719031</v>
      </c>
      <c r="W177" s="147">
        <f>SQRT(SQRT(Ores_Table[[#This Row],[cloud_multiplier]]))</f>
        <v>1.2509682621361355</v>
      </c>
      <c r="X177" s="70">
        <f>Ores_Table[[#This Row],[height_range]]+Ores_Table[[#This Row],[height_desired_bottom]]</f>
        <v>128</v>
      </c>
      <c r="Y177" s="71">
        <f>(Ores_Table[[#This Row],[height_desired_top]]-Ores_Table[[#This Row],[height_desired_bottom]])/2</f>
        <v>128</v>
      </c>
      <c r="Z177" s="71">
        <f>Ores_Table[[#This Row],[height_amp_range]]+Ores_Table[[#This Row],[height_desired_bottom]]</f>
        <v>310.39999999999998</v>
      </c>
      <c r="AA177" s="72">
        <f>(Ores_Table[[#This Row],[height_amplified_top]]-Ores_Table[[#This Row],[height_desired_bottom]])/2</f>
        <v>310.39999999999998</v>
      </c>
      <c r="AB177" s="128">
        <v>0</v>
      </c>
      <c r="AC177" s="128">
        <v>256</v>
      </c>
      <c r="AD177" s="128"/>
      <c r="AE17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7" s="32">
        <f>IF(Ores_Table[[#This Row],[height_desired_top]]&gt;64,64+((Ores_Table[[#This Row],[height_desired_top]]-64)*2.9),Ores_Table[[#This Row],[height_desired_top]])</f>
        <v>620.79999999999995</v>
      </c>
      <c r="AH177" s="41" t="s">
        <v>562</v>
      </c>
      <c r="AI177" s="42"/>
      <c r="AJ177" s="131" t="s">
        <v>96</v>
      </c>
      <c r="AK177" s="20" t="str">
        <f>IF(Ores_Table[[#This Row],[height_average]]&gt;64,"uniform",IF(Ores_Table[[#This Row],[dimension]]="Overworld","normal","uniform"))</f>
        <v>uniform</v>
      </c>
      <c r="AL177" s="109" t="s">
        <v>563</v>
      </c>
      <c r="AM177" s="110" t="s">
        <v>98</v>
      </c>
      <c r="AN177" s="117"/>
      <c r="AO177" s="118" t="s">
        <v>56</v>
      </c>
      <c r="AP177" s="46"/>
    </row>
    <row r="178" spans="1:42" s="7" customFormat="1" ht="13.5">
      <c r="A178" s="31" t="s">
        <v>560</v>
      </c>
      <c r="B178" s="18"/>
      <c r="C178" s="105" t="s">
        <v>569</v>
      </c>
      <c r="D178" s="97" t="s">
        <v>59</v>
      </c>
      <c r="E178" s="98" t="s">
        <v>60</v>
      </c>
      <c r="F178" s="99" t="s">
        <v>61</v>
      </c>
      <c r="G178" s="37">
        <f>Ores_Table[[#This Row],[original_vein_size]]*Ores_Table[[#This Row],[original_veins_per_chunk]]/2</f>
        <v>2625</v>
      </c>
      <c r="H178" s="123">
        <v>15</v>
      </c>
      <c r="I178" s="124">
        <v>350</v>
      </c>
      <c r="J178" s="146">
        <f>Ores_Table[[#This Row],[original_vein_size]]/2</f>
        <v>7.5</v>
      </c>
      <c r="K178" s="147">
        <f>Ores_Table[[#This Row],[original_veins_per_chunk]]/2</f>
        <v>175</v>
      </c>
      <c r="L178" s="77">
        <f>Ores_Table[[#This Row],[avg_ores_per_chunk]]/VLOOKUP(Ores_Table[[#This Row],[vein_preset]],Ore_Density[],2,FALSE)/Vanilla_COG_Divisor</f>
        <v>984.95813954172502</v>
      </c>
      <c r="M17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78" s="86">
        <v>1</v>
      </c>
      <c r="O178" s="86">
        <v>1</v>
      </c>
      <c r="P17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8" s="152">
        <f>SQRT(Ores_Table[[#This Row],[vein_multiplier]])*Ores_Table[[#This Row],[vein_frequency_tweak]]</f>
        <v>31.384042753312151</v>
      </c>
      <c r="R178" s="152" t="str">
        <f>IF(Ores_Table[[#This Row],[vein_has_motherlode]]="Motherlode",((Ores_Table[[#This Row],[vein_motherlode_size_tweak]]*SQRT(Ores_Table[[#This Row],[vein_multiplier]]))^(1/2))^(1/3),"none")</f>
        <v>none</v>
      </c>
      <c r="S178" s="152">
        <f>IF(Ores_Table[[#This Row],[vein_has_branches]]="Branches",SQRT(Ores_Table[[#This Row],[vein_multiplier]])^(1/2),IF(Ores_Table[[#This Row],[vein_has_branches]]="Vertical","default",Ores_Table[[#This Row],[vein_has_branches]]))</f>
        <v>5.6021462631131076</v>
      </c>
      <c r="T178" s="153">
        <f>IF(Ores_Table[[#This Row],[vein_has_branches]]="Branches",SQRT(SQRT(Ores_Table[[#This Row],[vein_multiplier]]))^(1/2),IF(Ores_Table[[#This Row],[vein_has_branches]]="Vertical",SQRT(Ores_Table[[#This Row],[vein_multiplier]])^(1/2),"none"))</f>
        <v>2.3668853506482117</v>
      </c>
      <c r="U178" s="77">
        <f>Ores_Table[[#This Row],[avg_ores_per_chunk]]/VLOOKUP(Ores_Table[[#This Row],[cloud_preset]],Ore_Density[],2,FALSE)/Vanilla_COG_Divisor</f>
        <v>214.28571428571428</v>
      </c>
      <c r="V178" s="158">
        <f>SQRT(Ores_Table[[#This Row],[cloud_multiplier]])</f>
        <v>14.638501094227998</v>
      </c>
      <c r="W178" s="147">
        <f>SQRT(SQRT(Ores_Table[[#This Row],[cloud_multiplier]]))</f>
        <v>3.8260294162784474</v>
      </c>
      <c r="X178" s="70">
        <f>Ores_Table[[#This Row],[height_range]]+Ores_Table[[#This Row],[height_desired_bottom]]</f>
        <v>128</v>
      </c>
      <c r="Y178" s="71">
        <f>(Ores_Table[[#This Row],[height_desired_top]]-Ores_Table[[#This Row],[height_desired_bottom]])/2</f>
        <v>128</v>
      </c>
      <c r="Z178" s="71">
        <f>Ores_Table[[#This Row],[height_amp_range]]+Ores_Table[[#This Row],[height_desired_bottom]]</f>
        <v>310.39999999999998</v>
      </c>
      <c r="AA178" s="72">
        <f>(Ores_Table[[#This Row],[height_amplified_top]]-Ores_Table[[#This Row],[height_desired_bottom]])/2</f>
        <v>310.39999999999998</v>
      </c>
      <c r="AB178" s="128">
        <v>0</v>
      </c>
      <c r="AC178" s="128">
        <v>256</v>
      </c>
      <c r="AD178" s="128"/>
      <c r="AE17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8" s="32">
        <f>IF(Ores_Table[[#This Row],[height_desired_top]]&gt;64,64+((Ores_Table[[#This Row],[height_desired_top]]-64)*2.9),Ores_Table[[#This Row],[height_desired_top]])</f>
        <v>620.79999999999995</v>
      </c>
      <c r="AH178" s="41" t="s">
        <v>570</v>
      </c>
      <c r="AI178" s="42"/>
      <c r="AJ178" s="131" t="s">
        <v>96</v>
      </c>
      <c r="AK178" s="20" t="str">
        <f>IF(Ores_Table[[#This Row],[height_average]]&gt;64,"uniform",IF(Ores_Table[[#This Row],[dimension]]="Overworld","normal","uniform"))</f>
        <v>uniform</v>
      </c>
      <c r="AL178" s="109" t="s">
        <v>571</v>
      </c>
      <c r="AM178" s="110" t="s">
        <v>572</v>
      </c>
      <c r="AN178" s="117"/>
      <c r="AO178" s="118" t="s">
        <v>56</v>
      </c>
      <c r="AP178" s="46" t="s">
        <v>573</v>
      </c>
    </row>
    <row r="179" spans="1:42" s="7" customFormat="1" ht="13.5">
      <c r="A179" s="31" t="s">
        <v>560</v>
      </c>
      <c r="B179" s="18"/>
      <c r="C179" s="105" t="s">
        <v>142</v>
      </c>
      <c r="D179" s="97" t="s">
        <v>59</v>
      </c>
      <c r="E179" s="98" t="s">
        <v>66</v>
      </c>
      <c r="F179" s="99" t="s">
        <v>61</v>
      </c>
      <c r="G179" s="37">
        <f>Ores_Table[[#This Row],[original_vein_size]]*Ores_Table[[#This Row],[original_veins_per_chunk]]/2</f>
        <v>35</v>
      </c>
      <c r="H179" s="123">
        <v>7</v>
      </c>
      <c r="I179" s="124">
        <v>10</v>
      </c>
      <c r="J179" s="146">
        <f>Ores_Table[[#This Row],[original_vein_size]]/2</f>
        <v>3.5</v>
      </c>
      <c r="K179" s="147">
        <f>Ores_Table[[#This Row],[original_veins_per_chunk]]/2</f>
        <v>5</v>
      </c>
      <c r="L179" s="77">
        <f>Ores_Table[[#This Row],[avg_ores_per_chunk]]/VLOOKUP(Ores_Table[[#This Row],[vein_preset]],Ore_Density[],2,FALSE)/Vanilla_COG_Divisor</f>
        <v>2.1917808219178081</v>
      </c>
      <c r="M17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79" s="86">
        <v>1</v>
      </c>
      <c r="O179" s="86">
        <v>1</v>
      </c>
      <c r="P17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79" s="152">
        <f>SQRT(Ores_Table[[#This Row],[vein_multiplier]])*Ores_Table[[#This Row],[vein_frequency_tweak]]</f>
        <v>1.4804664203952105</v>
      </c>
      <c r="R179" s="152">
        <f>IF(Ores_Table[[#This Row],[vein_has_motherlode]]="Motherlode",((Ores_Table[[#This Row],[vein_motherlode_size_tweak]]*SQRT(Ores_Table[[#This Row],[vein_multiplier]]))^(1/2))^(1/3),"none")</f>
        <v>1.0675783556531184</v>
      </c>
      <c r="S179" s="152">
        <f>IF(Ores_Table[[#This Row],[vein_has_branches]]="Branches",SQRT(Ores_Table[[#This Row],[vein_multiplier]])^(1/2),IF(Ores_Table[[#This Row],[vein_has_branches]]="Vertical","default",Ores_Table[[#This Row],[vein_has_branches]]))</f>
        <v>1.2167441885602786</v>
      </c>
      <c r="T179" s="153">
        <f>IF(Ores_Table[[#This Row],[vein_has_branches]]="Branches",SQRT(SQRT(Ores_Table[[#This Row],[vein_multiplier]]))^(1/2),IF(Ores_Table[[#This Row],[vein_has_branches]]="Vertical",SQRT(Ores_Table[[#This Row],[vein_multiplier]])^(1/2),"none"))</f>
        <v>1.1030612805099627</v>
      </c>
      <c r="U179" s="77">
        <f>Ores_Table[[#This Row],[avg_ores_per_chunk]]/VLOOKUP(Ores_Table[[#This Row],[cloud_preset]],Ore_Density[],2,FALSE)/Vanilla_COG_Divisor</f>
        <v>2.8571428571428572</v>
      </c>
      <c r="V179" s="158">
        <f>SQRT(Ores_Table[[#This Row],[cloud_multiplier]])</f>
        <v>1.6903085094570331</v>
      </c>
      <c r="W179" s="147">
        <f>SQRT(SQRT(Ores_Table[[#This Row],[cloud_multiplier]]))</f>
        <v>1.3001186520687384</v>
      </c>
      <c r="X179" s="70">
        <f>Ores_Table[[#This Row],[height_range]]+Ores_Table[[#This Row],[height_desired_bottom]]</f>
        <v>128</v>
      </c>
      <c r="Y179" s="71">
        <f>(Ores_Table[[#This Row],[height_desired_top]]-Ores_Table[[#This Row],[height_desired_bottom]])/2</f>
        <v>128</v>
      </c>
      <c r="Z179" s="71">
        <f>Ores_Table[[#This Row],[height_amp_range]]+Ores_Table[[#This Row],[height_desired_bottom]]</f>
        <v>310.39999999999998</v>
      </c>
      <c r="AA179" s="72">
        <f>(Ores_Table[[#This Row],[height_amplified_top]]-Ores_Table[[#This Row],[height_desired_bottom]])/2</f>
        <v>310.39999999999998</v>
      </c>
      <c r="AB179" s="128">
        <v>0</v>
      </c>
      <c r="AC179" s="128">
        <v>256</v>
      </c>
      <c r="AD179" s="128"/>
      <c r="AE17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7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79" s="32">
        <f>IF(Ores_Table[[#This Row],[height_desired_top]]&gt;64,64+((Ores_Table[[#This Row],[height_desired_top]]-64)*2.9),Ores_Table[[#This Row],[height_desired_top]])</f>
        <v>620.79999999999995</v>
      </c>
      <c r="AH179" s="41" t="s">
        <v>564</v>
      </c>
      <c r="AI179" s="42"/>
      <c r="AJ179" s="131" t="s">
        <v>96</v>
      </c>
      <c r="AK179" s="20" t="str">
        <f>IF(Ores_Table[[#This Row],[height_average]]&gt;64,"uniform",IF(Ores_Table[[#This Row],[dimension]]="Overworld","normal","uniform"))</f>
        <v>uniform</v>
      </c>
      <c r="AL179" s="109" t="s">
        <v>565</v>
      </c>
      <c r="AM179" s="110" t="s">
        <v>98</v>
      </c>
      <c r="AN179" s="117"/>
      <c r="AO179" s="118" t="s">
        <v>56</v>
      </c>
      <c r="AP179" s="46"/>
    </row>
    <row r="180" spans="1:42" s="7" customFormat="1" ht="13.5">
      <c r="A180" s="31" t="s">
        <v>579</v>
      </c>
      <c r="B180" s="18"/>
      <c r="C180" s="105" t="s">
        <v>596</v>
      </c>
      <c r="D180" s="97" t="s">
        <v>59</v>
      </c>
      <c r="E180" s="98" t="s">
        <v>60</v>
      </c>
      <c r="F180" s="99" t="s">
        <v>61</v>
      </c>
      <c r="G180" s="37">
        <f>Ores_Table[[#This Row],[original_vein_size]]*Ores_Table[[#This Row],[original_veins_per_chunk]]/2</f>
        <v>6</v>
      </c>
      <c r="H180" s="123">
        <v>4</v>
      </c>
      <c r="I180" s="124">
        <v>3</v>
      </c>
      <c r="J180" s="146">
        <f>Ores_Table[[#This Row],[original_vein_size]]/2</f>
        <v>2</v>
      </c>
      <c r="K180" s="147">
        <f>Ores_Table[[#This Row],[original_veins_per_chunk]]/2</f>
        <v>1.5</v>
      </c>
      <c r="L180" s="77">
        <f>Ores_Table[[#This Row],[avg_ores_per_chunk]]/VLOOKUP(Ores_Table[[#This Row],[vein_preset]],Ore_Density[],2,FALSE)/Vanilla_COG_Divisor</f>
        <v>2.2513328903810854</v>
      </c>
      <c r="M18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0" s="86">
        <v>1</v>
      </c>
      <c r="O180" s="86">
        <v>1</v>
      </c>
      <c r="P18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0" s="152">
        <f>SQRT(Ores_Table[[#This Row],[vein_multiplier]])*Ores_Table[[#This Row],[vein_frequency_tweak]]</f>
        <v>1.5004442310132975</v>
      </c>
      <c r="R180" s="152" t="str">
        <f>IF(Ores_Table[[#This Row],[vein_has_motherlode]]="Motherlode",((Ores_Table[[#This Row],[vein_motherlode_size_tweak]]*SQRT(Ores_Table[[#This Row],[vein_multiplier]]))^(1/2))^(1/3),"none")</f>
        <v>none</v>
      </c>
      <c r="S180" s="152">
        <f>IF(Ores_Table[[#This Row],[vein_has_branches]]="Branches",SQRT(Ores_Table[[#This Row],[vein_multiplier]])^(1/2),IF(Ores_Table[[#This Row],[vein_has_branches]]="Vertical","default",Ores_Table[[#This Row],[vein_has_branches]]))</f>
        <v>1.2249262145179591</v>
      </c>
      <c r="T180" s="153">
        <f>IF(Ores_Table[[#This Row],[vein_has_branches]]="Branches",SQRT(SQRT(Ores_Table[[#This Row],[vein_multiplier]]))^(1/2),IF(Ores_Table[[#This Row],[vein_has_branches]]="Vertical",SQRT(Ores_Table[[#This Row],[vein_multiplier]])^(1/2),"none"))</f>
        <v>1.1067638476739106</v>
      </c>
      <c r="U180" s="77">
        <f>Ores_Table[[#This Row],[avg_ores_per_chunk]]/VLOOKUP(Ores_Table[[#This Row],[cloud_preset]],Ore_Density[],2,FALSE)/Vanilla_COG_Divisor</f>
        <v>0.48979591836734693</v>
      </c>
      <c r="V180" s="158">
        <f>SQRT(Ores_Table[[#This Row],[cloud_multiplier]])</f>
        <v>0.6998542122237652</v>
      </c>
      <c r="W180" s="147">
        <f>SQRT(SQRT(Ores_Table[[#This Row],[cloud_multiplier]]))</f>
        <v>0.83657289713674399</v>
      </c>
      <c r="X180" s="70">
        <f>Ores_Table[[#This Row],[height_range]]+Ores_Table[[#This Row],[height_desired_bottom]]</f>
        <v>10</v>
      </c>
      <c r="Y180" s="71">
        <f>(Ores_Table[[#This Row],[height_desired_top]]-Ores_Table[[#This Row],[height_desired_bottom]])/2</f>
        <v>10</v>
      </c>
      <c r="Z180" s="71">
        <f>Ores_Table[[#This Row],[height_amp_range]]+Ores_Table[[#This Row],[height_desired_bottom]]</f>
        <v>10</v>
      </c>
      <c r="AA180" s="72">
        <f>(Ores_Table[[#This Row],[height_amplified_top]]-Ores_Table[[#This Row],[height_desired_bottom]])/2</f>
        <v>10</v>
      </c>
      <c r="AB180" s="128">
        <v>0</v>
      </c>
      <c r="AC180" s="128">
        <v>20</v>
      </c>
      <c r="AD180" s="128"/>
      <c r="AE180" s="71">
        <f>IF(Ores_Table[[#This Row],[height_generate_in_mountains]]="No",0,IF(Ores_Table[[#This Row],[dimension]]="overworld",IF(Ores_Table[[#This Row],[height_average]]&lt;64,64+(Ores_Table[[#This Row],[height_average]]*3),0),0))</f>
        <v>94</v>
      </c>
      <c r="AF180" s="71">
        <f>IF(Ores_Table[[#This Row],[height_generate_in_mountains]]="No",0,IF(Ores_Table[[#This Row],[dimension]]="Overworld",IF(Ores_Table[[#This Row],[height_average]]&lt;64,(Ores_Table[[#This Row],[height_range]]*3),0),0))</f>
        <v>30</v>
      </c>
      <c r="AG180" s="32">
        <f>IF(Ores_Table[[#This Row],[height_desired_top]]&gt;64,64+((Ores_Table[[#This Row],[height_desired_top]]-64)*2.9),Ores_Table[[#This Row],[height_desired_top]])</f>
        <v>20</v>
      </c>
      <c r="AH180" s="41" t="s">
        <v>597</v>
      </c>
      <c r="AI180" s="42"/>
      <c r="AJ180" s="131" t="s">
        <v>53</v>
      </c>
      <c r="AK180" s="20" t="str">
        <f>IF(Ores_Table[[#This Row],[height_average]]&gt;64,"uniform",IF(Ores_Table[[#This Row],[dimension]]="Overworld","normal","uniform"))</f>
        <v>normal</v>
      </c>
      <c r="AL180" s="109" t="s">
        <v>598</v>
      </c>
      <c r="AM180" s="110" t="s">
        <v>64</v>
      </c>
      <c r="AN180" s="117"/>
      <c r="AO180" s="118" t="s">
        <v>56</v>
      </c>
      <c r="AP180" s="46"/>
    </row>
    <row r="181" spans="1:42" s="7" customFormat="1" ht="13.5">
      <c r="A181" s="31" t="s">
        <v>579</v>
      </c>
      <c r="B181" s="18"/>
      <c r="C181" s="105" t="s">
        <v>176</v>
      </c>
      <c r="D181" s="97" t="s">
        <v>59</v>
      </c>
      <c r="E181" s="98" t="s">
        <v>66</v>
      </c>
      <c r="F181" s="99" t="s">
        <v>61</v>
      </c>
      <c r="G181" s="37">
        <f>Ores_Table[[#This Row],[original_vein_size]]*Ores_Table[[#This Row],[original_veins_per_chunk]]/2</f>
        <v>28</v>
      </c>
      <c r="H181" s="123">
        <v>8</v>
      </c>
      <c r="I181" s="124">
        <v>7</v>
      </c>
      <c r="J181" s="146">
        <f>Ores_Table[[#This Row],[original_vein_size]]/2</f>
        <v>4</v>
      </c>
      <c r="K181" s="147">
        <f>Ores_Table[[#This Row],[original_veins_per_chunk]]/2</f>
        <v>3.5</v>
      </c>
      <c r="L181" s="77">
        <f>Ores_Table[[#This Row],[avg_ores_per_chunk]]/VLOOKUP(Ores_Table[[#This Row],[vein_preset]],Ore_Density[],2,FALSE)/Vanilla_COG_Divisor</f>
        <v>1.7534246575342465</v>
      </c>
      <c r="M18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81" s="86">
        <v>1</v>
      </c>
      <c r="O181" s="86">
        <v>1</v>
      </c>
      <c r="P18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1" s="152">
        <f>SQRT(Ores_Table[[#This Row],[vein_multiplier]])*Ores_Table[[#This Row],[vein_frequency_tweak]]</f>
        <v>1.3241694217637887</v>
      </c>
      <c r="R181" s="152">
        <f>IF(Ores_Table[[#This Row],[vein_has_motherlode]]="Motherlode",((Ores_Table[[#This Row],[vein_motherlode_size_tweak]]*SQRT(Ores_Table[[#This Row],[vein_multiplier]]))^(1/2))^(1/3),"none")</f>
        <v>1.0479098577103139</v>
      </c>
      <c r="S181" s="152">
        <f>IF(Ores_Table[[#This Row],[vein_has_branches]]="Branches",SQRT(Ores_Table[[#This Row],[vein_multiplier]])^(1/2),IF(Ores_Table[[#This Row],[vein_has_branches]]="Vertical","default",Ores_Table[[#This Row],[vein_has_branches]]))</f>
        <v>1.1507256066342613</v>
      </c>
      <c r="T181" s="153">
        <f>IF(Ores_Table[[#This Row],[vein_has_branches]]="Branches",SQRT(SQRT(Ores_Table[[#This Row],[vein_multiplier]]))^(1/2),IF(Ores_Table[[#This Row],[vein_has_branches]]="Vertical",SQRT(Ores_Table[[#This Row],[vein_multiplier]])^(1/2),"none"))</f>
        <v>1.0727187919647261</v>
      </c>
      <c r="U181" s="77">
        <f>Ores_Table[[#This Row],[avg_ores_per_chunk]]/VLOOKUP(Ores_Table[[#This Row],[cloud_preset]],Ore_Density[],2,FALSE)/Vanilla_COG_Divisor</f>
        <v>2.2857142857142856</v>
      </c>
      <c r="V181" s="158">
        <f>SQRT(Ores_Table[[#This Row],[cloud_multiplier]])</f>
        <v>1.5118578920369088</v>
      </c>
      <c r="W181" s="147">
        <f>SQRT(SQRT(Ores_Table[[#This Row],[cloud_multiplier]]))</f>
        <v>1.2295763059025286</v>
      </c>
      <c r="X181" s="70">
        <f>Ores_Table[[#This Row],[height_range]]+Ores_Table[[#This Row],[height_desired_bottom]]</f>
        <v>30</v>
      </c>
      <c r="Y181" s="71">
        <f>(Ores_Table[[#This Row],[height_desired_top]]-Ores_Table[[#This Row],[height_desired_bottom]])/2</f>
        <v>30</v>
      </c>
      <c r="Z181" s="71">
        <f>Ores_Table[[#This Row],[height_amp_range]]+Ores_Table[[#This Row],[height_desired_bottom]]</f>
        <v>30</v>
      </c>
      <c r="AA181" s="72">
        <f>(Ores_Table[[#This Row],[height_amplified_top]]-Ores_Table[[#This Row],[height_desired_bottom]])/2</f>
        <v>30</v>
      </c>
      <c r="AB181" s="128">
        <v>0</v>
      </c>
      <c r="AC181" s="128">
        <v>60</v>
      </c>
      <c r="AD181" s="128"/>
      <c r="AE181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181" s="71">
        <f>IF(Ores_Table[[#This Row],[height_generate_in_mountains]]="No",0,IF(Ores_Table[[#This Row],[dimension]]="Overworld",IF(Ores_Table[[#This Row],[height_average]]&lt;64,(Ores_Table[[#This Row],[height_range]]*3),0),0))</f>
        <v>90</v>
      </c>
      <c r="AG181" s="32">
        <f>IF(Ores_Table[[#This Row],[height_desired_top]]&gt;64,64+((Ores_Table[[#This Row],[height_desired_top]]-64)*2.9),Ores_Table[[#This Row],[height_desired_top]])</f>
        <v>60</v>
      </c>
      <c r="AH181" s="41" t="s">
        <v>582</v>
      </c>
      <c r="AI181" s="42"/>
      <c r="AJ181" s="131" t="s">
        <v>53</v>
      </c>
      <c r="AK181" s="20" t="str">
        <f>IF(Ores_Table[[#This Row],[height_average]]&gt;64,"uniform",IF(Ores_Table[[#This Row],[dimension]]="Overworld","normal","uniform"))</f>
        <v>normal</v>
      </c>
      <c r="AL181" s="111" t="s">
        <v>583</v>
      </c>
      <c r="AM181" s="110" t="s">
        <v>64</v>
      </c>
      <c r="AN181" s="117"/>
      <c r="AO181" s="118" t="s">
        <v>56</v>
      </c>
      <c r="AP181" s="46"/>
    </row>
    <row r="182" spans="1:42" s="7" customFormat="1" ht="13.5">
      <c r="A182" s="31" t="s">
        <v>579</v>
      </c>
      <c r="B182" s="18"/>
      <c r="C182" s="105" t="s">
        <v>188</v>
      </c>
      <c r="D182" s="97" t="s">
        <v>59</v>
      </c>
      <c r="E182" s="98" t="s">
        <v>66</v>
      </c>
      <c r="F182" s="99" t="s">
        <v>61</v>
      </c>
      <c r="G182" s="37">
        <f>Ores_Table[[#This Row],[original_vein_size]]*Ores_Table[[#This Row],[original_veins_per_chunk]]/2</f>
        <v>15</v>
      </c>
      <c r="H182" s="123">
        <v>5</v>
      </c>
      <c r="I182" s="124">
        <v>6</v>
      </c>
      <c r="J182" s="146">
        <f>Ores_Table[[#This Row],[original_vein_size]]/2</f>
        <v>2.5</v>
      </c>
      <c r="K182" s="147">
        <f>Ores_Table[[#This Row],[original_veins_per_chunk]]/2</f>
        <v>3</v>
      </c>
      <c r="L182" s="77">
        <f>Ores_Table[[#This Row],[avg_ores_per_chunk]]/VLOOKUP(Ores_Table[[#This Row],[vein_preset]],Ore_Density[],2,FALSE)/Vanilla_COG_Divisor</f>
        <v>0.9393346379647749</v>
      </c>
      <c r="M18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82" s="86">
        <v>1</v>
      </c>
      <c r="O182" s="86">
        <v>1</v>
      </c>
      <c r="P18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2" s="152">
        <f>SQRT(Ores_Table[[#This Row],[vein_multiplier]])*Ores_Table[[#This Row],[vein_frequency_tweak]]</f>
        <v>0.96919277647162383</v>
      </c>
      <c r="R182" s="152">
        <f>IF(Ores_Table[[#This Row],[vein_has_motherlode]]="Motherlode",((Ores_Table[[#This Row],[vein_motherlode_size_tweak]]*SQRT(Ores_Table[[#This Row],[vein_multiplier]]))^(1/2))^(1/3),"none")</f>
        <v>0.99479828549127336</v>
      </c>
      <c r="S182" s="152">
        <f>IF(Ores_Table[[#This Row],[vein_has_branches]]="Branches",SQRT(Ores_Table[[#This Row],[vein_multiplier]])^(1/2),IF(Ores_Table[[#This Row],[vein_has_branches]]="Vertical","default",Ores_Table[[#This Row],[vein_has_branches]]))</f>
        <v>0.98447588922818408</v>
      </c>
      <c r="T182" s="153">
        <f>IF(Ores_Table[[#This Row],[vein_has_branches]]="Branches",SQRT(SQRT(Ores_Table[[#This Row],[vein_multiplier]]))^(1/2),IF(Ores_Table[[#This Row],[vein_has_branches]]="Vertical",SQRT(Ores_Table[[#This Row],[vein_multiplier]])^(1/2),"none"))</f>
        <v>0.99220758373849571</v>
      </c>
      <c r="U182" s="77">
        <f>Ores_Table[[#This Row],[avg_ores_per_chunk]]/VLOOKUP(Ores_Table[[#This Row],[cloud_preset]],Ore_Density[],2,FALSE)/Vanilla_COG_Divisor</f>
        <v>1.2244897959183674</v>
      </c>
      <c r="V182" s="158">
        <f>SQRT(Ores_Table[[#This Row],[cloud_multiplier]])</f>
        <v>1.1065666703449764</v>
      </c>
      <c r="W182" s="147">
        <f>SQRT(SQRT(Ores_Table[[#This Row],[cloud_multiplier]]))</f>
        <v>1.0519347272264454</v>
      </c>
      <c r="X182" s="70">
        <f>Ores_Table[[#This Row],[height_range]]+Ores_Table[[#This Row],[height_desired_bottom]]</f>
        <v>20</v>
      </c>
      <c r="Y182" s="71">
        <f>(Ores_Table[[#This Row],[height_desired_top]]-Ores_Table[[#This Row],[height_desired_bottom]])/2</f>
        <v>20</v>
      </c>
      <c r="Z182" s="71">
        <f>Ores_Table[[#This Row],[height_amp_range]]+Ores_Table[[#This Row],[height_desired_bottom]]</f>
        <v>20</v>
      </c>
      <c r="AA182" s="72">
        <f>(Ores_Table[[#This Row],[height_amplified_top]]-Ores_Table[[#This Row],[height_desired_bottom]])/2</f>
        <v>20</v>
      </c>
      <c r="AB182" s="128">
        <v>0</v>
      </c>
      <c r="AC182" s="128">
        <v>40</v>
      </c>
      <c r="AD182" s="128"/>
      <c r="AE182" s="71">
        <f>IF(Ores_Table[[#This Row],[height_generate_in_mountains]]="No",0,IF(Ores_Table[[#This Row],[dimension]]="overworld",IF(Ores_Table[[#This Row],[height_average]]&lt;64,64+(Ores_Table[[#This Row],[height_average]]*3),0),0))</f>
        <v>124</v>
      </c>
      <c r="AF182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182" s="32">
        <f>IF(Ores_Table[[#This Row],[height_desired_top]]&gt;64,64+((Ores_Table[[#This Row],[height_desired_top]]-64)*2.9),Ores_Table[[#This Row],[height_desired_top]])</f>
        <v>40</v>
      </c>
      <c r="AH182" s="41" t="s">
        <v>586</v>
      </c>
      <c r="AI182" s="42"/>
      <c r="AJ182" s="131" t="s">
        <v>53</v>
      </c>
      <c r="AK182" s="20" t="str">
        <f>IF(Ores_Table[[#This Row],[height_average]]&gt;64,"uniform",IF(Ores_Table[[#This Row],[dimension]]="Overworld","normal","uniform"))</f>
        <v>normal</v>
      </c>
      <c r="AL182" s="111" t="s">
        <v>587</v>
      </c>
      <c r="AM182" s="110" t="s">
        <v>64</v>
      </c>
      <c r="AN182" s="117"/>
      <c r="AO182" s="118" t="s">
        <v>56</v>
      </c>
      <c r="AP182" s="46"/>
    </row>
    <row r="183" spans="1:42" s="7" customFormat="1" ht="13.5">
      <c r="A183" s="31" t="s">
        <v>579</v>
      </c>
      <c r="B183" s="18"/>
      <c r="C183" s="105" t="s">
        <v>593</v>
      </c>
      <c r="D183" s="97" t="s">
        <v>59</v>
      </c>
      <c r="E183" s="98" t="s">
        <v>60</v>
      </c>
      <c r="F183" s="99" t="s">
        <v>61</v>
      </c>
      <c r="G183" s="37">
        <f>Ores_Table[[#This Row],[original_vein_size]]*Ores_Table[[#This Row],[original_veins_per_chunk]]/2</f>
        <v>6</v>
      </c>
      <c r="H183" s="123">
        <v>4</v>
      </c>
      <c r="I183" s="124">
        <v>3</v>
      </c>
      <c r="J183" s="146">
        <f>Ores_Table[[#This Row],[original_vein_size]]/2</f>
        <v>2</v>
      </c>
      <c r="K183" s="147">
        <f>Ores_Table[[#This Row],[original_veins_per_chunk]]/2</f>
        <v>1.5</v>
      </c>
      <c r="L183" s="77">
        <f>Ores_Table[[#This Row],[avg_ores_per_chunk]]/VLOOKUP(Ores_Table[[#This Row],[vein_preset]],Ore_Density[],2,FALSE)/Vanilla_COG_Divisor</f>
        <v>2.2513328903810854</v>
      </c>
      <c r="M18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3" s="86">
        <v>1</v>
      </c>
      <c r="O183" s="86">
        <v>1</v>
      </c>
      <c r="P18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3" s="152">
        <f>SQRT(Ores_Table[[#This Row],[vein_multiplier]])*Ores_Table[[#This Row],[vein_frequency_tweak]]</f>
        <v>1.5004442310132975</v>
      </c>
      <c r="R183" s="152" t="str">
        <f>IF(Ores_Table[[#This Row],[vein_has_motherlode]]="Motherlode",((Ores_Table[[#This Row],[vein_motherlode_size_tweak]]*SQRT(Ores_Table[[#This Row],[vein_multiplier]]))^(1/2))^(1/3),"none")</f>
        <v>none</v>
      </c>
      <c r="S183" s="152">
        <f>IF(Ores_Table[[#This Row],[vein_has_branches]]="Branches",SQRT(Ores_Table[[#This Row],[vein_multiplier]])^(1/2),IF(Ores_Table[[#This Row],[vein_has_branches]]="Vertical","default",Ores_Table[[#This Row],[vein_has_branches]]))</f>
        <v>1.2249262145179591</v>
      </c>
      <c r="T183" s="153">
        <f>IF(Ores_Table[[#This Row],[vein_has_branches]]="Branches",SQRT(SQRT(Ores_Table[[#This Row],[vein_multiplier]]))^(1/2),IF(Ores_Table[[#This Row],[vein_has_branches]]="Vertical",SQRT(Ores_Table[[#This Row],[vein_multiplier]])^(1/2),"none"))</f>
        <v>1.1067638476739106</v>
      </c>
      <c r="U183" s="77">
        <f>Ores_Table[[#This Row],[avg_ores_per_chunk]]/VLOOKUP(Ores_Table[[#This Row],[cloud_preset]],Ore_Density[],2,FALSE)/Vanilla_COG_Divisor</f>
        <v>0.48979591836734693</v>
      </c>
      <c r="V183" s="158">
        <f>SQRT(Ores_Table[[#This Row],[cloud_multiplier]])</f>
        <v>0.6998542122237652</v>
      </c>
      <c r="W183" s="147">
        <f>SQRT(SQRT(Ores_Table[[#This Row],[cloud_multiplier]]))</f>
        <v>0.83657289713674399</v>
      </c>
      <c r="X183" s="70">
        <f>Ores_Table[[#This Row],[height_range]]+Ores_Table[[#This Row],[height_desired_bottom]]</f>
        <v>12.5</v>
      </c>
      <c r="Y183" s="71">
        <f>(Ores_Table[[#This Row],[height_desired_top]]-Ores_Table[[#This Row],[height_desired_bottom]])/2</f>
        <v>12.5</v>
      </c>
      <c r="Z183" s="71">
        <f>Ores_Table[[#This Row],[height_amp_range]]+Ores_Table[[#This Row],[height_desired_bottom]]</f>
        <v>12.5</v>
      </c>
      <c r="AA183" s="72">
        <f>(Ores_Table[[#This Row],[height_amplified_top]]-Ores_Table[[#This Row],[height_desired_bottom]])/2</f>
        <v>12.5</v>
      </c>
      <c r="AB183" s="128">
        <v>0</v>
      </c>
      <c r="AC183" s="128">
        <v>25</v>
      </c>
      <c r="AD183" s="128"/>
      <c r="AE183" s="71">
        <f>IF(Ores_Table[[#This Row],[height_generate_in_mountains]]="No",0,IF(Ores_Table[[#This Row],[dimension]]="overworld",IF(Ores_Table[[#This Row],[height_average]]&lt;64,64+(Ores_Table[[#This Row],[height_average]]*3),0),0))</f>
        <v>101.5</v>
      </c>
      <c r="AF183" s="71">
        <f>IF(Ores_Table[[#This Row],[height_generate_in_mountains]]="No",0,IF(Ores_Table[[#This Row],[dimension]]="Overworld",IF(Ores_Table[[#This Row],[height_average]]&lt;64,(Ores_Table[[#This Row],[height_range]]*3),0),0))</f>
        <v>37.5</v>
      </c>
      <c r="AG183" s="32">
        <f>IF(Ores_Table[[#This Row],[height_desired_top]]&gt;64,64+((Ores_Table[[#This Row],[height_desired_top]]-64)*2.9),Ores_Table[[#This Row],[height_desired_top]])</f>
        <v>25</v>
      </c>
      <c r="AH183" s="41" t="s">
        <v>594</v>
      </c>
      <c r="AI183" s="42"/>
      <c r="AJ183" s="131" t="s">
        <v>53</v>
      </c>
      <c r="AK183" s="20" t="str">
        <f>IF(Ores_Table[[#This Row],[height_average]]&gt;64,"uniform",IF(Ores_Table[[#This Row],[dimension]]="Overworld","normal","uniform"))</f>
        <v>normal</v>
      </c>
      <c r="AL183" s="109" t="s">
        <v>595</v>
      </c>
      <c r="AM183" s="110" t="s">
        <v>64</v>
      </c>
      <c r="AN183" s="117"/>
      <c r="AO183" s="118" t="s">
        <v>56</v>
      </c>
      <c r="AP183" s="46"/>
    </row>
    <row r="184" spans="1:42" s="7" customFormat="1" ht="13.5">
      <c r="A184" s="31" t="s">
        <v>579</v>
      </c>
      <c r="B184" s="18"/>
      <c r="C184" s="105" t="s">
        <v>590</v>
      </c>
      <c r="D184" s="97" t="s">
        <v>59</v>
      </c>
      <c r="E184" s="98" t="s">
        <v>60</v>
      </c>
      <c r="F184" s="99" t="s">
        <v>61</v>
      </c>
      <c r="G184" s="37">
        <f>Ores_Table[[#This Row],[original_vein_size]]*Ores_Table[[#This Row],[original_veins_per_chunk]]/2</f>
        <v>7.5</v>
      </c>
      <c r="H184" s="123">
        <v>5</v>
      </c>
      <c r="I184" s="124">
        <v>3</v>
      </c>
      <c r="J184" s="146">
        <f>Ores_Table[[#This Row],[original_vein_size]]/2</f>
        <v>2.5</v>
      </c>
      <c r="K184" s="147">
        <f>Ores_Table[[#This Row],[original_veins_per_chunk]]/2</f>
        <v>1.5</v>
      </c>
      <c r="L184" s="77">
        <f>Ores_Table[[#This Row],[avg_ores_per_chunk]]/VLOOKUP(Ores_Table[[#This Row],[vein_preset]],Ore_Density[],2,FALSE)/Vanilla_COG_Divisor</f>
        <v>2.8141661129763569</v>
      </c>
      <c r="M18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4" s="86">
        <v>1</v>
      </c>
      <c r="O184" s="86">
        <v>1</v>
      </c>
      <c r="P18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4" s="152">
        <f>SQRT(Ores_Table[[#This Row],[vein_multiplier]])*Ores_Table[[#This Row],[vein_frequency_tweak]]</f>
        <v>1.6775476484965657</v>
      </c>
      <c r="R184" s="152" t="str">
        <f>IF(Ores_Table[[#This Row],[vein_has_motherlode]]="Motherlode",((Ores_Table[[#This Row],[vein_motherlode_size_tweak]]*SQRT(Ores_Table[[#This Row],[vein_multiplier]]))^(1/2))^(1/3),"none")</f>
        <v>none</v>
      </c>
      <c r="S184" s="152">
        <f>IF(Ores_Table[[#This Row],[vein_has_branches]]="Branches",SQRT(Ores_Table[[#This Row],[vein_multiplier]])^(1/2),IF(Ores_Table[[#This Row],[vein_has_branches]]="Vertical","default",Ores_Table[[#This Row],[vein_has_branches]]))</f>
        <v>1.2952017790663219</v>
      </c>
      <c r="T184" s="153">
        <f>IF(Ores_Table[[#This Row],[vein_has_branches]]="Branches",SQRT(SQRT(Ores_Table[[#This Row],[vein_multiplier]]))^(1/2),IF(Ores_Table[[#This Row],[vein_has_branches]]="Vertical",SQRT(Ores_Table[[#This Row],[vein_multiplier]])^(1/2),"none"))</f>
        <v>1.1380693208527861</v>
      </c>
      <c r="U184" s="77">
        <f>Ores_Table[[#This Row],[avg_ores_per_chunk]]/VLOOKUP(Ores_Table[[#This Row],[cloud_preset]],Ore_Density[],2,FALSE)/Vanilla_COG_Divisor</f>
        <v>0.61224489795918369</v>
      </c>
      <c r="V184" s="158">
        <f>SQRT(Ores_Table[[#This Row],[cloud_multiplier]])</f>
        <v>0.78246079643595157</v>
      </c>
      <c r="W184" s="147">
        <f>SQRT(SQRT(Ores_Table[[#This Row],[cloud_multiplier]]))</f>
        <v>0.884568141205612</v>
      </c>
      <c r="X184" s="70">
        <f>Ores_Table[[#This Row],[height_range]]+Ores_Table[[#This Row],[height_desired_bottom]]</f>
        <v>64</v>
      </c>
      <c r="Y184" s="71">
        <f>(Ores_Table[[#This Row],[height_desired_top]]-Ores_Table[[#This Row],[height_desired_bottom]])/2</f>
        <v>64</v>
      </c>
      <c r="Z184" s="71">
        <f>Ores_Table[[#This Row],[height_amp_range]]+Ores_Table[[#This Row],[height_desired_bottom]]</f>
        <v>124.8</v>
      </c>
      <c r="AA184" s="72">
        <f>(Ores_Table[[#This Row],[height_amplified_top]]-Ores_Table[[#This Row],[height_desired_bottom]])/2</f>
        <v>124.8</v>
      </c>
      <c r="AB184" s="128">
        <v>0</v>
      </c>
      <c r="AC184" s="128">
        <v>128</v>
      </c>
      <c r="AD184" s="128"/>
      <c r="AE18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8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84" s="32">
        <f>IF(Ores_Table[[#This Row],[height_desired_top]]&gt;64,64+((Ores_Table[[#This Row],[height_desired_top]]-64)*2.9),Ores_Table[[#This Row],[height_desired_top]])</f>
        <v>249.6</v>
      </c>
      <c r="AH184" s="41" t="s">
        <v>591</v>
      </c>
      <c r="AI184" s="42"/>
      <c r="AJ184" s="131" t="s">
        <v>96</v>
      </c>
      <c r="AK184" s="20" t="str">
        <f>IF(Ores_Table[[#This Row],[height_average]]&gt;64,"uniform",IF(Ores_Table[[#This Row],[dimension]]="Overworld","normal","uniform"))</f>
        <v>uniform</v>
      </c>
      <c r="AL184" s="109" t="s">
        <v>592</v>
      </c>
      <c r="AM184" s="110" t="s">
        <v>98</v>
      </c>
      <c r="AN184" s="117"/>
      <c r="AO184" s="118" t="s">
        <v>56</v>
      </c>
      <c r="AP184" s="46"/>
    </row>
    <row r="185" spans="1:42" s="7" customFormat="1" ht="13.5">
      <c r="A185" s="31" t="s">
        <v>579</v>
      </c>
      <c r="B185" s="18"/>
      <c r="C185" s="105" t="s">
        <v>173</v>
      </c>
      <c r="D185" s="97" t="s">
        <v>59</v>
      </c>
      <c r="E185" s="98" t="s">
        <v>66</v>
      </c>
      <c r="F185" s="99" t="s">
        <v>61</v>
      </c>
      <c r="G185" s="37">
        <f>Ores_Table[[#This Row],[original_vein_size]]*Ores_Table[[#This Row],[original_veins_per_chunk]]/2</f>
        <v>12.5</v>
      </c>
      <c r="H185" s="123">
        <v>5</v>
      </c>
      <c r="I185" s="124">
        <v>5</v>
      </c>
      <c r="J185" s="146">
        <f>Ores_Table[[#This Row],[original_vein_size]]/2</f>
        <v>2.5</v>
      </c>
      <c r="K185" s="147">
        <f>Ores_Table[[#This Row],[original_veins_per_chunk]]/2</f>
        <v>2.5</v>
      </c>
      <c r="L185" s="77">
        <f>Ores_Table[[#This Row],[avg_ores_per_chunk]]/VLOOKUP(Ores_Table[[#This Row],[vein_preset]],Ore_Density[],2,FALSE)/Vanilla_COG_Divisor</f>
        <v>0.78277886497064575</v>
      </c>
      <c r="M18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85" s="86">
        <v>1</v>
      </c>
      <c r="O185" s="86">
        <v>1</v>
      </c>
      <c r="P18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5" s="152">
        <f>SQRT(Ores_Table[[#This Row],[vein_multiplier]])*Ores_Table[[#This Row],[vein_frequency_tweak]]</f>
        <v>0.88474791040761758</v>
      </c>
      <c r="R185" s="152">
        <f>IF(Ores_Table[[#This Row],[vein_has_motherlode]]="Motherlode",((Ores_Table[[#This Row],[vein_motherlode_size_tweak]]*SQRT(Ores_Table[[#This Row],[vein_multiplier]]))^(1/2))^(1/3),"none")</f>
        <v>0.97979809545323915</v>
      </c>
      <c r="S185" s="152">
        <f>IF(Ores_Table[[#This Row],[vein_has_branches]]="Branches",SQRT(Ores_Table[[#This Row],[vein_multiplier]])^(1/2),IF(Ores_Table[[#This Row],[vein_has_branches]]="Vertical","default",Ores_Table[[#This Row],[vein_has_branches]]))</f>
        <v>0.94061039246205314</v>
      </c>
      <c r="T185" s="153">
        <f>IF(Ores_Table[[#This Row],[vein_has_branches]]="Branches",SQRT(SQRT(Ores_Table[[#This Row],[vein_multiplier]]))^(1/2),IF(Ores_Table[[#This Row],[vein_has_branches]]="Vertical",SQRT(Ores_Table[[#This Row],[vein_multiplier]])^(1/2),"none"))</f>
        <v>0.96985070627496739</v>
      </c>
      <c r="U185" s="77">
        <f>Ores_Table[[#This Row],[avg_ores_per_chunk]]/VLOOKUP(Ores_Table[[#This Row],[cloud_preset]],Ore_Density[],2,FALSE)/Vanilla_COG_Divisor</f>
        <v>1.0204081632653061</v>
      </c>
      <c r="V185" s="158">
        <f>SQRT(Ores_Table[[#This Row],[cloud_multiplier]])</f>
        <v>1.0101525445522108</v>
      </c>
      <c r="W185" s="147">
        <f>SQRT(SQRT(Ores_Table[[#This Row],[cloud_multiplier]]))</f>
        <v>1.0050634529979741</v>
      </c>
      <c r="X185" s="70">
        <f>Ores_Table[[#This Row],[height_range]]+Ores_Table[[#This Row],[height_desired_bottom]]</f>
        <v>20</v>
      </c>
      <c r="Y185" s="71">
        <f>(Ores_Table[[#This Row],[height_desired_top]]-Ores_Table[[#This Row],[height_desired_bottom]])/2</f>
        <v>20</v>
      </c>
      <c r="Z185" s="71">
        <f>Ores_Table[[#This Row],[height_amp_range]]+Ores_Table[[#This Row],[height_desired_bottom]]</f>
        <v>20</v>
      </c>
      <c r="AA185" s="72">
        <f>(Ores_Table[[#This Row],[height_amplified_top]]-Ores_Table[[#This Row],[height_desired_bottom]])/2</f>
        <v>20</v>
      </c>
      <c r="AB185" s="128">
        <v>0</v>
      </c>
      <c r="AC185" s="128">
        <v>40</v>
      </c>
      <c r="AD185" s="128"/>
      <c r="AE185" s="71">
        <f>IF(Ores_Table[[#This Row],[height_generate_in_mountains]]="No",0,IF(Ores_Table[[#This Row],[dimension]]="overworld",IF(Ores_Table[[#This Row],[height_average]]&lt;64,64+(Ores_Table[[#This Row],[height_average]]*3),0),0))</f>
        <v>124</v>
      </c>
      <c r="AF185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185" s="32">
        <f>IF(Ores_Table[[#This Row],[height_desired_top]]&gt;64,64+((Ores_Table[[#This Row],[height_desired_top]]-64)*2.9),Ores_Table[[#This Row],[height_desired_top]])</f>
        <v>40</v>
      </c>
      <c r="AH185" s="41" t="s">
        <v>588</v>
      </c>
      <c r="AI185" s="42"/>
      <c r="AJ185" s="131" t="s">
        <v>53</v>
      </c>
      <c r="AK185" s="20" t="str">
        <f>IF(Ores_Table[[#This Row],[height_average]]&gt;64,"uniform",IF(Ores_Table[[#This Row],[dimension]]="Overworld","normal","uniform"))</f>
        <v>normal</v>
      </c>
      <c r="AL185" s="111" t="s">
        <v>589</v>
      </c>
      <c r="AM185" s="110" t="s">
        <v>64</v>
      </c>
      <c r="AN185" s="117"/>
      <c r="AO185" s="118" t="s">
        <v>56</v>
      </c>
      <c r="AP185" s="46"/>
    </row>
    <row r="186" spans="1:42" s="7" customFormat="1" ht="13.5">
      <c r="A186" s="31" t="s">
        <v>579</v>
      </c>
      <c r="B186" s="18"/>
      <c r="C186" s="105" t="s">
        <v>357</v>
      </c>
      <c r="D186" s="97" t="s">
        <v>59</v>
      </c>
      <c r="E186" s="98" t="s">
        <v>60</v>
      </c>
      <c r="F186" s="99" t="s">
        <v>61</v>
      </c>
      <c r="G186" s="37">
        <f>Ores_Table[[#This Row],[original_vein_size]]*Ores_Table[[#This Row],[original_veins_per_chunk]]/2</f>
        <v>10</v>
      </c>
      <c r="H186" s="123">
        <v>5</v>
      </c>
      <c r="I186" s="124">
        <v>4</v>
      </c>
      <c r="J186" s="146">
        <f>Ores_Table[[#This Row],[original_vein_size]]/2</f>
        <v>2.5</v>
      </c>
      <c r="K186" s="147">
        <f>Ores_Table[[#This Row],[original_veins_per_chunk]]/2</f>
        <v>2</v>
      </c>
      <c r="L186" s="77">
        <f>Ores_Table[[#This Row],[avg_ores_per_chunk]]/VLOOKUP(Ores_Table[[#This Row],[vein_preset]],Ore_Density[],2,FALSE)/Vanilla_COG_Divisor</f>
        <v>3.752221483968476</v>
      </c>
      <c r="M18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6" s="86">
        <v>1</v>
      </c>
      <c r="O186" s="86">
        <v>1</v>
      </c>
      <c r="P18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6" s="152">
        <f>SQRT(Ores_Table[[#This Row],[vein_multiplier]])*Ores_Table[[#This Row],[vein_frequency_tweak]]</f>
        <v>1.9370651728758317</v>
      </c>
      <c r="R186" s="152" t="str">
        <f>IF(Ores_Table[[#This Row],[vein_has_motherlode]]="Motherlode",((Ores_Table[[#This Row],[vein_motherlode_size_tweak]]*SQRT(Ores_Table[[#This Row],[vein_multiplier]]))^(1/2))^(1/3),"none")</f>
        <v>none</v>
      </c>
      <c r="S186" s="152">
        <f>IF(Ores_Table[[#This Row],[vein_has_branches]]="Branches",SQRT(Ores_Table[[#This Row],[vein_multiplier]])^(1/2),IF(Ores_Table[[#This Row],[vein_has_branches]]="Vertical","default",Ores_Table[[#This Row],[vein_has_branches]]))</f>
        <v>1.3917848874290277</v>
      </c>
      <c r="T186" s="153">
        <f>IF(Ores_Table[[#This Row],[vein_has_branches]]="Branches",SQRT(SQRT(Ores_Table[[#This Row],[vein_multiplier]]))^(1/2),IF(Ores_Table[[#This Row],[vein_has_branches]]="Vertical",SQRT(Ores_Table[[#This Row],[vein_multiplier]])^(1/2),"none"))</f>
        <v>1.179739330288275</v>
      </c>
      <c r="U186" s="77">
        <f>Ores_Table[[#This Row],[avg_ores_per_chunk]]/VLOOKUP(Ores_Table[[#This Row],[cloud_preset]],Ore_Density[],2,FALSE)/Vanilla_COG_Divisor</f>
        <v>0.81632653061224492</v>
      </c>
      <c r="V186" s="158">
        <f>SQRT(Ores_Table[[#This Row],[cloud_multiplier]])</f>
        <v>0.90350790290525129</v>
      </c>
      <c r="W186" s="147">
        <f>SQRT(SQRT(Ores_Table[[#This Row],[cloud_multiplier]]))</f>
        <v>0.95053032718859176</v>
      </c>
      <c r="X186" s="70">
        <f>Ores_Table[[#This Row],[height_range]]+Ores_Table[[#This Row],[height_desired_bottom]]</f>
        <v>20</v>
      </c>
      <c r="Y186" s="71">
        <f>(Ores_Table[[#This Row],[height_desired_top]]-Ores_Table[[#This Row],[height_desired_bottom]])/2</f>
        <v>20</v>
      </c>
      <c r="Z186" s="71">
        <f>Ores_Table[[#This Row],[height_amp_range]]+Ores_Table[[#This Row],[height_desired_bottom]]</f>
        <v>20</v>
      </c>
      <c r="AA186" s="72">
        <f>(Ores_Table[[#This Row],[height_amplified_top]]-Ores_Table[[#This Row],[height_desired_bottom]])/2</f>
        <v>20</v>
      </c>
      <c r="AB186" s="128">
        <v>0</v>
      </c>
      <c r="AC186" s="128">
        <v>40</v>
      </c>
      <c r="AD186" s="128"/>
      <c r="AE186" s="71">
        <f>IF(Ores_Table[[#This Row],[height_generate_in_mountains]]="No",0,IF(Ores_Table[[#This Row],[dimension]]="overworld",IF(Ores_Table[[#This Row],[height_average]]&lt;64,64+(Ores_Table[[#This Row],[height_average]]*3),0),0))</f>
        <v>124</v>
      </c>
      <c r="AF186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186" s="32">
        <f>IF(Ores_Table[[#This Row],[height_desired_top]]&gt;64,64+((Ores_Table[[#This Row],[height_desired_top]]-64)*2.9),Ores_Table[[#This Row],[height_desired_top]])</f>
        <v>40</v>
      </c>
      <c r="AH186" s="41" t="s">
        <v>599</v>
      </c>
      <c r="AI186" s="42"/>
      <c r="AJ186" s="131" t="s">
        <v>53</v>
      </c>
      <c r="AK186" s="20" t="str">
        <f>IF(Ores_Table[[#This Row],[height_average]]&gt;64,"uniform",IF(Ores_Table[[#This Row],[dimension]]="Overworld","normal","uniform"))</f>
        <v>normal</v>
      </c>
      <c r="AL186" s="109" t="s">
        <v>600</v>
      </c>
      <c r="AM186" s="110" t="s">
        <v>64</v>
      </c>
      <c r="AN186" s="117"/>
      <c r="AO186" s="118" t="s">
        <v>56</v>
      </c>
      <c r="AP186" s="46"/>
    </row>
    <row r="187" spans="1:42" s="7" customFormat="1" ht="13.5">
      <c r="A187" s="31" t="s">
        <v>579</v>
      </c>
      <c r="B187" s="18"/>
      <c r="C187" s="105" t="s">
        <v>179</v>
      </c>
      <c r="D187" s="97" t="s">
        <v>59</v>
      </c>
      <c r="E187" s="98" t="s">
        <v>66</v>
      </c>
      <c r="F187" s="99" t="s">
        <v>61</v>
      </c>
      <c r="G187" s="37">
        <f>Ores_Table[[#This Row],[original_vein_size]]*Ores_Table[[#This Row],[original_veins_per_chunk]]/2</f>
        <v>24</v>
      </c>
      <c r="H187" s="123">
        <v>8</v>
      </c>
      <c r="I187" s="124">
        <v>6</v>
      </c>
      <c r="J187" s="146">
        <f>Ores_Table[[#This Row],[original_vein_size]]/2</f>
        <v>4</v>
      </c>
      <c r="K187" s="147">
        <f>Ores_Table[[#This Row],[original_veins_per_chunk]]/2</f>
        <v>3</v>
      </c>
      <c r="L187" s="77">
        <f>Ores_Table[[#This Row],[avg_ores_per_chunk]]/VLOOKUP(Ores_Table[[#This Row],[vein_preset]],Ore_Density[],2,FALSE)/Vanilla_COG_Divisor</f>
        <v>1.5029354207436398</v>
      </c>
      <c r="M18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87" s="86">
        <v>1</v>
      </c>
      <c r="O187" s="86">
        <v>1</v>
      </c>
      <c r="P18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7" s="152">
        <f>SQRT(Ores_Table[[#This Row],[vein_multiplier]])*Ores_Table[[#This Row],[vein_frequency_tweak]]</f>
        <v>1.2259426661731125</v>
      </c>
      <c r="R187" s="152">
        <f>IF(Ores_Table[[#This Row],[vein_has_motherlode]]="Motherlode",((Ores_Table[[#This Row],[vein_motherlode_size_tweak]]*SQRT(Ores_Table[[#This Row],[vein_multiplier]]))^(1/2))^(1/3),"none")</f>
        <v>1.0345346153372657</v>
      </c>
      <c r="S187" s="152">
        <f>IF(Ores_Table[[#This Row],[vein_has_branches]]="Branches",SQRT(Ores_Table[[#This Row],[vein_multiplier]])^(1/2),IF(Ores_Table[[#This Row],[vein_has_branches]]="Vertical","default",Ores_Table[[#This Row],[vein_has_branches]]))</f>
        <v>1.1072229523330486</v>
      </c>
      <c r="T187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1.0522466214405484</v>
      </c>
      <c r="U187" s="77">
        <f>Ores_Table[[#This Row],[avg_ores_per_chunk]]/VLOOKUP(Ores_Table[[#This Row],[cloud_preset]],Ore_Density[],2,FALSE)/Vanilla_COG_Divisor</f>
        <v>1.9591836734693877</v>
      </c>
      <c r="V187" s="158">
        <f>SQRT(Ores_Table[[#This Row],[cloud_multiplier]])</f>
        <v>1.3997084244475304</v>
      </c>
      <c r="W187" s="147">
        <f>SQRT(SQRT(Ores_Table[[#This Row],[cloud_multiplier]]))</f>
        <v>1.1830927370445354</v>
      </c>
      <c r="X187" s="70">
        <f>Ores_Table[[#This Row],[height_range]]+Ores_Table[[#This Row],[height_desired_bottom]]</f>
        <v>30</v>
      </c>
      <c r="Y187" s="71">
        <f>(Ores_Table[[#This Row],[height_desired_top]]-Ores_Table[[#This Row],[height_desired_bottom]])/2</f>
        <v>30</v>
      </c>
      <c r="Z187" s="71">
        <f>Ores_Table[[#This Row],[height_amp_range]]+Ores_Table[[#This Row],[height_desired_bottom]]</f>
        <v>30</v>
      </c>
      <c r="AA187" s="72">
        <f>(Ores_Table[[#This Row],[height_amplified_top]]-Ores_Table[[#This Row],[height_desired_bottom]])/2</f>
        <v>30</v>
      </c>
      <c r="AB187" s="128">
        <v>0</v>
      </c>
      <c r="AC187" s="128">
        <v>60</v>
      </c>
      <c r="AD187" s="128"/>
      <c r="AE187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187" s="71">
        <f>IF(Ores_Table[[#This Row],[height_generate_in_mountains]]="No",0,IF(Ores_Table[[#This Row],[dimension]]="Overworld",IF(Ores_Table[[#This Row],[height_average]]&lt;64,(Ores_Table[[#This Row],[height_range]]*3),0),0))</f>
        <v>90</v>
      </c>
      <c r="AG187" s="32">
        <f>IF(Ores_Table[[#This Row],[height_desired_top]]&gt;64,64+((Ores_Table[[#This Row],[height_desired_top]]-64)*2.9),Ores_Table[[#This Row],[height_desired_top]])</f>
        <v>60</v>
      </c>
      <c r="AH187" s="41" t="s">
        <v>584</v>
      </c>
      <c r="AI187" s="42"/>
      <c r="AJ187" s="131" t="s">
        <v>53</v>
      </c>
      <c r="AK187" s="20" t="str">
        <f>IF(Ores_Table[[#This Row],[height_average]]&gt;64,"uniform",IF(Ores_Table[[#This Row],[dimension]]="Overworld","normal","uniform"))</f>
        <v>normal</v>
      </c>
      <c r="AL187" s="111" t="s">
        <v>585</v>
      </c>
      <c r="AM187" s="110" t="s">
        <v>64</v>
      </c>
      <c r="AN187" s="117"/>
      <c r="AO187" s="118" t="s">
        <v>56</v>
      </c>
      <c r="AP187" s="46"/>
    </row>
    <row r="188" spans="1:42" s="7" customFormat="1" ht="13.5">
      <c r="A188" s="31" t="s">
        <v>579</v>
      </c>
      <c r="B188" s="18"/>
      <c r="C188" s="105" t="s">
        <v>340</v>
      </c>
      <c r="D188" s="97" t="s">
        <v>59</v>
      </c>
      <c r="E188" s="98" t="s">
        <v>60</v>
      </c>
      <c r="F188" s="99" t="s">
        <v>61</v>
      </c>
      <c r="G188" s="37">
        <f>Ores_Table[[#This Row],[original_vein_size]]*Ores_Table[[#This Row],[original_veins_per_chunk]]/2</f>
        <v>10</v>
      </c>
      <c r="H188" s="123">
        <v>5</v>
      </c>
      <c r="I188" s="124">
        <v>4</v>
      </c>
      <c r="J188" s="146">
        <f>Ores_Table[[#This Row],[original_vein_size]]/2</f>
        <v>2.5</v>
      </c>
      <c r="K188" s="147">
        <f>Ores_Table[[#This Row],[original_veins_per_chunk]]/2</f>
        <v>2</v>
      </c>
      <c r="L188" s="77">
        <f>Ores_Table[[#This Row],[avg_ores_per_chunk]]/VLOOKUP(Ores_Table[[#This Row],[vein_preset]],Ore_Density[],2,FALSE)/Vanilla_COG_Divisor</f>
        <v>3.752221483968476</v>
      </c>
      <c r="M18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8" s="86">
        <v>1</v>
      </c>
      <c r="O188" s="86">
        <v>1</v>
      </c>
      <c r="P18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8" s="152">
        <f>SQRT(Ores_Table[[#This Row],[vein_multiplier]])*Ores_Table[[#This Row],[vein_frequency_tweak]]</f>
        <v>1.9370651728758317</v>
      </c>
      <c r="R188" s="152" t="str">
        <f>IF(Ores_Table[[#This Row],[vein_has_motherlode]]="Motherlode",((Ores_Table[[#This Row],[vein_motherlode_size_tweak]]*SQRT(Ores_Table[[#This Row],[vein_multiplier]]))^(1/2))^(1/3),"none")</f>
        <v>none</v>
      </c>
      <c r="S188" s="152">
        <f>IF(Ores_Table[[#This Row],[vein_has_branches]]="Branches",SQRT(Ores_Table[[#This Row],[vein_multiplier]])^(1/2),IF(Ores_Table[[#This Row],[vein_has_branches]]="Vertical","default",Ores_Table[[#This Row],[vein_has_branches]]))</f>
        <v>1.3917848874290277</v>
      </c>
      <c r="T188" s="153">
        <f>IF(Ores_Table[[#This Row],[vein_has_branches]]="Branches",SQRT(SQRT(Ores_Table[[#This Row],[vein_multiplier]]))^(1/2),IF(Ores_Table[[#This Row],[vein_has_branches]]="Vertical",SQRT(Ores_Table[[#This Row],[vein_multiplier]])^(1/2),"none"))</f>
        <v>1.179739330288275</v>
      </c>
      <c r="U188" s="77">
        <f>Ores_Table[[#This Row],[avg_ores_per_chunk]]/VLOOKUP(Ores_Table[[#This Row],[cloud_preset]],Ore_Density[],2,FALSE)/Vanilla_COG_Divisor</f>
        <v>0.81632653061224492</v>
      </c>
      <c r="V188" s="158">
        <f>SQRT(Ores_Table[[#This Row],[cloud_multiplier]])</f>
        <v>0.90350790290525129</v>
      </c>
      <c r="W188" s="147">
        <f>SQRT(SQRT(Ores_Table[[#This Row],[cloud_multiplier]]))</f>
        <v>0.95053032718859176</v>
      </c>
      <c r="X188" s="70">
        <f>Ores_Table[[#This Row],[height_range]]+Ores_Table[[#This Row],[height_desired_bottom]]</f>
        <v>20</v>
      </c>
      <c r="Y188" s="71">
        <f>(Ores_Table[[#This Row],[height_desired_top]]-Ores_Table[[#This Row],[height_desired_bottom]])/2</f>
        <v>20</v>
      </c>
      <c r="Z188" s="71">
        <f>Ores_Table[[#This Row],[height_amp_range]]+Ores_Table[[#This Row],[height_desired_bottom]]</f>
        <v>20</v>
      </c>
      <c r="AA188" s="72">
        <f>(Ores_Table[[#This Row],[height_amplified_top]]-Ores_Table[[#This Row],[height_desired_bottom]])/2</f>
        <v>20</v>
      </c>
      <c r="AB188" s="128">
        <v>0</v>
      </c>
      <c r="AC188" s="128">
        <v>40</v>
      </c>
      <c r="AD188" s="128"/>
      <c r="AE188" s="71">
        <f>IF(Ores_Table[[#This Row],[height_generate_in_mountains]]="No",0,IF(Ores_Table[[#This Row],[dimension]]="overworld",IF(Ores_Table[[#This Row],[height_average]]&lt;64,64+(Ores_Table[[#This Row],[height_average]]*3),0),0))</f>
        <v>124</v>
      </c>
      <c r="AF188" s="71">
        <f>IF(Ores_Table[[#This Row],[height_generate_in_mountains]]="No",0,IF(Ores_Table[[#This Row],[dimension]]="Overworld",IF(Ores_Table[[#This Row],[height_average]]&lt;64,(Ores_Table[[#This Row],[height_range]]*3),0),0))</f>
        <v>60</v>
      </c>
      <c r="AG188" s="32">
        <f>IF(Ores_Table[[#This Row],[height_desired_top]]&gt;64,64+((Ores_Table[[#This Row],[height_desired_top]]-64)*2.9),Ores_Table[[#This Row],[height_desired_top]])</f>
        <v>40</v>
      </c>
      <c r="AH188" s="41" t="s">
        <v>580</v>
      </c>
      <c r="AI188" s="42"/>
      <c r="AJ188" s="131" t="s">
        <v>53</v>
      </c>
      <c r="AK188" s="20" t="str">
        <f>IF(Ores_Table[[#This Row],[height_average]]&gt;64,"uniform",IF(Ores_Table[[#This Row],[dimension]]="Overworld","normal","uniform"))</f>
        <v>normal</v>
      </c>
      <c r="AL188" s="109" t="s">
        <v>581</v>
      </c>
      <c r="AM188" s="110" t="s">
        <v>64</v>
      </c>
      <c r="AN188" s="117"/>
      <c r="AO188" s="118" t="s">
        <v>56</v>
      </c>
      <c r="AP188" s="46"/>
    </row>
    <row r="189" spans="1:42" s="7" customFormat="1" ht="13.5">
      <c r="A189" s="31" t="s">
        <v>319</v>
      </c>
      <c r="B189" s="18"/>
      <c r="C189" s="105" t="s">
        <v>320</v>
      </c>
      <c r="D189" s="97" t="s">
        <v>59</v>
      </c>
      <c r="E189" s="98" t="s">
        <v>60</v>
      </c>
      <c r="F189" s="99" t="s">
        <v>61</v>
      </c>
      <c r="G189" s="37">
        <f>Ores_Table[[#This Row],[original_vein_size]]*Ores_Table[[#This Row],[original_veins_per_chunk]]/2</f>
        <v>75</v>
      </c>
      <c r="H189" s="123">
        <v>5</v>
      </c>
      <c r="I189" s="124">
        <v>30</v>
      </c>
      <c r="J189" s="146">
        <f>Ores_Table[[#This Row],[original_vein_size]]/2</f>
        <v>2.5</v>
      </c>
      <c r="K189" s="147">
        <f>Ores_Table[[#This Row],[original_veins_per_chunk]]/2</f>
        <v>15</v>
      </c>
      <c r="L189" s="77">
        <f>Ores_Table[[#This Row],[avg_ores_per_chunk]]/VLOOKUP(Ores_Table[[#This Row],[vein_preset]],Ore_Density[],2,FALSE)/Vanilla_COG_Divisor</f>
        <v>28.14166112976357</v>
      </c>
      <c r="M18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89" s="86">
        <v>1</v>
      </c>
      <c r="O189" s="86">
        <v>1</v>
      </c>
      <c r="P18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89" s="152">
        <f>SQRT(Ores_Table[[#This Row],[vein_multiplier]])*Ores_Table[[#This Row],[vein_frequency_tweak]]</f>
        <v>5.3048714527086869</v>
      </c>
      <c r="R189" s="152" t="str">
        <f>IF(Ores_Table[[#This Row],[vein_has_motherlode]]="Motherlode",((Ores_Table[[#This Row],[vein_motherlode_size_tweak]]*SQRT(Ores_Table[[#This Row],[vein_multiplier]]))^(1/2))^(1/3),"none")</f>
        <v>none</v>
      </c>
      <c r="S189" s="152">
        <f>IF(Ores_Table[[#This Row],[vein_has_branches]]="Branches",SQRT(Ores_Table[[#This Row],[vein_multiplier]])^(1/2),IF(Ores_Table[[#This Row],[vein_has_branches]]="Vertical","default",Ores_Table[[#This Row],[vein_has_branches]]))</f>
        <v>2.3032306555594224</v>
      </c>
      <c r="T189" s="153">
        <f>IF(Ores_Table[[#This Row],[vein_has_branches]]="Branches",SQRT(SQRT(Ores_Table[[#This Row],[vein_multiplier]]))^(1/2),IF(Ores_Table[[#This Row],[vein_has_branches]]="Vertical",SQRT(Ores_Table[[#This Row],[vein_multiplier]])^(1/2),"none"))</f>
        <v>1.5176398306447489</v>
      </c>
      <c r="U189" s="77">
        <f>Ores_Table[[#This Row],[avg_ores_per_chunk]]/VLOOKUP(Ores_Table[[#This Row],[cloud_preset]],Ore_Density[],2,FALSE)/Vanilla_COG_Divisor</f>
        <v>6.1224489795918364</v>
      </c>
      <c r="V189" s="158">
        <f>SQRT(Ores_Table[[#This Row],[cloud_multiplier]])</f>
        <v>2.4743582965269675</v>
      </c>
      <c r="W189" s="147">
        <f>SQRT(SQRT(Ores_Table[[#This Row],[cloud_multiplier]]))</f>
        <v>1.5730093122823423</v>
      </c>
      <c r="X189" s="70">
        <f>Ores_Table[[#This Row],[height_range]]+Ores_Table[[#This Row],[height_desired_bottom]]</f>
        <v>67</v>
      </c>
      <c r="Y189" s="71">
        <f>(Ores_Table[[#This Row],[height_desired_top]]-Ores_Table[[#This Row],[height_desired_bottom]])/2</f>
        <v>61</v>
      </c>
      <c r="Z189" s="71">
        <f>Ores_Table[[#This Row],[height_amp_range]]+Ores_Table[[#This Row],[height_desired_bottom]]</f>
        <v>127.8</v>
      </c>
      <c r="AA189" s="72">
        <f>(Ores_Table[[#This Row],[height_amplified_top]]-Ores_Table[[#This Row],[height_desired_bottom]])/2</f>
        <v>121.8</v>
      </c>
      <c r="AB189" s="128">
        <v>6</v>
      </c>
      <c r="AC189" s="128">
        <v>128</v>
      </c>
      <c r="AD189" s="128"/>
      <c r="AE18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8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89" s="32">
        <f>IF(Ores_Table[[#This Row],[height_desired_top]]&gt;64,64+((Ores_Table[[#This Row],[height_desired_top]]-64)*2.9),Ores_Table[[#This Row],[height_desired_top]])</f>
        <v>249.6</v>
      </c>
      <c r="AH189" s="41" t="s">
        <v>321</v>
      </c>
      <c r="AI189" s="42"/>
      <c r="AJ189" s="131" t="s">
        <v>53</v>
      </c>
      <c r="AK189" s="20" t="str">
        <f>IF(Ores_Table[[#This Row],[height_average]]&gt;64,"uniform",IF(Ores_Table[[#This Row],[dimension]]="Overworld","normal","uniform"))</f>
        <v>uniform</v>
      </c>
      <c r="AL189" s="109" t="s">
        <v>322</v>
      </c>
      <c r="AM189" s="110" t="s">
        <v>64</v>
      </c>
      <c r="AN189" s="117"/>
      <c r="AO189" s="118" t="s">
        <v>56</v>
      </c>
      <c r="AP189" s="46"/>
    </row>
    <row r="190" spans="1:42" s="7" customFormat="1" ht="13.5">
      <c r="A190" s="31" t="s">
        <v>601</v>
      </c>
      <c r="B190" s="18"/>
      <c r="C190" s="105" t="s">
        <v>176</v>
      </c>
      <c r="D190" s="97" t="s">
        <v>59</v>
      </c>
      <c r="E190" s="98" t="s">
        <v>66</v>
      </c>
      <c r="F190" s="99" t="s">
        <v>61</v>
      </c>
      <c r="G190" s="37">
        <f>Ores_Table[[#This Row],[original_vein_size]]*Ores_Table[[#This Row],[original_veins_per_chunk]]/2</f>
        <v>32</v>
      </c>
      <c r="H190" s="123">
        <v>8</v>
      </c>
      <c r="I190" s="124">
        <v>8</v>
      </c>
      <c r="J190" s="146">
        <f>Ores_Table[[#This Row],[original_vein_size]]/2</f>
        <v>4</v>
      </c>
      <c r="K190" s="147">
        <f>Ores_Table[[#This Row],[original_veins_per_chunk]]/2</f>
        <v>4</v>
      </c>
      <c r="L190" s="77">
        <f>Ores_Table[[#This Row],[avg_ores_per_chunk]]/VLOOKUP(Ores_Table[[#This Row],[vein_preset]],Ore_Density[],2,FALSE)/Vanilla_COG_Divisor</f>
        <v>2.0039138943248531</v>
      </c>
      <c r="M19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90" s="86">
        <v>1</v>
      </c>
      <c r="O190" s="86">
        <v>1</v>
      </c>
      <c r="P19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0" s="152">
        <f>SQRT(Ores_Table[[#This Row],[vein_multiplier]])*Ores_Table[[#This Row],[vein_frequency_tweak]]</f>
        <v>1.4155966566521883</v>
      </c>
      <c r="R190" s="152">
        <f>IF(Ores_Table[[#This Row],[vein_has_motherlode]]="Motherlode",((Ores_Table[[#This Row],[vein_motherlode_size_tweak]]*SQRT(Ores_Table[[#This Row],[vein_multiplier]]))^(1/2))^(1/3),"none")</f>
        <v>1.0596357156920035</v>
      </c>
      <c r="S190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190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190" s="77">
        <f>Ores_Table[[#This Row],[avg_ores_per_chunk]]/VLOOKUP(Ores_Table[[#This Row],[cloud_preset]],Ore_Density[],2,FALSE)/Vanilla_COG_Divisor</f>
        <v>2.6122448979591835</v>
      </c>
      <c r="V190" s="158">
        <f>SQRT(Ores_Table[[#This Row],[cloud_multiplier]])</f>
        <v>1.6162440712835371</v>
      </c>
      <c r="W190" s="147">
        <f>SQRT(SQRT(Ores_Table[[#This Row],[cloud_multiplier]]))</f>
        <v>1.2713158817868739</v>
      </c>
      <c r="X190" s="70">
        <f>Ores_Table[[#This Row],[height_range]]+Ores_Table[[#This Row],[height_desired_bottom]]</f>
        <v>35</v>
      </c>
      <c r="Y190" s="71">
        <f>(Ores_Table[[#This Row],[height_desired_top]]-Ores_Table[[#This Row],[height_desired_bottom]])/2</f>
        <v>29</v>
      </c>
      <c r="Z190" s="71">
        <f>Ores_Table[[#This Row],[height_amp_range]]+Ores_Table[[#This Row],[height_desired_bottom]]</f>
        <v>35</v>
      </c>
      <c r="AA190" s="72">
        <f>(Ores_Table[[#This Row],[height_amplified_top]]-Ores_Table[[#This Row],[height_desired_bottom]])/2</f>
        <v>29</v>
      </c>
      <c r="AB190" s="128">
        <v>6</v>
      </c>
      <c r="AC190" s="128">
        <v>64</v>
      </c>
      <c r="AD190" s="128"/>
      <c r="AE190" s="71">
        <f>IF(Ores_Table[[#This Row],[height_generate_in_mountains]]="No",0,IF(Ores_Table[[#This Row],[dimension]]="overworld",IF(Ores_Table[[#This Row],[height_average]]&lt;64,64+(Ores_Table[[#This Row],[height_average]]*3),0),0))</f>
        <v>169</v>
      </c>
      <c r="AF190" s="71">
        <f>IF(Ores_Table[[#This Row],[height_generate_in_mountains]]="No",0,IF(Ores_Table[[#This Row],[dimension]]="Overworld",IF(Ores_Table[[#This Row],[height_average]]&lt;64,(Ores_Table[[#This Row],[height_range]]*3),0),0))</f>
        <v>87</v>
      </c>
      <c r="AG190" s="32">
        <f>IF(Ores_Table[[#This Row],[height_desired_top]]&gt;64,64+((Ores_Table[[#This Row],[height_desired_top]]-64)*2.9),Ores_Table[[#This Row],[height_desired_top]])</f>
        <v>64</v>
      </c>
      <c r="AH190" s="41" t="s">
        <v>177</v>
      </c>
      <c r="AI190" s="42"/>
      <c r="AJ190" s="131" t="s">
        <v>53</v>
      </c>
      <c r="AK190" s="20" t="str">
        <f>IF(Ores_Table[[#This Row],[height_average]]&gt;64,"uniform",IF(Ores_Table[[#This Row],[dimension]]="Overworld","normal","uniform"))</f>
        <v>normal</v>
      </c>
      <c r="AL190" s="109" t="s">
        <v>611</v>
      </c>
      <c r="AM190" s="110" t="s">
        <v>64</v>
      </c>
      <c r="AN190" s="117"/>
      <c r="AO190" s="118" t="s">
        <v>56</v>
      </c>
      <c r="AP190" s="46"/>
    </row>
    <row r="191" spans="1:42" s="7" customFormat="1" ht="13.5">
      <c r="A191" s="31" t="s">
        <v>601</v>
      </c>
      <c r="B191" s="18"/>
      <c r="C191" s="105" t="s">
        <v>614</v>
      </c>
      <c r="D191" s="97" t="s">
        <v>59</v>
      </c>
      <c r="E191" s="98" t="s">
        <v>73</v>
      </c>
      <c r="F191" s="99" t="s">
        <v>61</v>
      </c>
      <c r="G191" s="37">
        <f>Ores_Table[[#This Row],[original_vein_size]]*Ores_Table[[#This Row],[original_veins_per_chunk]]/2</f>
        <v>8</v>
      </c>
      <c r="H191" s="123">
        <v>8</v>
      </c>
      <c r="I191" s="124">
        <v>2</v>
      </c>
      <c r="J191" s="146">
        <f>Ores_Table[[#This Row],[original_vein_size]]/2</f>
        <v>4</v>
      </c>
      <c r="K191" s="147">
        <f>Ores_Table[[#This Row],[original_veins_per_chunk]]/2</f>
        <v>1</v>
      </c>
      <c r="L191" s="77">
        <f>Ores_Table[[#This Row],[avg_ores_per_chunk]]/VLOOKUP(Ores_Table[[#This Row],[vein_preset]],Ore_Density[],2,FALSE)/Vanilla_COG_Divisor</f>
        <v>1.6534391534391533</v>
      </c>
      <c r="M19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91" s="86">
        <v>1</v>
      </c>
      <c r="O191" s="86">
        <v>1</v>
      </c>
      <c r="P19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191" s="152">
        <f>SQRT(Ores_Table[[#This Row],[vein_multiplier]])*Ores_Table[[#This Row],[vein_frequency_tweak]]</f>
        <v>1.2858612496840991</v>
      </c>
      <c r="R191" s="152" t="str">
        <f>IF(Ores_Table[[#This Row],[vein_has_motherlode]]="Motherlode",((Ores_Table[[#This Row],[vein_motherlode_size_tweak]]*SQRT(Ores_Table[[#This Row],[vein_multiplier]]))^(1/2))^(1/3),"none")</f>
        <v>none</v>
      </c>
      <c r="S191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191" s="153">
        <f>IF(Ores_Table[[#This Row],[vein_has_branches]]="Branches",SQRT(SQRT(Ores_Table[[#This Row],[vein_multiplier]]))^(1/2),IF(Ores_Table[[#This Row],[vein_has_branches]]="Vertical",SQRT(Ores_Table[[#This Row],[vein_multiplier]])^(1/2),"none"))</f>
        <v>1.1339582221952003</v>
      </c>
      <c r="U191" s="77">
        <f>Ores_Table[[#This Row],[avg_ores_per_chunk]]/VLOOKUP(Ores_Table[[#This Row],[cloud_preset]],Ore_Density[],2,FALSE)/Vanilla_COG_Divisor</f>
        <v>0.65306122448979587</v>
      </c>
      <c r="V191" s="158">
        <f>SQRT(Ores_Table[[#This Row],[cloud_multiplier]])</f>
        <v>0.80812203564176854</v>
      </c>
      <c r="W191" s="147">
        <f>SQRT(SQRT(Ores_Table[[#This Row],[cloud_multiplier]]))</f>
        <v>0.89895608104165381</v>
      </c>
      <c r="X191" s="70">
        <f>Ores_Table[[#This Row],[height_range]]+Ores_Table[[#This Row],[height_desired_bottom]]</f>
        <v>11</v>
      </c>
      <c r="Y191" s="71">
        <f>(Ores_Table[[#This Row],[height_desired_top]]-Ores_Table[[#This Row],[height_desired_bottom]])/2</f>
        <v>5</v>
      </c>
      <c r="Z191" s="71">
        <f>Ores_Table[[#This Row],[height_amp_range]]+Ores_Table[[#This Row],[height_desired_bottom]]</f>
        <v>11</v>
      </c>
      <c r="AA191" s="72">
        <f>(Ores_Table[[#This Row],[height_amplified_top]]-Ores_Table[[#This Row],[height_desired_bottom]])/2</f>
        <v>5</v>
      </c>
      <c r="AB191" s="128">
        <v>6</v>
      </c>
      <c r="AC191" s="128">
        <v>16</v>
      </c>
      <c r="AD191" s="128"/>
      <c r="AE191" s="71">
        <f>IF(Ores_Table[[#This Row],[height_generate_in_mountains]]="No",0,IF(Ores_Table[[#This Row],[dimension]]="overworld",IF(Ores_Table[[#This Row],[height_average]]&lt;64,64+(Ores_Table[[#This Row],[height_average]]*3),0),0))</f>
        <v>97</v>
      </c>
      <c r="AF191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191" s="32">
        <f>IF(Ores_Table[[#This Row],[height_desired_top]]&gt;64,64+((Ores_Table[[#This Row],[height_desired_top]]-64)*2.9),Ores_Table[[#This Row],[height_desired_top]])</f>
        <v>16</v>
      </c>
      <c r="AH191" s="41" t="s">
        <v>511</v>
      </c>
      <c r="AI191" s="42"/>
      <c r="AJ191" s="131" t="s">
        <v>53</v>
      </c>
      <c r="AK191" s="20" t="str">
        <f>IF(Ores_Table[[#This Row],[height_average]]&gt;64,"uniform",IF(Ores_Table[[#This Row],[dimension]]="Overworld","normal","uniform"))</f>
        <v>normal</v>
      </c>
      <c r="AL191" s="109" t="s">
        <v>615</v>
      </c>
      <c r="AM191" s="110" t="s">
        <v>64</v>
      </c>
      <c r="AN191" s="117"/>
      <c r="AO191" s="118" t="s">
        <v>56</v>
      </c>
      <c r="AP191" s="46"/>
    </row>
    <row r="192" spans="1:42" s="7" customFormat="1" ht="13.5">
      <c r="A192" s="31" t="s">
        <v>601</v>
      </c>
      <c r="B192" s="18"/>
      <c r="C192" s="105" t="s">
        <v>169</v>
      </c>
      <c r="D192" s="97" t="s">
        <v>49</v>
      </c>
      <c r="E192" s="98" t="s">
        <v>66</v>
      </c>
      <c r="F192" s="99" t="s">
        <v>51</v>
      </c>
      <c r="G192" s="37">
        <f>Ores_Table[[#This Row],[original_vein_size]]*Ores_Table[[#This Row],[original_veins_per_chunk]]/2</f>
        <v>8</v>
      </c>
      <c r="H192" s="123">
        <v>16</v>
      </c>
      <c r="I192" s="124">
        <v>1</v>
      </c>
      <c r="J192" s="146">
        <f>Ores_Table[[#This Row],[original_vein_size]]/2</f>
        <v>8</v>
      </c>
      <c r="K192" s="147">
        <f>Ores_Table[[#This Row],[original_veins_per_chunk]]/2</f>
        <v>0.5</v>
      </c>
      <c r="L192" s="77">
        <f>Ores_Table[[#This Row],[avg_ores_per_chunk]]/VLOOKUP(Ores_Table[[#This Row],[vein_preset]],Ore_Density[],2,FALSE)/Vanilla_COG_Divisor</f>
        <v>0.50097847358121328</v>
      </c>
      <c r="M19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92" s="86">
        <v>1</v>
      </c>
      <c r="O192" s="86">
        <v>1</v>
      </c>
      <c r="P19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2" s="152">
        <f>SQRT(Ores_Table[[#This Row],[vein_multiplier]])*Ores_Table[[#This Row],[vein_frequency_tweak]]</f>
        <v>0.70779832832609413</v>
      </c>
      <c r="R192" s="152">
        <f>IF(Ores_Table[[#This Row],[vein_has_motherlode]]="Motherlode",((Ores_Table[[#This Row],[vein_motherlode_size_tweak]]*SQRT(Ores_Table[[#This Row],[vein_multiplier]]))^(1/2))^(1/3),"none")</f>
        <v>0.94402810080572686</v>
      </c>
      <c r="S192" s="152">
        <f>IF(Ores_Table[[#This Row],[vein_has_branches]]="Branches",SQRT(Ores_Table[[#This Row],[vein_multiplier]])^(1/2),IF(Ores_Table[[#This Row],[vein_has_branches]]="Vertical","default",Ores_Table[[#This Row],[vein_has_branches]]))</f>
        <v>0.84130751115516267</v>
      </c>
      <c r="T192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0.91722816744535418</v>
      </c>
      <c r="U192" s="77">
        <f>Ores_Table[[#This Row],[avg_ores_per_chunk]]/VLOOKUP(Ores_Table[[#This Row],[cloud_preset]],Ore_Density[],2,FALSE)/Vanilla_COG_Divisor</f>
        <v>0.22321428571428573</v>
      </c>
      <c r="V192" s="158">
        <f>SQRT(Ores_Table[[#This Row],[cloud_multiplier]])</f>
        <v>0.47245559126153402</v>
      </c>
      <c r="W192" s="147">
        <f>SQRT(SQRT(Ores_Table[[#This Row],[cloud_multiplier]]))</f>
        <v>0.68735405088028256</v>
      </c>
      <c r="X192" s="70">
        <f>Ores_Table[[#This Row],[height_range]]+Ores_Table[[#This Row],[height_desired_bottom]]</f>
        <v>48</v>
      </c>
      <c r="Y192" s="71">
        <f>(Ores_Table[[#This Row],[height_desired_top]]-Ores_Table[[#This Row],[height_desired_bottom]])/2</f>
        <v>16</v>
      </c>
      <c r="Z192" s="71">
        <f>Ores_Table[[#This Row],[height_amp_range]]+Ores_Table[[#This Row],[height_desired_bottom]]</f>
        <v>48</v>
      </c>
      <c r="AA192" s="72">
        <f>(Ores_Table[[#This Row],[height_amplified_top]]-Ores_Table[[#This Row],[height_desired_bottom]])/2</f>
        <v>16</v>
      </c>
      <c r="AB192" s="128">
        <v>32</v>
      </c>
      <c r="AC192" s="128">
        <v>64</v>
      </c>
      <c r="AD192" s="128"/>
      <c r="AE192" s="71">
        <f>IF(Ores_Table[[#This Row],[height_generate_in_mountains]]="No",0,IF(Ores_Table[[#This Row],[dimension]]="overworld",IF(Ores_Table[[#This Row],[height_average]]&lt;64,64+(Ores_Table[[#This Row],[height_average]]*3),0),0))</f>
        <v>208</v>
      </c>
      <c r="AF192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192" s="32">
        <f>IF(Ores_Table[[#This Row],[height_desired_top]]&gt;64,64+((Ores_Table[[#This Row],[height_desired_top]]-64)*2.9),Ores_Table[[#This Row],[height_desired_top]])</f>
        <v>64</v>
      </c>
      <c r="AH192" s="41" t="s">
        <v>554</v>
      </c>
      <c r="AI192" s="42"/>
      <c r="AJ192" s="131" t="s">
        <v>53</v>
      </c>
      <c r="AK192" s="20" t="str">
        <f>IF(Ores_Table[[#This Row],[height_average]]&gt;64,"uniform",IF(Ores_Table[[#This Row],[dimension]]="Overworld","normal","uniform"))</f>
        <v>normal</v>
      </c>
      <c r="AL192" s="109" t="s">
        <v>616</v>
      </c>
      <c r="AM192" s="110" t="s">
        <v>64</v>
      </c>
      <c r="AN192" s="117"/>
      <c r="AO192" s="118" t="s">
        <v>56</v>
      </c>
      <c r="AP192" s="46"/>
    </row>
    <row r="193" spans="1:42" s="7" customFormat="1" ht="13.5">
      <c r="A193" s="31" t="s">
        <v>601</v>
      </c>
      <c r="B193" s="18"/>
      <c r="C193" s="105" t="s">
        <v>127</v>
      </c>
      <c r="D193" s="97" t="s">
        <v>59</v>
      </c>
      <c r="E193" s="98" t="s">
        <v>79</v>
      </c>
      <c r="F193" s="99" t="s">
        <v>61</v>
      </c>
      <c r="G193" s="37">
        <f>Ores_Table[[#This Row],[original_vein_size]]*Ores_Table[[#This Row],[original_veins_per_chunk]]/2</f>
        <v>0.5</v>
      </c>
      <c r="H193" s="123">
        <v>1</v>
      </c>
      <c r="I193" s="124">
        <v>1</v>
      </c>
      <c r="J193" s="146">
        <f>Ores_Table[[#This Row],[original_vein_size]]/2</f>
        <v>0.5</v>
      </c>
      <c r="K193" s="147">
        <f>Ores_Table[[#This Row],[original_veins_per_chunk]]/2</f>
        <v>0.5</v>
      </c>
      <c r="L193" s="77">
        <f>Ores_Table[[#This Row],[avg_ores_per_chunk]]/VLOOKUP(Ores_Table[[#This Row],[vein_preset]],Ore_Density[],2,FALSE)/Vanilla_COG_Divisor</f>
        <v>7.2886178378251051E-2</v>
      </c>
      <c r="M19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93" s="86">
        <v>1</v>
      </c>
      <c r="O193" s="86">
        <v>1</v>
      </c>
      <c r="P19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3" s="152">
        <f>SQRT(Ores_Table[[#This Row],[vein_multiplier]])*Ores_Table[[#This Row],[vein_frequency_tweak]]</f>
        <v>0.26997440319084148</v>
      </c>
      <c r="R193" s="152" t="str">
        <f>IF(Ores_Table[[#This Row],[vein_has_motherlode]]="Motherlode",((Ores_Table[[#This Row],[vein_motherlode_size_tweak]]*SQRT(Ores_Table[[#This Row],[vein_multiplier]]))^(1/2))^(1/3),"none")</f>
        <v>none</v>
      </c>
      <c r="S193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93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93" s="77">
        <f>Ores_Table[[#This Row],[avg_ores_per_chunk]]/VLOOKUP(Ores_Table[[#This Row],[cloud_preset]],Ore_Density[],2,FALSE)/Vanilla_COG_Divisor</f>
        <v>4.0816326530612242E-2</v>
      </c>
      <c r="V193" s="158">
        <f>SQRT(Ores_Table[[#This Row],[cloud_multiplier]])</f>
        <v>0.20203050891044214</v>
      </c>
      <c r="W193" s="147">
        <f>SQRT(SQRT(Ores_Table[[#This Row],[cloud_multiplier]]))</f>
        <v>0.4494780405208269</v>
      </c>
      <c r="X193" s="70">
        <f>Ores_Table[[#This Row],[height_range]]+Ores_Table[[#This Row],[height_desired_bottom]]</f>
        <v>22</v>
      </c>
      <c r="Y193" s="71">
        <f>(Ores_Table[[#This Row],[height_desired_top]]-Ores_Table[[#This Row],[height_desired_bottom]])/2</f>
        <v>6</v>
      </c>
      <c r="Z193" s="71">
        <f>Ores_Table[[#This Row],[height_amp_range]]+Ores_Table[[#This Row],[height_desired_bottom]]</f>
        <v>22</v>
      </c>
      <c r="AA193" s="72">
        <f>(Ores_Table[[#This Row],[height_amplified_top]]-Ores_Table[[#This Row],[height_desired_bottom]])/2</f>
        <v>6</v>
      </c>
      <c r="AB193" s="128">
        <v>16</v>
      </c>
      <c r="AC193" s="128">
        <v>28</v>
      </c>
      <c r="AD193" s="128" t="s">
        <v>790</v>
      </c>
      <c r="AE19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9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93" s="32">
        <f>IF(Ores_Table[[#This Row],[height_desired_top]]&gt;64,64+((Ores_Table[[#This Row],[height_desired_top]]-64)*2.9),Ores_Table[[#This Row],[height_desired_top]])</f>
        <v>28</v>
      </c>
      <c r="AH193" s="41" t="s">
        <v>608</v>
      </c>
      <c r="AI193" s="42" t="s">
        <v>609</v>
      </c>
      <c r="AJ193" s="131" t="s">
        <v>53</v>
      </c>
      <c r="AK193" s="20" t="str">
        <f>IF(Ores_Table[[#This Row],[height_average]]&gt;64,"uniform",IF(Ores_Table[[#This Row],[dimension]]="Overworld","normal","uniform"))</f>
        <v>normal</v>
      </c>
      <c r="AL193" s="109" t="s">
        <v>610</v>
      </c>
      <c r="AM193" s="110" t="s">
        <v>64</v>
      </c>
      <c r="AN193" s="117"/>
      <c r="AO193" s="118" t="s">
        <v>56</v>
      </c>
      <c r="AP193" s="46"/>
    </row>
    <row r="194" spans="1:42" s="7" customFormat="1" ht="13.5">
      <c r="A194" s="31" t="s">
        <v>601</v>
      </c>
      <c r="B194" s="18"/>
      <c r="C194" s="105" t="s">
        <v>122</v>
      </c>
      <c r="D194" s="97" t="s">
        <v>59</v>
      </c>
      <c r="E194" s="98" t="s">
        <v>79</v>
      </c>
      <c r="F194" s="99" t="s">
        <v>61</v>
      </c>
      <c r="G194" s="37">
        <f>Ores_Table[[#This Row],[original_vein_size]]*Ores_Table[[#This Row],[original_veins_per_chunk]]/2</f>
        <v>0.5</v>
      </c>
      <c r="H194" s="123">
        <v>1</v>
      </c>
      <c r="I194" s="124">
        <v>1</v>
      </c>
      <c r="J194" s="146">
        <f>Ores_Table[[#This Row],[original_vein_size]]/2</f>
        <v>0.5</v>
      </c>
      <c r="K194" s="147">
        <f>Ores_Table[[#This Row],[original_veins_per_chunk]]/2</f>
        <v>0.5</v>
      </c>
      <c r="L194" s="77">
        <f>Ores_Table[[#This Row],[avg_ores_per_chunk]]/VLOOKUP(Ores_Table[[#This Row],[vein_preset]],Ore_Density[],2,FALSE)/Vanilla_COG_Divisor</f>
        <v>7.2886178378251051E-2</v>
      </c>
      <c r="M19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94" s="86">
        <v>1</v>
      </c>
      <c r="O194" s="86">
        <v>1</v>
      </c>
      <c r="P19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4" s="152">
        <f>SQRT(Ores_Table[[#This Row],[vein_multiplier]])*Ores_Table[[#This Row],[vein_frequency_tweak]]</f>
        <v>0.26997440319084148</v>
      </c>
      <c r="R194" s="152" t="str">
        <f>IF(Ores_Table[[#This Row],[vein_has_motherlode]]="Motherlode",((Ores_Table[[#This Row],[vein_motherlode_size_tweak]]*SQRT(Ores_Table[[#This Row],[vein_multiplier]]))^(1/2))^(1/3),"none")</f>
        <v>none</v>
      </c>
      <c r="S194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94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94" s="77">
        <f>Ores_Table[[#This Row],[avg_ores_per_chunk]]/VLOOKUP(Ores_Table[[#This Row],[cloud_preset]],Ore_Density[],2,FALSE)/Vanilla_COG_Divisor</f>
        <v>4.0816326530612242E-2</v>
      </c>
      <c r="V194" s="158">
        <f>SQRT(Ores_Table[[#This Row],[cloud_multiplier]])</f>
        <v>0.20203050891044214</v>
      </c>
      <c r="W194" s="147">
        <f>SQRT(SQRT(Ores_Table[[#This Row],[cloud_multiplier]]))</f>
        <v>0.4494780405208269</v>
      </c>
      <c r="X194" s="70">
        <f>Ores_Table[[#This Row],[height_range]]+Ores_Table[[#This Row],[height_desired_bottom]]</f>
        <v>16</v>
      </c>
      <c r="Y194" s="71">
        <f>(Ores_Table[[#This Row],[height_desired_top]]-Ores_Table[[#This Row],[height_desired_bottom]])/2</f>
        <v>4</v>
      </c>
      <c r="Z194" s="71">
        <f>Ores_Table[[#This Row],[height_amp_range]]+Ores_Table[[#This Row],[height_desired_bottom]]</f>
        <v>16</v>
      </c>
      <c r="AA194" s="72">
        <f>(Ores_Table[[#This Row],[height_amplified_top]]-Ores_Table[[#This Row],[height_desired_bottom]])/2</f>
        <v>4</v>
      </c>
      <c r="AB194" s="128">
        <v>12</v>
      </c>
      <c r="AC194" s="128">
        <v>20</v>
      </c>
      <c r="AD194" s="128" t="s">
        <v>790</v>
      </c>
      <c r="AE19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9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94" s="32">
        <f>IF(Ores_Table[[#This Row],[height_desired_top]]&gt;64,64+((Ores_Table[[#This Row],[height_desired_top]]-64)*2.9),Ores_Table[[#This Row],[height_desired_top]])</f>
        <v>20</v>
      </c>
      <c r="AH194" s="41" t="s">
        <v>602</v>
      </c>
      <c r="AI194" s="42" t="s">
        <v>603</v>
      </c>
      <c r="AJ194" s="131" t="s">
        <v>53</v>
      </c>
      <c r="AK194" s="20" t="str">
        <f>IF(Ores_Table[[#This Row],[height_average]]&gt;64,"uniform",IF(Ores_Table[[#This Row],[dimension]]="Overworld","normal","uniform"))</f>
        <v>normal</v>
      </c>
      <c r="AL194" s="109" t="s">
        <v>604</v>
      </c>
      <c r="AM194" s="110" t="s">
        <v>64</v>
      </c>
      <c r="AN194" s="117"/>
      <c r="AO194" s="118" t="s">
        <v>56</v>
      </c>
      <c r="AP194" s="46"/>
    </row>
    <row r="195" spans="1:42" s="7" customFormat="1" ht="13.5">
      <c r="A195" s="31" t="s">
        <v>601</v>
      </c>
      <c r="B195" s="18"/>
      <c r="C195" s="105" t="s">
        <v>147</v>
      </c>
      <c r="D195" s="97" t="s">
        <v>59</v>
      </c>
      <c r="E195" s="98" t="s">
        <v>79</v>
      </c>
      <c r="F195" s="99" t="s">
        <v>61</v>
      </c>
      <c r="G195" s="37">
        <f>Ores_Table[[#This Row],[original_vein_size]]*Ores_Table[[#This Row],[original_veins_per_chunk]]/2</f>
        <v>0.5</v>
      </c>
      <c r="H195" s="123">
        <v>1</v>
      </c>
      <c r="I195" s="124">
        <v>1</v>
      </c>
      <c r="J195" s="146">
        <f>Ores_Table[[#This Row],[original_vein_size]]/2</f>
        <v>0.5</v>
      </c>
      <c r="K195" s="147">
        <f>Ores_Table[[#This Row],[original_veins_per_chunk]]/2</f>
        <v>0.5</v>
      </c>
      <c r="L195" s="77">
        <f>Ores_Table[[#This Row],[avg_ores_per_chunk]]/VLOOKUP(Ores_Table[[#This Row],[vein_preset]],Ore_Density[],2,FALSE)/Vanilla_COG_Divisor</f>
        <v>7.2886178378251051E-2</v>
      </c>
      <c r="M19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195" s="86">
        <v>1</v>
      </c>
      <c r="O195" s="86">
        <v>1</v>
      </c>
      <c r="P19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5" s="152">
        <f>SQRT(Ores_Table[[#This Row],[vein_multiplier]])*Ores_Table[[#This Row],[vein_frequency_tweak]]</f>
        <v>0.26997440319084148</v>
      </c>
      <c r="R195" s="152" t="str">
        <f>IF(Ores_Table[[#This Row],[vein_has_motherlode]]="Motherlode",((Ores_Table[[#This Row],[vein_motherlode_size_tweak]]*SQRT(Ores_Table[[#This Row],[vein_multiplier]]))^(1/2))^(1/3),"none")</f>
        <v>none</v>
      </c>
      <c r="S195" s="152">
        <f>IF(Ores_Table[[#This Row],[vein_has_branches]]="Branches",SQRT(Ores_Table[[#This Row],[vein_multiplier]])^(1/2),IF(Ores_Table[[#This Row],[vein_has_branches]]="Vertical","default",Ores_Table[[#This Row],[vein_has_branches]]))</f>
        <v>0.51959061114577643</v>
      </c>
      <c r="T195" s="153">
        <f>IF(Ores_Table[[#This Row],[vein_has_branches]]="Branches",SQRT(SQRT(Ores_Table[[#This Row],[vein_multiplier]]))^(1/2),IF(Ores_Table[[#This Row],[vein_has_branches]]="Vertical",SQRT(Ores_Table[[#This Row],[vein_multiplier]])^(1/2),"none"))</f>
        <v>0.72082633910379301</v>
      </c>
      <c r="U195" s="77">
        <f>Ores_Table[[#This Row],[avg_ores_per_chunk]]/VLOOKUP(Ores_Table[[#This Row],[cloud_preset]],Ore_Density[],2,FALSE)/Vanilla_COG_Divisor</f>
        <v>4.0816326530612242E-2</v>
      </c>
      <c r="V195" s="158">
        <f>SQRT(Ores_Table[[#This Row],[cloud_multiplier]])</f>
        <v>0.20203050891044214</v>
      </c>
      <c r="W195" s="147">
        <f>SQRT(SQRT(Ores_Table[[#This Row],[cloud_multiplier]]))</f>
        <v>0.4494780405208269</v>
      </c>
      <c r="X195" s="70">
        <f>Ores_Table[[#This Row],[height_range]]+Ores_Table[[#This Row],[height_desired_bottom]]</f>
        <v>16</v>
      </c>
      <c r="Y195" s="71">
        <f>(Ores_Table[[#This Row],[height_desired_top]]-Ores_Table[[#This Row],[height_desired_bottom]])/2</f>
        <v>4</v>
      </c>
      <c r="Z195" s="71">
        <f>Ores_Table[[#This Row],[height_amp_range]]+Ores_Table[[#This Row],[height_desired_bottom]]</f>
        <v>16</v>
      </c>
      <c r="AA195" s="72">
        <f>(Ores_Table[[#This Row],[height_amplified_top]]-Ores_Table[[#This Row],[height_desired_bottom]])/2</f>
        <v>4</v>
      </c>
      <c r="AB195" s="128">
        <v>12</v>
      </c>
      <c r="AC195" s="128">
        <v>20</v>
      </c>
      <c r="AD195" s="128" t="s">
        <v>790</v>
      </c>
      <c r="AE19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9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95" s="32">
        <f>IF(Ores_Table[[#This Row],[height_desired_top]]&gt;64,64+((Ores_Table[[#This Row],[height_desired_top]]-64)*2.9),Ores_Table[[#This Row],[height_desired_top]])</f>
        <v>20</v>
      </c>
      <c r="AH195" s="41" t="s">
        <v>605</v>
      </c>
      <c r="AI195" s="42" t="s">
        <v>606</v>
      </c>
      <c r="AJ195" s="131" t="s">
        <v>53</v>
      </c>
      <c r="AK195" s="20" t="str">
        <f>IF(Ores_Table[[#This Row],[height_average]]&gt;64,"uniform",IF(Ores_Table[[#This Row],[dimension]]="Overworld","normal","uniform"))</f>
        <v>normal</v>
      </c>
      <c r="AL195" s="109" t="s">
        <v>607</v>
      </c>
      <c r="AM195" s="110" t="s">
        <v>64</v>
      </c>
      <c r="AN195" s="117"/>
      <c r="AO195" s="118" t="s">
        <v>56</v>
      </c>
      <c r="AP195" s="46"/>
    </row>
    <row r="196" spans="1:42" s="7" customFormat="1" ht="13.5">
      <c r="A196" s="31" t="s">
        <v>601</v>
      </c>
      <c r="B196" s="18"/>
      <c r="C196" s="105" t="s">
        <v>173</v>
      </c>
      <c r="D196" s="97" t="s">
        <v>59</v>
      </c>
      <c r="E196" s="98" t="s">
        <v>66</v>
      </c>
      <c r="F196" s="99" t="s">
        <v>61</v>
      </c>
      <c r="G196" s="37">
        <f>Ores_Table[[#This Row],[original_vein_size]]*Ores_Table[[#This Row],[original_veins_per_chunk]]/2</f>
        <v>2</v>
      </c>
      <c r="H196" s="123">
        <v>4</v>
      </c>
      <c r="I196" s="124">
        <v>1</v>
      </c>
      <c r="J196" s="146">
        <f>Ores_Table[[#This Row],[original_vein_size]]/2</f>
        <v>2</v>
      </c>
      <c r="K196" s="147">
        <f>Ores_Table[[#This Row],[original_veins_per_chunk]]/2</f>
        <v>0.5</v>
      </c>
      <c r="L196" s="77">
        <f>Ores_Table[[#This Row],[avg_ores_per_chunk]]/VLOOKUP(Ores_Table[[#This Row],[vein_preset]],Ore_Density[],2,FALSE)/Vanilla_COG_Divisor</f>
        <v>0.12524461839530332</v>
      </c>
      <c r="M19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96" s="86">
        <v>1</v>
      </c>
      <c r="O196" s="86">
        <v>1</v>
      </c>
      <c r="P19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6" s="152">
        <f>SQRT(Ores_Table[[#This Row],[vein_multiplier]])*Ores_Table[[#This Row],[vein_frequency_tweak]]</f>
        <v>0.35389916416304706</v>
      </c>
      <c r="R196" s="152">
        <f>IF(Ores_Table[[#This Row],[vein_has_motherlode]]="Motherlode",((Ores_Table[[#This Row],[vein_motherlode_size_tweak]]*SQRT(Ores_Table[[#This Row],[vein_multiplier]]))^(1/2))^(1/3),"none")</f>
        <v>0.84103342489628108</v>
      </c>
      <c r="S196" s="152">
        <f>IF(Ores_Table[[#This Row],[vein_has_branches]]="Branches",SQRT(Ores_Table[[#This Row],[vein_multiplier]])^(1/2),IF(Ores_Table[[#This Row],[vein_has_branches]]="Vertical","default",Ores_Table[[#This Row],[vein_has_branches]]))</f>
        <v>0.59489424620099252</v>
      </c>
      <c r="T196" s="153">
        <f>IF(Ores_Table[[#This Row],[vein_has_branches]]="Branches",SQRT(SQRT(Ores_Table[[#This Row],[vein_multiplier]]))^(1/2),IF(Ores_Table[[#This Row],[vein_has_branches]]="Vertical",SQRT(Ores_Table[[#This Row],[vein_multiplier]])^(1/2),"none"))</f>
        <v>0.77129387797453219</v>
      </c>
      <c r="U196" s="77">
        <f>Ores_Table[[#This Row],[avg_ores_per_chunk]]/VLOOKUP(Ores_Table[[#This Row],[cloud_preset]],Ore_Density[],2,FALSE)/Vanilla_COG_Divisor</f>
        <v>0.16326530612244897</v>
      </c>
      <c r="V196" s="158">
        <f>SQRT(Ores_Table[[#This Row],[cloud_multiplier]])</f>
        <v>0.40406101782088427</v>
      </c>
      <c r="W196" s="147">
        <f>SQRT(SQRT(Ores_Table[[#This Row],[cloud_multiplier]]))</f>
        <v>0.63565794089343697</v>
      </c>
      <c r="X196" s="70">
        <f>Ores_Table[[#This Row],[height_range]]+Ores_Table[[#This Row],[height_desired_bottom]]</f>
        <v>19</v>
      </c>
      <c r="Y196" s="71">
        <f>(Ores_Table[[#This Row],[height_desired_top]]-Ores_Table[[#This Row],[height_desired_bottom]])/2</f>
        <v>13</v>
      </c>
      <c r="Z196" s="71">
        <f>Ores_Table[[#This Row],[height_amp_range]]+Ores_Table[[#This Row],[height_desired_bottom]]</f>
        <v>19</v>
      </c>
      <c r="AA196" s="72">
        <f>(Ores_Table[[#This Row],[height_amplified_top]]-Ores_Table[[#This Row],[height_desired_bottom]])/2</f>
        <v>13</v>
      </c>
      <c r="AB196" s="128">
        <v>6</v>
      </c>
      <c r="AC196" s="128">
        <v>32</v>
      </c>
      <c r="AD196" s="128"/>
      <c r="AE196" s="71">
        <f>IF(Ores_Table[[#This Row],[height_generate_in_mountains]]="No",0,IF(Ores_Table[[#This Row],[dimension]]="overworld",IF(Ores_Table[[#This Row],[height_average]]&lt;64,64+(Ores_Table[[#This Row],[height_average]]*3),0),0))</f>
        <v>121</v>
      </c>
      <c r="AF196" s="71">
        <f>IF(Ores_Table[[#This Row],[height_generate_in_mountains]]="No",0,IF(Ores_Table[[#This Row],[dimension]]="Overworld",IF(Ores_Table[[#This Row],[height_average]]&lt;64,(Ores_Table[[#This Row],[height_range]]*3),0),0))</f>
        <v>39</v>
      </c>
      <c r="AG196" s="32">
        <f>IF(Ores_Table[[#This Row],[height_desired_top]]&gt;64,64+((Ores_Table[[#This Row],[height_desired_top]]-64)*2.9),Ores_Table[[#This Row],[height_desired_top]])</f>
        <v>32</v>
      </c>
      <c r="AH196" s="41" t="s">
        <v>174</v>
      </c>
      <c r="AI196" s="42"/>
      <c r="AJ196" s="131" t="s">
        <v>53</v>
      </c>
      <c r="AK196" s="20" t="str">
        <f>IF(Ores_Table[[#This Row],[height_average]]&gt;64,"uniform",IF(Ores_Table[[#This Row],[dimension]]="Overworld","normal","uniform"))</f>
        <v>normal</v>
      </c>
      <c r="AL196" s="109" t="s">
        <v>613</v>
      </c>
      <c r="AM196" s="110" t="s">
        <v>64</v>
      </c>
      <c r="AN196" s="117"/>
      <c r="AO196" s="118" t="s">
        <v>56</v>
      </c>
      <c r="AP196" s="46"/>
    </row>
    <row r="197" spans="1:42" s="7" customFormat="1" ht="13.5">
      <c r="A197" s="31" t="s">
        <v>601</v>
      </c>
      <c r="B197" s="18"/>
      <c r="C197" s="105" t="s">
        <v>179</v>
      </c>
      <c r="D197" s="97" t="s">
        <v>59</v>
      </c>
      <c r="E197" s="98" t="s">
        <v>66</v>
      </c>
      <c r="F197" s="99" t="s">
        <v>61</v>
      </c>
      <c r="G197" s="37">
        <f>Ores_Table[[#This Row],[original_vein_size]]*Ores_Table[[#This Row],[original_veins_per_chunk]]/2</f>
        <v>20</v>
      </c>
      <c r="H197" s="123">
        <v>8</v>
      </c>
      <c r="I197" s="124">
        <v>5</v>
      </c>
      <c r="J197" s="146">
        <f>Ores_Table[[#This Row],[original_vein_size]]/2</f>
        <v>4</v>
      </c>
      <c r="K197" s="147">
        <f>Ores_Table[[#This Row],[original_veins_per_chunk]]/2</f>
        <v>2.5</v>
      </c>
      <c r="L197" s="77">
        <f>Ores_Table[[#This Row],[avg_ores_per_chunk]]/VLOOKUP(Ores_Table[[#This Row],[vein_preset]],Ore_Density[],2,FALSE)/Vanilla_COG_Divisor</f>
        <v>1.2524461839530332</v>
      </c>
      <c r="M19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97" s="86">
        <v>1</v>
      </c>
      <c r="O197" s="86">
        <v>1</v>
      </c>
      <c r="P19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197" s="152">
        <f>SQRT(Ores_Table[[#This Row],[vein_multiplier]])*Ores_Table[[#This Row],[vein_frequency_tweak]]</f>
        <v>1.1191274207850657</v>
      </c>
      <c r="R197" s="152">
        <f>IF(Ores_Table[[#This Row],[vein_has_motherlode]]="Motherlode",((Ores_Table[[#This Row],[vein_motherlode_size_tweak]]*SQRT(Ores_Table[[#This Row],[vein_multiplier]]))^(1/2))^(1/3),"none")</f>
        <v>1.0189352560929743</v>
      </c>
      <c r="S197" s="152">
        <f>IF(Ores_Table[[#This Row],[vein_has_branches]]="Branches",SQRT(Ores_Table[[#This Row],[vein_multiplier]])^(1/2),IF(Ores_Table[[#This Row],[vein_has_branches]]="Vertical","default",Ores_Table[[#This Row],[vein_has_branches]]))</f>
        <v>1.0578881891698506</v>
      </c>
      <c r="T197" s="153">
        <f>IF(Ores_Table[[#This Row],[vein_has_branches]]="Branches",SQRT(SQRT(Ores_Table[[#This Row],[vein_multiplier]]))^(1/2),IF(Ores_Table[[#This Row],[vein_has_branches]]="Vertical",SQRT(Ores_Table[[#This Row],[vein_multiplier]])^(1/2),"none"))</f>
        <v>1.0285369167754022</v>
      </c>
      <c r="U197" s="77">
        <f>Ores_Table[[#This Row],[avg_ores_per_chunk]]/VLOOKUP(Ores_Table[[#This Row],[cloud_preset]],Ore_Density[],2,FALSE)/Vanilla_COG_Divisor</f>
        <v>1.6326530612244898</v>
      </c>
      <c r="V197" s="158">
        <f>SQRT(Ores_Table[[#This Row],[cloud_multiplier]])</f>
        <v>1.2777531299998799</v>
      </c>
      <c r="W197" s="147">
        <f>SQRT(SQRT(Ores_Table[[#This Row],[cloud_multiplier]]))</f>
        <v>1.1303774281185377</v>
      </c>
      <c r="X197" s="70">
        <f>Ores_Table[[#This Row],[height_range]]+Ores_Table[[#This Row],[height_desired_bottom]]</f>
        <v>27</v>
      </c>
      <c r="Y197" s="71">
        <f>(Ores_Table[[#This Row],[height_desired_top]]-Ores_Table[[#This Row],[height_desired_bottom]])/2</f>
        <v>21</v>
      </c>
      <c r="Z197" s="71">
        <f>Ores_Table[[#This Row],[height_amp_range]]+Ores_Table[[#This Row],[height_desired_bottom]]</f>
        <v>27</v>
      </c>
      <c r="AA197" s="72">
        <f>(Ores_Table[[#This Row],[height_amplified_top]]-Ores_Table[[#This Row],[height_desired_bottom]])/2</f>
        <v>21</v>
      </c>
      <c r="AB197" s="128">
        <v>6</v>
      </c>
      <c r="AC197" s="128">
        <v>48</v>
      </c>
      <c r="AD197" s="128"/>
      <c r="AE197" s="71">
        <f>IF(Ores_Table[[#This Row],[height_generate_in_mountains]]="No",0,IF(Ores_Table[[#This Row],[dimension]]="overworld",IF(Ores_Table[[#This Row],[height_average]]&lt;64,64+(Ores_Table[[#This Row],[height_average]]*3),0),0))</f>
        <v>145</v>
      </c>
      <c r="AF197" s="71">
        <f>IF(Ores_Table[[#This Row],[height_generate_in_mountains]]="No",0,IF(Ores_Table[[#This Row],[dimension]]="Overworld",IF(Ores_Table[[#This Row],[height_average]]&lt;64,(Ores_Table[[#This Row],[height_range]]*3),0),0))</f>
        <v>63</v>
      </c>
      <c r="AG197" s="32">
        <f>IF(Ores_Table[[#This Row],[height_desired_top]]&gt;64,64+((Ores_Table[[#This Row],[height_desired_top]]-64)*2.9),Ores_Table[[#This Row],[height_desired_top]])</f>
        <v>48</v>
      </c>
      <c r="AH197" s="41" t="s">
        <v>180</v>
      </c>
      <c r="AI197" s="42"/>
      <c r="AJ197" s="131" t="s">
        <v>53</v>
      </c>
      <c r="AK197" s="20" t="str">
        <f>IF(Ores_Table[[#This Row],[height_average]]&gt;64,"uniform",IF(Ores_Table[[#This Row],[dimension]]="Overworld","normal","uniform"))</f>
        <v>normal</v>
      </c>
      <c r="AL197" s="109" t="s">
        <v>612</v>
      </c>
      <c r="AM197" s="110" t="s">
        <v>64</v>
      </c>
      <c r="AN197" s="117"/>
      <c r="AO197" s="118" t="s">
        <v>56</v>
      </c>
      <c r="AP197" s="46"/>
    </row>
    <row r="198" spans="1:42" s="7" customFormat="1" ht="13.5">
      <c r="A198" s="31" t="s">
        <v>617</v>
      </c>
      <c r="B198" s="18"/>
      <c r="C198" s="105" t="s">
        <v>642</v>
      </c>
      <c r="D198" s="97" t="s">
        <v>59</v>
      </c>
      <c r="E198" s="98" t="s">
        <v>643</v>
      </c>
      <c r="F198" s="99" t="s">
        <v>61</v>
      </c>
      <c r="G198" s="37">
        <f>Ores_Table[[#This Row],[original_vein_size]]*Ores_Table[[#This Row],[original_veins_per_chunk]]/2</f>
        <v>0.5</v>
      </c>
      <c r="H198" s="123">
        <v>1</v>
      </c>
      <c r="I198" s="124">
        <v>1</v>
      </c>
      <c r="J198" s="146">
        <f>Ores_Table[[#This Row],[original_vein_size]]/2</f>
        <v>0.5</v>
      </c>
      <c r="K198" s="147">
        <f>Ores_Table[[#This Row],[original_veins_per_chunk]]/2</f>
        <v>0.5</v>
      </c>
      <c r="L198" s="77">
        <f>Ores_Table[[#This Row],[avg_ores_per_chunk]]/VLOOKUP(Ores_Table[[#This Row],[vein_preset]],Ore_Density[],2,FALSE)/Vanilla_COG_Divisor</f>
        <v>0.18761107419842379</v>
      </c>
      <c r="M198" s="83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98" s="86">
        <v>1</v>
      </c>
      <c r="O198" s="86">
        <v>1</v>
      </c>
      <c r="P19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198" s="152">
        <f>SQRT(Ores_Table[[#This Row],[vein_multiplier]])*Ores_Table[[#This Row],[vein_frequency_tweak]]</f>
        <v>0.43314094033977413</v>
      </c>
      <c r="R198" s="152">
        <f>IF(Ores_Table[[#This Row],[vein_has_motherlode]]="Motherlode",((Ores_Table[[#This Row],[vein_motherlode_size_tweak]]*SQRT(Ores_Table[[#This Row],[vein_multiplier]]))^(1/2))^(1/3),"none")</f>
        <v>0.86983765826831727</v>
      </c>
      <c r="S198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198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198" s="77">
        <f>Ores_Table[[#This Row],[avg_ores_per_chunk]]/VLOOKUP(Ores_Table[[#This Row],[cloud_preset]],Ore_Density[],2,FALSE)/Vanilla_COG_Divisor</f>
        <v>4.0816326530612242E-2</v>
      </c>
      <c r="V198" s="158">
        <f>SQRT(Ores_Table[[#This Row],[cloud_multiplier]])</f>
        <v>0.20203050891044214</v>
      </c>
      <c r="W198" s="147">
        <f>SQRT(SQRT(Ores_Table[[#This Row],[cloud_multiplier]]))</f>
        <v>0.4494780405208269</v>
      </c>
      <c r="X198" s="70">
        <f>Ores_Table[[#This Row],[height_range]]+Ores_Table[[#This Row],[height_desired_bottom]]</f>
        <v>30</v>
      </c>
      <c r="Y198" s="71">
        <f>(Ores_Table[[#This Row],[height_desired_top]]-Ores_Table[[#This Row],[height_desired_bottom]])/2</f>
        <v>10</v>
      </c>
      <c r="Z198" s="71">
        <f>Ores_Table[[#This Row],[height_amp_range]]+Ores_Table[[#This Row],[height_desired_bottom]]</f>
        <v>30</v>
      </c>
      <c r="AA198" s="72">
        <f>(Ores_Table[[#This Row],[height_amplified_top]]-Ores_Table[[#This Row],[height_desired_bottom]])/2</f>
        <v>10</v>
      </c>
      <c r="AB198" s="128">
        <v>20</v>
      </c>
      <c r="AC198" s="128">
        <v>40</v>
      </c>
      <c r="AD198" s="128"/>
      <c r="AE198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198" s="71">
        <f>IF(Ores_Table[[#This Row],[height_generate_in_mountains]]="No",0,IF(Ores_Table[[#This Row],[dimension]]="Overworld",IF(Ores_Table[[#This Row],[height_average]]&lt;64,(Ores_Table[[#This Row],[height_range]]*3),0),0))</f>
        <v>30</v>
      </c>
      <c r="AG198" s="32">
        <f>IF(Ores_Table[[#This Row],[height_desired_top]]&gt;64,64+((Ores_Table[[#This Row],[height_desired_top]]-64)*2.9),Ores_Table[[#This Row],[height_desired_top]])</f>
        <v>40</v>
      </c>
      <c r="AH198" s="41" t="s">
        <v>644</v>
      </c>
      <c r="AI198" s="42" t="s">
        <v>645</v>
      </c>
      <c r="AJ198" s="131" t="s">
        <v>53</v>
      </c>
      <c r="AK198" s="20" t="str">
        <f>IF(Ores_Table[[#This Row],[height_average]]&gt;64,"uniform",IF(Ores_Table[[#This Row],[dimension]]="Overworld","normal","uniform"))</f>
        <v>normal</v>
      </c>
      <c r="AL198" s="109" t="s">
        <v>646</v>
      </c>
      <c r="AM198" s="112" t="s">
        <v>647</v>
      </c>
      <c r="AN198" s="117"/>
      <c r="AO198" s="118" t="s">
        <v>56</v>
      </c>
      <c r="AP198" s="46" t="s">
        <v>648</v>
      </c>
    </row>
    <row r="199" spans="1:42" s="7" customFormat="1" ht="13.5">
      <c r="A199" s="31" t="s">
        <v>617</v>
      </c>
      <c r="B199" s="18"/>
      <c r="C199" s="105" t="s">
        <v>636</v>
      </c>
      <c r="D199" s="97" t="s">
        <v>59</v>
      </c>
      <c r="E199" s="98" t="s">
        <v>50</v>
      </c>
      <c r="F199" s="99" t="s">
        <v>61</v>
      </c>
      <c r="G199" s="37">
        <f>Ores_Table[[#This Row],[original_vein_size]]*Ores_Table[[#This Row],[original_veins_per_chunk]]/2</f>
        <v>0.125</v>
      </c>
      <c r="H199" s="123">
        <v>1</v>
      </c>
      <c r="I199" s="124">
        <f>1/4</f>
        <v>0.25</v>
      </c>
      <c r="J199" s="146">
        <f>Ores_Table[[#This Row],[original_vein_size]]/2</f>
        <v>0.5</v>
      </c>
      <c r="K199" s="147">
        <f>Ores_Table[[#This Row],[original_veins_per_chunk]]/2</f>
        <v>0.125</v>
      </c>
      <c r="L199" s="77">
        <f>Ores_Table[[#This Row],[avg_ores_per_chunk]]/VLOOKUP(Ores_Table[[#This Row],[vein_preset]],Ore_Density[],2,FALSE)/Vanilla_COG_Divisor</f>
        <v>1.2247697432882617E-2</v>
      </c>
      <c r="M19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199" s="86">
        <v>1</v>
      </c>
      <c r="O199" s="86">
        <v>1</v>
      </c>
      <c r="P19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199" s="152">
        <f>SQRT(Ores_Table[[#This Row],[vein_multiplier]])*Ores_Table[[#This Row],[vein_frequency_tweak]]</f>
        <v>0.11066931567911052</v>
      </c>
      <c r="R199" s="152">
        <f>IF(Ores_Table[[#This Row],[vein_has_motherlode]]="Motherlode",((Ores_Table[[#This Row],[vein_motherlode_size_tweak]]*SQRT(Ores_Table[[#This Row],[vein_multiplier]]))^(1/2))^(1/3),"none")</f>
        <v>0.69290102548490606</v>
      </c>
      <c r="S199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199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199" s="77">
        <f>Ores_Table[[#This Row],[avg_ores_per_chunk]]/VLOOKUP(Ores_Table[[#This Row],[cloud_preset]],Ore_Density[],2,FALSE)/Vanilla_COG_Divisor</f>
        <v>1.020408163265306E-2</v>
      </c>
      <c r="V199" s="158">
        <f>SQRT(Ores_Table[[#This Row],[cloud_multiplier]])</f>
        <v>0.10101525445522107</v>
      </c>
      <c r="W199" s="147">
        <f>SQRT(SQRT(Ores_Table[[#This Row],[cloud_multiplier]]))</f>
        <v>0.31782897044671848</v>
      </c>
      <c r="X199" s="70">
        <f>Ores_Table[[#This Row],[height_range]]+Ores_Table[[#This Row],[height_desired_bottom]]</f>
        <v>16</v>
      </c>
      <c r="Y199" s="71">
        <f>(Ores_Table[[#This Row],[height_desired_top]]-Ores_Table[[#This Row],[height_desired_bottom]])/2</f>
        <v>15</v>
      </c>
      <c r="Z199" s="71">
        <f>Ores_Table[[#This Row],[height_amp_range]]+Ores_Table[[#This Row],[height_desired_bottom]]</f>
        <v>16</v>
      </c>
      <c r="AA199" s="72">
        <f>(Ores_Table[[#This Row],[height_amplified_top]]-Ores_Table[[#This Row],[height_desired_bottom]])/2</f>
        <v>15</v>
      </c>
      <c r="AB199" s="128">
        <v>1</v>
      </c>
      <c r="AC199" s="128">
        <v>31</v>
      </c>
      <c r="AD199" s="128"/>
      <c r="AE19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19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199" s="32">
        <f>IF(Ores_Table[[#This Row],[height_desired_top]]&gt;64,64+((Ores_Table[[#This Row],[height_desired_top]]-64)*2.9),Ores_Table[[#This Row],[height_desired_top]])</f>
        <v>31</v>
      </c>
      <c r="AH199" s="41" t="s">
        <v>637</v>
      </c>
      <c r="AI199" s="42"/>
      <c r="AJ199" s="131" t="s">
        <v>96</v>
      </c>
      <c r="AK199" s="20" t="str">
        <f>IF(Ores_Table[[#This Row],[height_average]]&gt;64,"uniform",IF(Ores_Table[[#This Row],[dimension]]="Overworld","normal","uniform"))</f>
        <v>uniform</v>
      </c>
      <c r="AL199" s="109" t="s">
        <v>638</v>
      </c>
      <c r="AM199" s="110" t="s">
        <v>98</v>
      </c>
      <c r="AN199" s="117" t="s">
        <v>639</v>
      </c>
      <c r="AO199" s="118" t="s">
        <v>640</v>
      </c>
      <c r="AP199" s="46" t="s">
        <v>641</v>
      </c>
    </row>
    <row r="200" spans="1:42" s="7" customFormat="1" ht="13.5">
      <c r="A200" s="31" t="s">
        <v>617</v>
      </c>
      <c r="B200" s="18"/>
      <c r="C200" s="105" t="s">
        <v>622</v>
      </c>
      <c r="D200" s="97" t="s">
        <v>59</v>
      </c>
      <c r="E200" s="98" t="s">
        <v>60</v>
      </c>
      <c r="F200" s="99" t="s">
        <v>61</v>
      </c>
      <c r="G200" s="37">
        <f>Ores_Table[[#This Row],[original_vein_size]]*Ores_Table[[#This Row],[original_veins_per_chunk]]/2</f>
        <v>128</v>
      </c>
      <c r="H200" s="123">
        <v>8</v>
      </c>
      <c r="I200" s="124">
        <v>32</v>
      </c>
      <c r="J200" s="146">
        <f>Ores_Table[[#This Row],[original_vein_size]]/2</f>
        <v>4</v>
      </c>
      <c r="K200" s="147">
        <f>Ores_Table[[#This Row],[original_veins_per_chunk]]/2</f>
        <v>16</v>
      </c>
      <c r="L200" s="77">
        <f>Ores_Table[[#This Row],[avg_ores_per_chunk]]/VLOOKUP(Ores_Table[[#This Row],[vein_preset]],Ore_Density[],2,FALSE)/Vanilla_COG_Divisor</f>
        <v>48.028434994796491</v>
      </c>
      <c r="M20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0" s="86">
        <v>1</v>
      </c>
      <c r="O200" s="86">
        <v>1</v>
      </c>
      <c r="P20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0" s="152">
        <f>SQRT(Ores_Table[[#This Row],[vein_multiplier]])*Ores_Table[[#This Row],[vein_frequency_tweak]]</f>
        <v>6.930255045436386</v>
      </c>
      <c r="R200" s="152" t="str">
        <f>IF(Ores_Table[[#This Row],[vein_has_motherlode]]="Motherlode",((Ores_Table[[#This Row],[vein_motherlode_size_tweak]]*SQRT(Ores_Table[[#This Row],[vein_multiplier]]))^(1/2))^(1/3),"none")</f>
        <v>none</v>
      </c>
      <c r="S200" s="152">
        <f>IF(Ores_Table[[#This Row],[vein_has_branches]]="Branches",SQRT(Ores_Table[[#This Row],[vein_multiplier]])^(1/2),IF(Ores_Table[[#This Row],[vein_has_branches]]="Vertical","default",Ores_Table[[#This Row],[vein_has_branches]]))</f>
        <v>2.6325377576468654</v>
      </c>
      <c r="T200" s="153">
        <f>IF(Ores_Table[[#This Row],[vein_has_branches]]="Branches",SQRT(SQRT(Ores_Table[[#This Row],[vein_multiplier]]))^(1/2),IF(Ores_Table[[#This Row],[vein_has_branches]]="Vertical",SQRT(Ores_Table[[#This Row],[vein_multiplier]])^(1/2),"none"))</f>
        <v>1.622509709569365</v>
      </c>
      <c r="U200" s="77">
        <f>Ores_Table[[#This Row],[avg_ores_per_chunk]]/VLOOKUP(Ores_Table[[#This Row],[cloud_preset]],Ore_Density[],2,FALSE)/Vanilla_COG_Divisor</f>
        <v>10.448979591836734</v>
      </c>
      <c r="V200" s="158">
        <f>SQRT(Ores_Table[[#This Row],[cloud_multiplier]])</f>
        <v>3.2324881425670742</v>
      </c>
      <c r="W200" s="147">
        <f>SQRT(SQRT(Ores_Table[[#This Row],[cloud_multiplier]]))</f>
        <v>1.7979121620833076</v>
      </c>
      <c r="X200" s="70">
        <f>Ores_Table[[#This Row],[height_range]]+Ores_Table[[#This Row],[height_desired_bottom]]</f>
        <v>60</v>
      </c>
      <c r="Y200" s="71">
        <f>(Ores_Table[[#This Row],[height_desired_top]]-Ores_Table[[#This Row],[height_desired_bottom]])/2</f>
        <v>3</v>
      </c>
      <c r="Z200" s="71">
        <f>Ores_Table[[#This Row],[height_amp_range]]+Ores_Table[[#This Row],[height_desired_bottom]]</f>
        <v>60</v>
      </c>
      <c r="AA200" s="72">
        <f>(Ores_Table[[#This Row],[height_amplified_top]]-Ores_Table[[#This Row],[height_desired_bottom]])/2</f>
        <v>3</v>
      </c>
      <c r="AB200" s="128">
        <v>57</v>
      </c>
      <c r="AC200" s="128">
        <v>63</v>
      </c>
      <c r="AD200" s="128"/>
      <c r="AE200" s="71">
        <f>IF(Ores_Table[[#This Row],[height_generate_in_mountains]]="No",0,IF(Ores_Table[[#This Row],[dimension]]="overworld",IF(Ores_Table[[#This Row],[height_average]]&lt;64,64+(Ores_Table[[#This Row],[height_average]]*3),0),0))</f>
        <v>244</v>
      </c>
      <c r="AF200" s="71">
        <f>IF(Ores_Table[[#This Row],[height_generate_in_mountains]]="No",0,IF(Ores_Table[[#This Row],[dimension]]="Overworld",IF(Ores_Table[[#This Row],[height_average]]&lt;64,(Ores_Table[[#This Row],[height_range]]*3),0),0))</f>
        <v>9</v>
      </c>
      <c r="AG200" s="32">
        <f>IF(Ores_Table[[#This Row],[height_desired_top]]&gt;64,64+((Ores_Table[[#This Row],[height_desired_top]]-64)*2.9),Ores_Table[[#This Row],[height_desired_top]])</f>
        <v>63</v>
      </c>
      <c r="AH200" s="41" t="s">
        <v>177</v>
      </c>
      <c r="AI200" s="42"/>
      <c r="AJ200" s="131" t="s">
        <v>53</v>
      </c>
      <c r="AK200" s="20" t="str">
        <f>IF(Ores_Table[[#This Row],[height_average]]&gt;64,"uniform",IF(Ores_Table[[#This Row],[dimension]]="Overworld","normal","uniform"))</f>
        <v>normal</v>
      </c>
      <c r="AL200" s="109" t="s">
        <v>623</v>
      </c>
      <c r="AM200" s="110" t="s">
        <v>64</v>
      </c>
      <c r="AN200" s="117"/>
      <c r="AO200" s="118" t="s">
        <v>56</v>
      </c>
      <c r="AP200" s="46"/>
    </row>
    <row r="201" spans="1:42" s="7" customFormat="1" ht="13.5">
      <c r="A201" s="31" t="s">
        <v>617</v>
      </c>
      <c r="B201" s="18"/>
      <c r="C201" s="105" t="s">
        <v>620</v>
      </c>
      <c r="D201" s="97" t="s">
        <v>59</v>
      </c>
      <c r="E201" s="98" t="s">
        <v>60</v>
      </c>
      <c r="F201" s="99" t="s">
        <v>61</v>
      </c>
      <c r="G201" s="37">
        <f>Ores_Table[[#This Row],[original_vein_size]]*Ores_Table[[#This Row],[original_veins_per_chunk]]/2</f>
        <v>16</v>
      </c>
      <c r="H201" s="123">
        <v>1</v>
      </c>
      <c r="I201" s="124">
        <v>32</v>
      </c>
      <c r="J201" s="146">
        <f>Ores_Table[[#This Row],[original_vein_size]]/2</f>
        <v>0.5</v>
      </c>
      <c r="K201" s="147">
        <f>Ores_Table[[#This Row],[original_veins_per_chunk]]/2</f>
        <v>16</v>
      </c>
      <c r="L201" s="77">
        <f>Ores_Table[[#This Row],[avg_ores_per_chunk]]/VLOOKUP(Ores_Table[[#This Row],[vein_preset]],Ore_Density[],2,FALSE)/Vanilla_COG_Divisor</f>
        <v>6.0035543743495614</v>
      </c>
      <c r="M20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1" s="86">
        <v>1</v>
      </c>
      <c r="O201" s="86">
        <v>1</v>
      </c>
      <c r="P20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1" s="152">
        <f>SQRT(Ores_Table[[#This Row],[vein_multiplier]])*Ores_Table[[#This Row],[vein_frequency_tweak]]</f>
        <v>2.450215168990177</v>
      </c>
      <c r="R201" s="152" t="str">
        <f>IF(Ores_Table[[#This Row],[vein_has_motherlode]]="Motherlode",((Ores_Table[[#This Row],[vein_motherlode_size_tweak]]*SQRT(Ores_Table[[#This Row],[vein_multiplier]]))^(1/2))^(1/3),"none")</f>
        <v>none</v>
      </c>
      <c r="S201" s="152">
        <f>IF(Ores_Table[[#This Row],[vein_has_branches]]="Branches",SQRT(Ores_Table[[#This Row],[vein_multiplier]])^(1/2),IF(Ores_Table[[#This Row],[vein_has_branches]]="Vertical","default",Ores_Table[[#This Row],[vein_has_branches]]))</f>
        <v>1.5653163159534806</v>
      </c>
      <c r="T201" s="153">
        <f>IF(Ores_Table[[#This Row],[vein_has_branches]]="Branches",SQRT(SQRT(Ores_Table[[#This Row],[vein_multiplier]]))^(1/2),IF(Ores_Table[[#This Row],[vein_has_branches]]="Vertical",SQRT(Ores_Table[[#This Row],[vein_multiplier]])^(1/2),"none"))</f>
        <v>1.2511260192136844</v>
      </c>
      <c r="U201" s="77">
        <f>Ores_Table[[#This Row],[avg_ores_per_chunk]]/VLOOKUP(Ores_Table[[#This Row],[cloud_preset]],Ore_Density[],2,FALSE)/Vanilla_COG_Divisor</f>
        <v>1.3061224489795917</v>
      </c>
      <c r="V201" s="158">
        <f>SQRT(Ores_Table[[#This Row],[cloud_multiplier]])</f>
        <v>1.1428571428571428</v>
      </c>
      <c r="W201" s="147">
        <f>SQRT(SQRT(Ores_Table[[#This Row],[cloud_multiplier]]))</f>
        <v>1.0690449676496976</v>
      </c>
      <c r="X201" s="70">
        <f>Ores_Table[[#This Row],[height_range]]+Ores_Table[[#This Row],[height_desired_bottom]]</f>
        <v>15</v>
      </c>
      <c r="Y201" s="71">
        <f>(Ores_Table[[#This Row],[height_desired_top]]-Ores_Table[[#This Row],[height_desired_bottom]])/2</f>
        <v>1</v>
      </c>
      <c r="Z201" s="71">
        <f>Ores_Table[[#This Row],[height_amp_range]]+Ores_Table[[#This Row],[height_desired_bottom]]</f>
        <v>15</v>
      </c>
      <c r="AA201" s="72">
        <f>(Ores_Table[[#This Row],[height_amplified_top]]-Ores_Table[[#This Row],[height_desired_bottom]])/2</f>
        <v>1</v>
      </c>
      <c r="AB201" s="128">
        <v>14</v>
      </c>
      <c r="AC201" s="128">
        <v>16</v>
      </c>
      <c r="AD201" s="128"/>
      <c r="AE201" s="71">
        <f>IF(Ores_Table[[#This Row],[height_generate_in_mountains]]="No",0,IF(Ores_Table[[#This Row],[dimension]]="overworld",IF(Ores_Table[[#This Row],[height_average]]&lt;64,64+(Ores_Table[[#This Row],[height_average]]*3),0),0))</f>
        <v>109</v>
      </c>
      <c r="AF201" s="71">
        <f>IF(Ores_Table[[#This Row],[height_generate_in_mountains]]="No",0,IF(Ores_Table[[#This Row],[dimension]]="Overworld",IF(Ores_Table[[#This Row],[height_average]]&lt;64,(Ores_Table[[#This Row],[height_range]]*3),0),0))</f>
        <v>3</v>
      </c>
      <c r="AG201" s="32">
        <f>IF(Ores_Table[[#This Row],[height_desired_top]]&gt;64,64+((Ores_Table[[#This Row],[height_desired_top]]-64)*2.9),Ores_Table[[#This Row],[height_desired_top]])</f>
        <v>16</v>
      </c>
      <c r="AH201" s="41" t="s">
        <v>70</v>
      </c>
      <c r="AI201" s="42"/>
      <c r="AJ201" s="131" t="s">
        <v>53</v>
      </c>
      <c r="AK201" s="20" t="str">
        <f>IF(Ores_Table[[#This Row],[height_average]]&gt;64,"uniform",IF(Ores_Table[[#This Row],[dimension]]="Overworld","normal","uniform"))</f>
        <v>normal</v>
      </c>
      <c r="AL201" s="109" t="s">
        <v>621</v>
      </c>
      <c r="AM201" s="110" t="s">
        <v>64</v>
      </c>
      <c r="AN201" s="117"/>
      <c r="AO201" s="118" t="s">
        <v>56</v>
      </c>
      <c r="AP201" s="46"/>
    </row>
    <row r="202" spans="1:42" s="7" customFormat="1" ht="13.5">
      <c r="A202" s="31" t="s">
        <v>617</v>
      </c>
      <c r="B202" s="18"/>
      <c r="C202" s="105" t="s">
        <v>618</v>
      </c>
      <c r="D202" s="97" t="s">
        <v>59</v>
      </c>
      <c r="E202" s="98" t="s">
        <v>60</v>
      </c>
      <c r="F202" s="99" t="s">
        <v>61</v>
      </c>
      <c r="G202" s="37">
        <f>Ores_Table[[#This Row],[original_vein_size]]*Ores_Table[[#This Row],[original_veins_per_chunk]]/2</f>
        <v>256</v>
      </c>
      <c r="H202" s="123">
        <v>16</v>
      </c>
      <c r="I202" s="124">
        <v>32</v>
      </c>
      <c r="J202" s="146">
        <f>Ores_Table[[#This Row],[original_vein_size]]/2</f>
        <v>8</v>
      </c>
      <c r="K202" s="147">
        <f>Ores_Table[[#This Row],[original_veins_per_chunk]]/2</f>
        <v>16</v>
      </c>
      <c r="L202" s="77">
        <f>Ores_Table[[#This Row],[avg_ores_per_chunk]]/VLOOKUP(Ores_Table[[#This Row],[vein_preset]],Ore_Density[],2,FALSE)/Vanilla_COG_Divisor</f>
        <v>96.056869989592983</v>
      </c>
      <c r="M20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2" s="86">
        <v>1</v>
      </c>
      <c r="O202" s="86">
        <v>1</v>
      </c>
      <c r="P20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2" s="152">
        <f>SQRT(Ores_Table[[#This Row],[vein_multiplier]])*Ores_Table[[#This Row],[vein_frequency_tweak]]</f>
        <v>9.800860675960708</v>
      </c>
      <c r="R202" s="152" t="str">
        <f>IF(Ores_Table[[#This Row],[vein_has_motherlode]]="Motherlode",((Ores_Table[[#This Row],[vein_motherlode_size_tweak]]*SQRT(Ores_Table[[#This Row],[vein_multiplier]]))^(1/2))^(1/3),"none")</f>
        <v>none</v>
      </c>
      <c r="S202" s="152">
        <f>IF(Ores_Table[[#This Row],[vein_has_branches]]="Branches",SQRT(Ores_Table[[#This Row],[vein_multiplier]])^(1/2),IF(Ores_Table[[#This Row],[vein_has_branches]]="Vertical","default",Ores_Table[[#This Row],[vein_has_branches]]))</f>
        <v>3.1306326319069613</v>
      </c>
      <c r="T202" s="153">
        <f>IF(Ores_Table[[#This Row],[vein_has_branches]]="Branches",SQRT(SQRT(Ores_Table[[#This Row],[vein_multiplier]]))^(1/2),IF(Ores_Table[[#This Row],[vein_has_branches]]="Vertical",SQRT(Ores_Table[[#This Row],[vein_multiplier]])^(1/2),"none"))</f>
        <v>1.7693593846098541</v>
      </c>
      <c r="U202" s="77">
        <f>Ores_Table[[#This Row],[avg_ores_per_chunk]]/VLOOKUP(Ores_Table[[#This Row],[cloud_preset]],Ore_Density[],2,FALSE)/Vanilla_COG_Divisor</f>
        <v>20.897959183673468</v>
      </c>
      <c r="V202" s="158">
        <f>SQRT(Ores_Table[[#This Row],[cloud_multiplier]])</f>
        <v>4.5714285714285712</v>
      </c>
      <c r="W202" s="147">
        <f>SQRT(SQRT(Ores_Table[[#This Row],[cloud_multiplier]]))</f>
        <v>2.1380899352993952</v>
      </c>
      <c r="X202" s="70">
        <f>Ores_Table[[#This Row],[height_range]]+Ores_Table[[#This Row],[height_desired_bottom]]</f>
        <v>40</v>
      </c>
      <c r="Y202" s="71">
        <f>(Ores_Table[[#This Row],[height_desired_top]]-Ores_Table[[#This Row],[height_desired_bottom]])/2</f>
        <v>4</v>
      </c>
      <c r="Z202" s="71">
        <f>Ores_Table[[#This Row],[height_amp_range]]+Ores_Table[[#This Row],[height_desired_bottom]]</f>
        <v>40</v>
      </c>
      <c r="AA202" s="72">
        <f>(Ores_Table[[#This Row],[height_amplified_top]]-Ores_Table[[#This Row],[height_desired_bottom]])/2</f>
        <v>4</v>
      </c>
      <c r="AB202" s="128">
        <v>36</v>
      </c>
      <c r="AC202" s="128">
        <v>44</v>
      </c>
      <c r="AD202" s="128"/>
      <c r="AE202" s="71">
        <f>IF(Ores_Table[[#This Row],[height_generate_in_mountains]]="No",0,IF(Ores_Table[[#This Row],[dimension]]="overworld",IF(Ores_Table[[#This Row],[height_average]]&lt;64,64+(Ores_Table[[#This Row],[height_average]]*3),0),0))</f>
        <v>184</v>
      </c>
      <c r="AF202" s="71">
        <f>IF(Ores_Table[[#This Row],[height_generate_in_mountains]]="No",0,IF(Ores_Table[[#This Row],[dimension]]="Overworld",IF(Ores_Table[[#This Row],[height_average]]&lt;64,(Ores_Table[[#This Row],[height_range]]*3),0),0))</f>
        <v>12</v>
      </c>
      <c r="AG202" s="32">
        <f>IF(Ores_Table[[#This Row],[height_desired_top]]&gt;64,64+((Ores_Table[[#This Row],[height_desired_top]]-64)*2.9),Ores_Table[[#This Row],[height_desired_top]])</f>
        <v>44</v>
      </c>
      <c r="AH202" s="41" t="s">
        <v>67</v>
      </c>
      <c r="AI202" s="42"/>
      <c r="AJ202" s="131" t="s">
        <v>53</v>
      </c>
      <c r="AK202" s="20" t="str">
        <f>IF(Ores_Table[[#This Row],[height_average]]&gt;64,"uniform",IF(Ores_Table[[#This Row],[dimension]]="Overworld","normal","uniform"))</f>
        <v>normal</v>
      </c>
      <c r="AL202" s="109" t="s">
        <v>619</v>
      </c>
      <c r="AM202" s="110" t="s">
        <v>64</v>
      </c>
      <c r="AN202" s="117"/>
      <c r="AO202" s="118" t="s">
        <v>56</v>
      </c>
      <c r="AP202" s="46"/>
    </row>
    <row r="203" spans="1:42" s="7" customFormat="1" ht="13.5">
      <c r="A203" s="31" t="s">
        <v>617</v>
      </c>
      <c r="B203" s="18"/>
      <c r="C203" s="105" t="s">
        <v>626</v>
      </c>
      <c r="D203" s="97" t="s">
        <v>59</v>
      </c>
      <c r="E203" s="98" t="s">
        <v>60</v>
      </c>
      <c r="F203" s="99" t="s">
        <v>61</v>
      </c>
      <c r="G203" s="37">
        <f>Ores_Table[[#This Row],[original_vein_size]]*Ores_Table[[#This Row],[original_veins_per_chunk]]/2</f>
        <v>96</v>
      </c>
      <c r="H203" s="123">
        <v>6</v>
      </c>
      <c r="I203" s="124">
        <v>32</v>
      </c>
      <c r="J203" s="146">
        <f>Ores_Table[[#This Row],[original_vein_size]]/2</f>
        <v>3</v>
      </c>
      <c r="K203" s="147">
        <f>Ores_Table[[#This Row],[original_veins_per_chunk]]/2</f>
        <v>16</v>
      </c>
      <c r="L203" s="77">
        <f>Ores_Table[[#This Row],[avg_ores_per_chunk]]/VLOOKUP(Ores_Table[[#This Row],[vein_preset]],Ore_Density[],2,FALSE)/Vanilla_COG_Divisor</f>
        <v>36.021326246097367</v>
      </c>
      <c r="M20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3" s="86">
        <v>1</v>
      </c>
      <c r="O203" s="86">
        <v>1</v>
      </c>
      <c r="P20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3" s="152">
        <f>SQRT(Ores_Table[[#This Row],[vein_multiplier]])*Ores_Table[[#This Row],[vein_frequency_tweak]]</f>
        <v>6.00177692405319</v>
      </c>
      <c r="R203" s="152" t="str">
        <f>IF(Ores_Table[[#This Row],[vein_has_motherlode]]="Motherlode",((Ores_Table[[#This Row],[vein_motherlode_size_tweak]]*SQRT(Ores_Table[[#This Row],[vein_multiplier]]))^(1/2))^(1/3),"none")</f>
        <v>none</v>
      </c>
      <c r="S203" s="152">
        <f>IF(Ores_Table[[#This Row],[vein_has_branches]]="Branches",SQRT(Ores_Table[[#This Row],[vein_multiplier]])^(1/2),IF(Ores_Table[[#This Row],[vein_has_branches]]="Vertical","default",Ores_Table[[#This Row],[vein_has_branches]]))</f>
        <v>2.4498524290359183</v>
      </c>
      <c r="T203" s="153">
        <f>IF(Ores_Table[[#This Row],[vein_has_branches]]="Branches",SQRT(SQRT(Ores_Table[[#This Row],[vein_multiplier]]))^(1/2),IF(Ores_Table[[#This Row],[vein_has_branches]]="Vertical",SQRT(Ores_Table[[#This Row],[vein_multiplier]])^(1/2),"none"))</f>
        <v>1.5652004437246747</v>
      </c>
      <c r="U203" s="77">
        <f>Ores_Table[[#This Row],[avg_ores_per_chunk]]/VLOOKUP(Ores_Table[[#This Row],[cloud_preset]],Ore_Density[],2,FALSE)/Vanilla_COG_Divisor</f>
        <v>7.8367346938775508</v>
      </c>
      <c r="V203" s="158">
        <f>SQRT(Ores_Table[[#This Row],[cloud_multiplier]])</f>
        <v>2.7994168488950608</v>
      </c>
      <c r="W203" s="147">
        <f>SQRT(SQRT(Ores_Table[[#This Row],[cloud_multiplier]]))</f>
        <v>1.673145794273488</v>
      </c>
      <c r="X203" s="70">
        <f>Ores_Table[[#This Row],[height_range]]+Ores_Table[[#This Row],[height_desired_bottom]]</f>
        <v>30</v>
      </c>
      <c r="Y203" s="71">
        <f>(Ores_Table[[#This Row],[height_desired_top]]-Ores_Table[[#This Row],[height_desired_bottom]])/2</f>
        <v>3</v>
      </c>
      <c r="Z203" s="71">
        <f>Ores_Table[[#This Row],[height_amp_range]]+Ores_Table[[#This Row],[height_desired_bottom]]</f>
        <v>30</v>
      </c>
      <c r="AA203" s="72">
        <f>(Ores_Table[[#This Row],[height_amplified_top]]-Ores_Table[[#This Row],[height_desired_bottom]])/2</f>
        <v>3</v>
      </c>
      <c r="AB203" s="128">
        <v>27</v>
      </c>
      <c r="AC203" s="128">
        <v>33</v>
      </c>
      <c r="AD203" s="128"/>
      <c r="AE203" s="71">
        <f>IF(Ores_Table[[#This Row],[height_generate_in_mountains]]="No",0,IF(Ores_Table[[#This Row],[dimension]]="overworld",IF(Ores_Table[[#This Row],[height_average]]&lt;64,64+(Ores_Table[[#This Row],[height_average]]*3),0),0))</f>
        <v>154</v>
      </c>
      <c r="AF203" s="71">
        <f>IF(Ores_Table[[#This Row],[height_generate_in_mountains]]="No",0,IF(Ores_Table[[#This Row],[dimension]]="Overworld",IF(Ores_Table[[#This Row],[height_average]]&lt;64,(Ores_Table[[#This Row],[height_range]]*3),0),0))</f>
        <v>9</v>
      </c>
      <c r="AG203" s="32">
        <f>IF(Ores_Table[[#This Row],[height_desired_top]]&gt;64,64+((Ores_Table[[#This Row],[height_desired_top]]-64)*2.9),Ores_Table[[#This Row],[height_desired_top]])</f>
        <v>33</v>
      </c>
      <c r="AH203" s="41" t="s">
        <v>189</v>
      </c>
      <c r="AI203" s="42"/>
      <c r="AJ203" s="131" t="s">
        <v>53</v>
      </c>
      <c r="AK203" s="20" t="str">
        <f>IF(Ores_Table[[#This Row],[height_average]]&gt;64,"uniform",IF(Ores_Table[[#This Row],[dimension]]="Overworld","normal","uniform"))</f>
        <v>normal</v>
      </c>
      <c r="AL203" s="109" t="s">
        <v>627</v>
      </c>
      <c r="AM203" s="110" t="s">
        <v>64</v>
      </c>
      <c r="AN203" s="117"/>
      <c r="AO203" s="118" t="s">
        <v>56</v>
      </c>
      <c r="AP203" s="46"/>
    </row>
    <row r="204" spans="1:42" s="7" customFormat="1" ht="13.5">
      <c r="A204" s="31" t="s">
        <v>617</v>
      </c>
      <c r="B204" s="18"/>
      <c r="C204" s="105" t="s">
        <v>624</v>
      </c>
      <c r="D204" s="97" t="s">
        <v>59</v>
      </c>
      <c r="E204" s="98" t="s">
        <v>60</v>
      </c>
      <c r="F204" s="99" t="s">
        <v>61</v>
      </c>
      <c r="G204" s="37">
        <f>Ores_Table[[#This Row],[original_vein_size]]*Ores_Table[[#This Row],[original_veins_per_chunk]]/2</f>
        <v>32</v>
      </c>
      <c r="H204" s="123">
        <v>2</v>
      </c>
      <c r="I204" s="124">
        <v>32</v>
      </c>
      <c r="J204" s="146">
        <f>Ores_Table[[#This Row],[original_vein_size]]/2</f>
        <v>1</v>
      </c>
      <c r="K204" s="147">
        <f>Ores_Table[[#This Row],[original_veins_per_chunk]]/2</f>
        <v>16</v>
      </c>
      <c r="L204" s="77">
        <f>Ores_Table[[#This Row],[avg_ores_per_chunk]]/VLOOKUP(Ores_Table[[#This Row],[vein_preset]],Ore_Density[],2,FALSE)/Vanilla_COG_Divisor</f>
        <v>12.007108748699123</v>
      </c>
      <c r="M20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4" s="86">
        <v>1</v>
      </c>
      <c r="O204" s="86">
        <v>1</v>
      </c>
      <c r="P20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4" s="152">
        <f>SQRT(Ores_Table[[#This Row],[vein_multiplier]])*Ores_Table[[#This Row],[vein_frequency_tweak]]</f>
        <v>3.465127522718193</v>
      </c>
      <c r="R204" s="152" t="str">
        <f>IF(Ores_Table[[#This Row],[vein_has_motherlode]]="Motherlode",((Ores_Table[[#This Row],[vein_motherlode_size_tweak]]*SQRT(Ores_Table[[#This Row],[vein_multiplier]]))^(1/2))^(1/3),"none")</f>
        <v>none</v>
      </c>
      <c r="S204" s="152">
        <f>IF(Ores_Table[[#This Row],[vein_has_branches]]="Branches",SQRT(Ores_Table[[#This Row],[vein_multiplier]])^(1/2),IF(Ores_Table[[#This Row],[vein_has_branches]]="Vertical","default",Ores_Table[[#This Row],[vein_has_branches]]))</f>
        <v>1.8614853001617264</v>
      </c>
      <c r="T204" s="153">
        <f>IF(Ores_Table[[#This Row],[vein_has_branches]]="Branches",SQRT(SQRT(Ores_Table[[#This Row],[vein_multiplier]]))^(1/2),IF(Ores_Table[[#This Row],[vein_has_branches]]="Vertical",SQRT(Ores_Table[[#This Row],[vein_multiplier]])^(1/2),"none"))</f>
        <v>1.3643625984912247</v>
      </c>
      <c r="U204" s="77">
        <f>Ores_Table[[#This Row],[avg_ores_per_chunk]]/VLOOKUP(Ores_Table[[#This Row],[cloud_preset]],Ore_Density[],2,FALSE)/Vanilla_COG_Divisor</f>
        <v>2.6122448979591835</v>
      </c>
      <c r="V204" s="158">
        <f>SQRT(Ores_Table[[#This Row],[cloud_multiplier]])</f>
        <v>1.6162440712835371</v>
      </c>
      <c r="W204" s="147">
        <f>SQRT(SQRT(Ores_Table[[#This Row],[cloud_multiplier]]))</f>
        <v>1.2713158817868739</v>
      </c>
      <c r="X204" s="70">
        <f>Ores_Table[[#This Row],[height_range]]+Ores_Table[[#This Row],[height_desired_bottom]]</f>
        <v>50</v>
      </c>
      <c r="Y204" s="71">
        <f>(Ores_Table[[#This Row],[height_desired_top]]-Ores_Table[[#This Row],[height_desired_bottom]])/2</f>
        <v>2</v>
      </c>
      <c r="Z204" s="71">
        <f>Ores_Table[[#This Row],[height_amp_range]]+Ores_Table[[#This Row],[height_desired_bottom]]</f>
        <v>50</v>
      </c>
      <c r="AA204" s="72">
        <f>(Ores_Table[[#This Row],[height_amplified_top]]-Ores_Table[[#This Row],[height_desired_bottom]])/2</f>
        <v>2</v>
      </c>
      <c r="AB204" s="128">
        <v>48</v>
      </c>
      <c r="AC204" s="128">
        <v>52</v>
      </c>
      <c r="AD204" s="128"/>
      <c r="AE204" s="71">
        <f>IF(Ores_Table[[#This Row],[height_generate_in_mountains]]="No",0,IF(Ores_Table[[#This Row],[dimension]]="overworld",IF(Ores_Table[[#This Row],[height_average]]&lt;64,64+(Ores_Table[[#This Row],[height_average]]*3),0),0))</f>
        <v>214</v>
      </c>
      <c r="AF204" s="71">
        <f>IF(Ores_Table[[#This Row],[height_generate_in_mountains]]="No",0,IF(Ores_Table[[#This Row],[dimension]]="Overworld",IF(Ores_Table[[#This Row],[height_average]]&lt;64,(Ores_Table[[#This Row],[height_range]]*3),0),0))</f>
        <v>6</v>
      </c>
      <c r="AG204" s="32">
        <f>IF(Ores_Table[[#This Row],[height_desired_top]]&gt;64,64+((Ores_Table[[#This Row],[height_desired_top]]-64)*2.9),Ores_Table[[#This Row],[height_desired_top]])</f>
        <v>52</v>
      </c>
      <c r="AH204" s="41" t="s">
        <v>180</v>
      </c>
      <c r="AI204" s="42"/>
      <c r="AJ204" s="131" t="s">
        <v>53</v>
      </c>
      <c r="AK204" s="20" t="str">
        <f>IF(Ores_Table[[#This Row],[height_average]]&gt;64,"uniform",IF(Ores_Table[[#This Row],[dimension]]="Overworld","normal","uniform"))</f>
        <v>normal</v>
      </c>
      <c r="AL204" s="109" t="s">
        <v>625</v>
      </c>
      <c r="AM204" s="110" t="s">
        <v>64</v>
      </c>
      <c r="AN204" s="117"/>
      <c r="AO204" s="118" t="s">
        <v>56</v>
      </c>
      <c r="AP204" s="46"/>
    </row>
    <row r="205" spans="1:42" s="7" customFormat="1" ht="13.5">
      <c r="A205" s="31" t="s">
        <v>617</v>
      </c>
      <c r="B205" s="18"/>
      <c r="C205" s="105" t="s">
        <v>385</v>
      </c>
      <c r="D205" s="97" t="s">
        <v>59</v>
      </c>
      <c r="E205" s="98" t="s">
        <v>60</v>
      </c>
      <c r="F205" s="99" t="s">
        <v>61</v>
      </c>
      <c r="G205" s="37">
        <f>Ores_Table[[#This Row],[original_vein_size]]*Ores_Table[[#This Row],[original_veins_per_chunk]]/2</f>
        <v>32</v>
      </c>
      <c r="H205" s="123">
        <v>1</v>
      </c>
      <c r="I205" s="124">
        <v>64</v>
      </c>
      <c r="J205" s="146">
        <f>Ores_Table[[#This Row],[original_vein_size]]/2</f>
        <v>0.5</v>
      </c>
      <c r="K205" s="147">
        <f>Ores_Table[[#This Row],[original_veins_per_chunk]]/2</f>
        <v>32</v>
      </c>
      <c r="L205" s="77">
        <f>Ores_Table[[#This Row],[avg_ores_per_chunk]]/VLOOKUP(Ores_Table[[#This Row],[vein_preset]],Ore_Density[],2,FALSE)/Vanilla_COG_Divisor</f>
        <v>12.007108748699123</v>
      </c>
      <c r="M20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5" s="86">
        <v>1</v>
      </c>
      <c r="O205" s="86">
        <v>1</v>
      </c>
      <c r="P20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5" s="152">
        <f>SQRT(Ores_Table[[#This Row],[vein_multiplier]])*Ores_Table[[#This Row],[vein_frequency_tweak]]</f>
        <v>3.465127522718193</v>
      </c>
      <c r="R205" s="152" t="str">
        <f>IF(Ores_Table[[#This Row],[vein_has_motherlode]]="Motherlode",((Ores_Table[[#This Row],[vein_motherlode_size_tweak]]*SQRT(Ores_Table[[#This Row],[vein_multiplier]]))^(1/2))^(1/3),"none")</f>
        <v>none</v>
      </c>
      <c r="S205" s="152">
        <f>IF(Ores_Table[[#This Row],[vein_has_branches]]="Branches",SQRT(Ores_Table[[#This Row],[vein_multiplier]])^(1/2),IF(Ores_Table[[#This Row],[vein_has_branches]]="Vertical","default",Ores_Table[[#This Row],[vein_has_branches]]))</f>
        <v>1.8614853001617264</v>
      </c>
      <c r="T205" s="153">
        <f>IF(Ores_Table[[#This Row],[vein_has_branches]]="Branches",SQRT(SQRT(Ores_Table[[#This Row],[vein_multiplier]]))^(1/2),IF(Ores_Table[[#This Row],[vein_has_branches]]="Vertical",SQRT(Ores_Table[[#This Row],[vein_multiplier]])^(1/2),"none"))</f>
        <v>1.3643625984912247</v>
      </c>
      <c r="U205" s="77">
        <f>Ores_Table[[#This Row],[avg_ores_per_chunk]]/VLOOKUP(Ores_Table[[#This Row],[cloud_preset]],Ore_Density[],2,FALSE)/Vanilla_COG_Divisor</f>
        <v>2.6122448979591835</v>
      </c>
      <c r="V205" s="158">
        <f>SQRT(Ores_Table[[#This Row],[cloud_multiplier]])</f>
        <v>1.6162440712835371</v>
      </c>
      <c r="W205" s="147">
        <f>SQRT(SQRT(Ores_Table[[#This Row],[cloud_multiplier]]))</f>
        <v>1.2713158817868739</v>
      </c>
      <c r="X205" s="70">
        <f>Ores_Table[[#This Row],[height_range]]+Ores_Table[[#This Row],[height_desired_bottom]]</f>
        <v>64</v>
      </c>
      <c r="Y205" s="71">
        <f>(Ores_Table[[#This Row],[height_desired_top]]-Ores_Table[[#This Row],[height_desired_bottom]])/2</f>
        <v>5</v>
      </c>
      <c r="Z205" s="71">
        <f>Ores_Table[[#This Row],[height_amp_range]]+Ores_Table[[#This Row],[height_desired_bottom]]</f>
        <v>68.75</v>
      </c>
      <c r="AA205" s="72">
        <f>(Ores_Table[[#This Row],[height_amplified_top]]-Ores_Table[[#This Row],[height_desired_bottom]])/2</f>
        <v>9.75</v>
      </c>
      <c r="AB205" s="128">
        <v>59</v>
      </c>
      <c r="AC205" s="128">
        <v>69</v>
      </c>
      <c r="AD205" s="128"/>
      <c r="AE20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0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05" s="32">
        <f>IF(Ores_Table[[#This Row],[height_desired_top]]&gt;64,64+((Ores_Table[[#This Row],[height_desired_top]]-64)*2.9),Ores_Table[[#This Row],[height_desired_top]])</f>
        <v>78.5</v>
      </c>
      <c r="AH205" s="41" t="s">
        <v>631</v>
      </c>
      <c r="AI205" s="42"/>
      <c r="AJ205" s="131" t="s">
        <v>53</v>
      </c>
      <c r="AK205" s="20" t="str">
        <f>IF(Ores_Table[[#This Row],[height_average]]&gt;64,"uniform",IF(Ores_Table[[#This Row],[dimension]]="Overworld","normal","uniform"))</f>
        <v>normal</v>
      </c>
      <c r="AL205" s="109" t="s">
        <v>632</v>
      </c>
      <c r="AM205" s="110" t="s">
        <v>633</v>
      </c>
      <c r="AN205" s="117" t="s">
        <v>634</v>
      </c>
      <c r="AO205" s="118" t="s">
        <v>635</v>
      </c>
      <c r="AP205" s="46"/>
    </row>
    <row r="206" spans="1:42" s="7" customFormat="1" ht="13.5">
      <c r="A206" s="31" t="s">
        <v>617</v>
      </c>
      <c r="B206" s="18"/>
      <c r="C206" s="105" t="s">
        <v>351</v>
      </c>
      <c r="D206" s="97" t="s">
        <v>59</v>
      </c>
      <c r="E206" s="98" t="s">
        <v>79</v>
      </c>
      <c r="F206" s="99" t="s">
        <v>61</v>
      </c>
      <c r="G206" s="37">
        <f>Ores_Table[[#This Row],[original_vein_size]]*Ores_Table[[#This Row],[original_veins_per_chunk]]/2</f>
        <v>20</v>
      </c>
      <c r="H206" s="123">
        <v>10</v>
      </c>
      <c r="I206" s="124">
        <v>4</v>
      </c>
      <c r="J206" s="146">
        <f>Ores_Table[[#This Row],[original_vein_size]]/2</f>
        <v>5</v>
      </c>
      <c r="K206" s="147">
        <f>Ores_Table[[#This Row],[original_veins_per_chunk]]/2</f>
        <v>2</v>
      </c>
      <c r="L206" s="77">
        <f>Ores_Table[[#This Row],[avg_ores_per_chunk]]/VLOOKUP(Ores_Table[[#This Row],[vein_preset]],Ore_Density[],2,FALSE)/Vanilla_COG_Divisor</f>
        <v>2.9154471351300417</v>
      </c>
      <c r="M20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6" s="86">
        <v>1</v>
      </c>
      <c r="O206" s="86">
        <v>1</v>
      </c>
      <c r="P20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6" s="152">
        <f>SQRT(Ores_Table[[#This Row],[vein_multiplier]])*Ores_Table[[#This Row],[vein_frequency_tweak]]</f>
        <v>1.7074680480553777</v>
      </c>
      <c r="R206" s="152" t="str">
        <f>IF(Ores_Table[[#This Row],[vein_has_motherlode]]="Motherlode",((Ores_Table[[#This Row],[vein_motherlode_size_tweak]]*SQRT(Ores_Table[[#This Row],[vein_multiplier]]))^(1/2))^(1/3),"none")</f>
        <v>none</v>
      </c>
      <c r="S206" s="152">
        <f>IF(Ores_Table[[#This Row],[vein_has_branches]]="Branches",SQRT(Ores_Table[[#This Row],[vein_multiplier]])^(1/2),IF(Ores_Table[[#This Row],[vein_has_branches]]="Vertical","default",Ores_Table[[#This Row],[vein_has_branches]]))</f>
        <v>1.3067012084081722</v>
      </c>
      <c r="T206" s="153">
        <f>IF(Ores_Table[[#This Row],[vein_has_branches]]="Branches",SQRT(SQRT(Ores_Table[[#This Row],[vein_multiplier]]))^(1/2),IF(Ores_Table[[#This Row],[vein_has_branches]]="Vertical",SQRT(Ores_Table[[#This Row],[vein_multiplier]])^(1/2),"none"))</f>
        <v>1.1431103220635235</v>
      </c>
      <c r="U206" s="77">
        <f>Ores_Table[[#This Row],[avg_ores_per_chunk]]/VLOOKUP(Ores_Table[[#This Row],[cloud_preset]],Ore_Density[],2,FALSE)/Vanilla_COG_Divisor</f>
        <v>1.6326530612244898</v>
      </c>
      <c r="V206" s="158">
        <f>SQRT(Ores_Table[[#This Row],[cloud_multiplier]])</f>
        <v>1.2777531299998799</v>
      </c>
      <c r="W206" s="147">
        <f>SQRT(SQRT(Ores_Table[[#This Row],[cloud_multiplier]]))</f>
        <v>1.1303774281185377</v>
      </c>
      <c r="X206" s="70">
        <f>Ores_Table[[#This Row],[height_range]]+Ores_Table[[#This Row],[height_desired_bottom]]</f>
        <v>11</v>
      </c>
      <c r="Y206" s="71">
        <f>(Ores_Table[[#This Row],[height_desired_top]]-Ores_Table[[#This Row],[height_desired_bottom]])/2</f>
        <v>5</v>
      </c>
      <c r="Z206" s="71">
        <f>Ores_Table[[#This Row],[height_amp_range]]+Ores_Table[[#This Row],[height_desired_bottom]]</f>
        <v>11</v>
      </c>
      <c r="AA206" s="72">
        <f>(Ores_Table[[#This Row],[height_amplified_top]]-Ores_Table[[#This Row],[height_desired_bottom]])/2</f>
        <v>5</v>
      </c>
      <c r="AB206" s="128">
        <v>6</v>
      </c>
      <c r="AC206" s="128">
        <v>16</v>
      </c>
      <c r="AD206" s="128" t="s">
        <v>790</v>
      </c>
      <c r="AE20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0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06" s="32">
        <f>IF(Ores_Table[[#This Row],[height_desired_top]]&gt;64,64+((Ores_Table[[#This Row],[height_desired_top]]-64)*2.9),Ores_Table[[#This Row],[height_desired_top]])</f>
        <v>16</v>
      </c>
      <c r="AH206" s="41" t="s">
        <v>628</v>
      </c>
      <c r="AI206" s="42" t="s">
        <v>629</v>
      </c>
      <c r="AJ206" s="131" t="s">
        <v>53</v>
      </c>
      <c r="AK206" s="20" t="str">
        <f>IF(Ores_Table[[#This Row],[height_average]]&gt;64,"uniform",IF(Ores_Table[[#This Row],[dimension]]="Overworld","normal","uniform"))</f>
        <v>normal</v>
      </c>
      <c r="AL206" s="109" t="s">
        <v>630</v>
      </c>
      <c r="AM206" s="110" t="s">
        <v>64</v>
      </c>
      <c r="AN206" s="117" t="s">
        <v>83</v>
      </c>
      <c r="AO206" s="118" t="s">
        <v>84</v>
      </c>
      <c r="AP206" s="46"/>
    </row>
    <row r="207" spans="1:42" s="7" customFormat="1" ht="13.5">
      <c r="A207" s="31" t="s">
        <v>649</v>
      </c>
      <c r="B207" s="18"/>
      <c r="C207" s="105" t="s">
        <v>663</v>
      </c>
      <c r="D207" s="97" t="s">
        <v>59</v>
      </c>
      <c r="E207" s="98" t="s">
        <v>60</v>
      </c>
      <c r="F207" s="99" t="s">
        <v>61</v>
      </c>
      <c r="G207" s="37">
        <f>Ores_Table[[#This Row],[original_vein_size]]*Ores_Table[[#This Row],[original_veins_per_chunk]]/2</f>
        <v>24</v>
      </c>
      <c r="H207" s="123">
        <v>8</v>
      </c>
      <c r="I207" s="124">
        <v>6</v>
      </c>
      <c r="J207" s="146">
        <f>Ores_Table[[#This Row],[original_vein_size]]/2</f>
        <v>4</v>
      </c>
      <c r="K207" s="147">
        <f>Ores_Table[[#This Row],[original_veins_per_chunk]]/2</f>
        <v>3</v>
      </c>
      <c r="L207" s="77">
        <f>Ores_Table[[#This Row],[avg_ores_per_chunk]]/VLOOKUP(Ores_Table[[#This Row],[vein_preset]],Ore_Density[],2,FALSE)/Vanilla_COG_Divisor</f>
        <v>9.0053315615243417</v>
      </c>
      <c r="M20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07" s="86">
        <v>1</v>
      </c>
      <c r="O207" s="86">
        <v>1</v>
      </c>
      <c r="P20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7" s="152">
        <f>SQRT(Ores_Table[[#This Row],[vein_multiplier]])*Ores_Table[[#This Row],[vein_frequency_tweak]]</f>
        <v>3.000888462026595</v>
      </c>
      <c r="R207" s="152" t="str">
        <f>IF(Ores_Table[[#This Row],[vein_has_motherlode]]="Motherlode",((Ores_Table[[#This Row],[vein_motherlode_size_tweak]]*SQRT(Ores_Table[[#This Row],[vein_multiplier]]))^(1/2))^(1/3),"none")</f>
        <v>none</v>
      </c>
      <c r="S207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07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07" s="77">
        <f>Ores_Table[[#This Row],[avg_ores_per_chunk]]/VLOOKUP(Ores_Table[[#This Row],[cloud_preset]],Ore_Density[],2,FALSE)/Vanilla_COG_Divisor</f>
        <v>1.9591836734693877</v>
      </c>
      <c r="V207" s="158">
        <f>SQRT(Ores_Table[[#This Row],[cloud_multiplier]])</f>
        <v>1.3997084244475304</v>
      </c>
      <c r="W207" s="147">
        <f>SQRT(SQRT(Ores_Table[[#This Row],[cloud_multiplier]]))</f>
        <v>1.1830927370445354</v>
      </c>
      <c r="X207" s="70">
        <f>Ores_Table[[#This Row],[height_range]]+Ores_Table[[#This Row],[height_desired_bottom]]</f>
        <v>32</v>
      </c>
      <c r="Y207" s="71">
        <f>(Ores_Table[[#This Row],[height_desired_top]]-Ores_Table[[#This Row],[height_desired_bottom]])/2</f>
        <v>0</v>
      </c>
      <c r="Z207" s="71">
        <f>Ores_Table[[#This Row],[height_amp_range]]+Ores_Table[[#This Row],[height_desired_bottom]]</f>
        <v>32</v>
      </c>
      <c r="AA207" s="72">
        <f>(Ores_Table[[#This Row],[height_amplified_top]]-Ores_Table[[#This Row],[height_desired_bottom]])/2</f>
        <v>0</v>
      </c>
      <c r="AB207" s="128">
        <v>32</v>
      </c>
      <c r="AC207" s="128">
        <v>32</v>
      </c>
      <c r="AD207" s="128"/>
      <c r="AE20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0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07" s="32">
        <f>IF(Ores_Table[[#This Row],[height_desired_top]]&gt;64,64+((Ores_Table[[#This Row],[height_desired_top]]-64)*2.9),Ores_Table[[#This Row],[height_desired_top]])</f>
        <v>32</v>
      </c>
      <c r="AH207" s="41" t="s">
        <v>554</v>
      </c>
      <c r="AI207" s="42"/>
      <c r="AJ207" s="131" t="s">
        <v>96</v>
      </c>
      <c r="AK207" s="20" t="str">
        <f>IF(Ores_Table[[#This Row],[height_average]]&gt;64,"uniform",IF(Ores_Table[[#This Row],[dimension]]="Overworld","normal","uniform"))</f>
        <v>uniform</v>
      </c>
      <c r="AL207" s="109" t="s">
        <v>664</v>
      </c>
      <c r="AM207" s="110" t="s">
        <v>98</v>
      </c>
      <c r="AN207" s="117"/>
      <c r="AO207" s="118" t="s">
        <v>56</v>
      </c>
      <c r="AP207" s="46"/>
    </row>
    <row r="208" spans="1:42" s="7" customFormat="1" ht="13.5">
      <c r="A208" s="31" t="s">
        <v>649</v>
      </c>
      <c r="B208" s="18"/>
      <c r="C208" s="105" t="s">
        <v>671</v>
      </c>
      <c r="D208" s="97" t="s">
        <v>59</v>
      </c>
      <c r="E208" s="98" t="s">
        <v>66</v>
      </c>
      <c r="F208" s="99" t="s">
        <v>61</v>
      </c>
      <c r="G208" s="37">
        <f>Ores_Table[[#This Row],[original_vein_size]]*Ores_Table[[#This Row],[original_veins_per_chunk]]/2</f>
        <v>6</v>
      </c>
      <c r="H208" s="123">
        <v>8</v>
      </c>
      <c r="I208" s="124">
        <f>12/8</f>
        <v>1.5</v>
      </c>
      <c r="J208" s="146">
        <f>Ores_Table[[#This Row],[original_vein_size]]/2</f>
        <v>4</v>
      </c>
      <c r="K208" s="147">
        <f>Ores_Table[[#This Row],[original_veins_per_chunk]]/2</f>
        <v>0.75</v>
      </c>
      <c r="L208" s="77">
        <f>Ores_Table[[#This Row],[avg_ores_per_chunk]]/VLOOKUP(Ores_Table[[#This Row],[vein_preset]],Ore_Density[],2,FALSE)/Vanilla_COG_Divisor</f>
        <v>0.37573385518590996</v>
      </c>
      <c r="M20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08" s="86">
        <v>1</v>
      </c>
      <c r="O208" s="86">
        <v>1</v>
      </c>
      <c r="P20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8" s="152">
        <f>SQRT(Ores_Table[[#This Row],[vein_multiplier]])*Ores_Table[[#This Row],[vein_frequency_tweak]]</f>
        <v>0.61297133308655627</v>
      </c>
      <c r="R208" s="152">
        <f>IF(Ores_Table[[#This Row],[vein_has_motherlode]]="Motherlode",((Ores_Table[[#This Row],[vein_motherlode_size_tweak]]*SQRT(Ores_Table[[#This Row],[vein_multiplier]]))^(1/2))^(1/3),"none")</f>
        <v>0.92166556267577893</v>
      </c>
      <c r="S208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08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08" s="77">
        <f>Ores_Table[[#This Row],[avg_ores_per_chunk]]/VLOOKUP(Ores_Table[[#This Row],[cloud_preset]],Ore_Density[],2,FALSE)/Vanilla_COG_Divisor</f>
        <v>0.48979591836734693</v>
      </c>
      <c r="V208" s="158">
        <f>SQRT(Ores_Table[[#This Row],[cloud_multiplier]])</f>
        <v>0.6998542122237652</v>
      </c>
      <c r="W208" s="147">
        <f>SQRT(SQRT(Ores_Table[[#This Row],[cloud_multiplier]]))</f>
        <v>0.83657289713674399</v>
      </c>
      <c r="X208" s="70">
        <f>Ores_Table[[#This Row],[height_range]]+Ores_Table[[#This Row],[height_desired_bottom]]</f>
        <v>46</v>
      </c>
      <c r="Y208" s="71">
        <f>(Ores_Table[[#This Row],[height_desired_top]]-Ores_Table[[#This Row],[height_desired_bottom]])/2</f>
        <v>14</v>
      </c>
      <c r="Z208" s="71">
        <f>Ores_Table[[#This Row],[height_amp_range]]+Ores_Table[[#This Row],[height_desired_bottom]]</f>
        <v>46</v>
      </c>
      <c r="AA208" s="72">
        <f>(Ores_Table[[#This Row],[height_amplified_top]]-Ores_Table[[#This Row],[height_desired_bottom]])/2</f>
        <v>14</v>
      </c>
      <c r="AB208" s="128">
        <v>32</v>
      </c>
      <c r="AC208" s="128">
        <v>60</v>
      </c>
      <c r="AD208" s="128"/>
      <c r="AE208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08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08" s="32">
        <f>IF(Ores_Table[[#This Row],[height_desired_top]]&gt;64,64+((Ores_Table[[#This Row],[height_desired_top]]-64)*2.9),Ores_Table[[#This Row],[height_desired_top]])</f>
        <v>60</v>
      </c>
      <c r="AH208" s="41" t="s">
        <v>672</v>
      </c>
      <c r="AI208" s="42"/>
      <c r="AJ208" s="131" t="s">
        <v>53</v>
      </c>
      <c r="AK208" s="20" t="str">
        <f>IF(Ores_Table[[#This Row],[height_average]]&gt;64,"uniform",IF(Ores_Table[[#This Row],[dimension]]="Overworld","normal","uniform"))</f>
        <v>normal</v>
      </c>
      <c r="AL208" s="109" t="s">
        <v>673</v>
      </c>
      <c r="AM208" s="110" t="s">
        <v>64</v>
      </c>
      <c r="AN208" s="117"/>
      <c r="AO208" s="118" t="s">
        <v>56</v>
      </c>
      <c r="AP208" s="46"/>
    </row>
    <row r="209" spans="1:42" s="7" customFormat="1" ht="13.5">
      <c r="A209" s="31" t="s">
        <v>649</v>
      </c>
      <c r="B209" s="18"/>
      <c r="C209" s="105" t="s">
        <v>654</v>
      </c>
      <c r="D209" s="97" t="s">
        <v>59</v>
      </c>
      <c r="E209" s="98" t="s">
        <v>66</v>
      </c>
      <c r="F209" s="99" t="s">
        <v>61</v>
      </c>
      <c r="G209" s="37">
        <f>Ores_Table[[#This Row],[original_vein_size]]*Ores_Table[[#This Row],[original_veins_per_chunk]]/2</f>
        <v>13.5</v>
      </c>
      <c r="H209" s="123">
        <v>9</v>
      </c>
      <c r="I209" s="124">
        <v>3</v>
      </c>
      <c r="J209" s="146">
        <f>Ores_Table[[#This Row],[original_vein_size]]/2</f>
        <v>4.5</v>
      </c>
      <c r="K209" s="147">
        <f>Ores_Table[[#This Row],[original_veins_per_chunk]]/2</f>
        <v>1.5</v>
      </c>
      <c r="L209" s="77">
        <f>Ores_Table[[#This Row],[avg_ores_per_chunk]]/VLOOKUP(Ores_Table[[#This Row],[vein_preset]],Ore_Density[],2,FALSE)/Vanilla_COG_Divisor</f>
        <v>0.84540117416829741</v>
      </c>
      <c r="M20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09" s="86">
        <v>1</v>
      </c>
      <c r="O209" s="86">
        <v>1</v>
      </c>
      <c r="P20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09" s="152">
        <f>SQRT(Ores_Table[[#This Row],[vein_multiplier]])*Ores_Table[[#This Row],[vein_frequency_tweak]]</f>
        <v>0.91945699962983451</v>
      </c>
      <c r="R209" s="152">
        <f>IF(Ores_Table[[#This Row],[vein_has_motherlode]]="Motherlode",((Ores_Table[[#This Row],[vein_motherlode_size_tweak]]*SQRT(Ores_Table[[#This Row],[vein_multiplier]]))^(1/2))^(1/3),"none")</f>
        <v>0.98610214590110934</v>
      </c>
      <c r="S209" s="152">
        <f>IF(Ores_Table[[#This Row],[vein_has_branches]]="Branches",SQRT(Ores_Table[[#This Row],[vein_multiplier]])^(1/2),IF(Ores_Table[[#This Row],[vein_has_branches]]="Vertical","default",Ores_Table[[#This Row],[vein_has_branches]]))</f>
        <v>0.95888320437362684</v>
      </c>
      <c r="T209" s="153">
        <f>IF(Ores_Table[[#This Row],[vein_has_branches]]="Branches",SQRT(SQRT(Ores_Table[[#This Row],[vein_multiplier]]))^(1/2),IF(Ores_Table[[#This Row],[vein_has_branches]]="Vertical",SQRT(Ores_Table[[#This Row],[vein_multiplier]])^(1/2),"none"))</f>
        <v>0.97922581888634186</v>
      </c>
      <c r="U209" s="77">
        <f>Ores_Table[[#This Row],[avg_ores_per_chunk]]/VLOOKUP(Ores_Table[[#This Row],[cloud_preset]],Ore_Density[],2,FALSE)/Vanilla_COG_Divisor</f>
        <v>1.1020408163265307</v>
      </c>
      <c r="V209" s="158">
        <f>SQRT(Ores_Table[[#This Row],[cloud_multiplier]])</f>
        <v>1.0497813183356479</v>
      </c>
      <c r="W209" s="147">
        <f>SQRT(SQRT(Ores_Table[[#This Row],[cloud_multiplier]]))</f>
        <v>1.0245883653134307</v>
      </c>
      <c r="X209" s="70">
        <f>Ores_Table[[#This Row],[height_range]]+Ores_Table[[#This Row],[height_desired_bottom]]</f>
        <v>22</v>
      </c>
      <c r="Y209" s="71">
        <f>(Ores_Table[[#This Row],[height_desired_top]]-Ores_Table[[#This Row],[height_desired_bottom]])/2</f>
        <v>10</v>
      </c>
      <c r="Z209" s="71">
        <f>Ores_Table[[#This Row],[height_amp_range]]+Ores_Table[[#This Row],[height_desired_bottom]]</f>
        <v>22</v>
      </c>
      <c r="AA209" s="72">
        <f>(Ores_Table[[#This Row],[height_amplified_top]]-Ores_Table[[#This Row],[height_desired_bottom]])/2</f>
        <v>10</v>
      </c>
      <c r="AB209" s="128">
        <v>12</v>
      </c>
      <c r="AC209" s="128">
        <v>32</v>
      </c>
      <c r="AD209" s="128"/>
      <c r="AE209" s="71">
        <f>IF(Ores_Table[[#This Row],[height_generate_in_mountains]]="No",0,IF(Ores_Table[[#This Row],[dimension]]="overworld",IF(Ores_Table[[#This Row],[height_average]]&lt;64,64+(Ores_Table[[#This Row],[height_average]]*3),0),0))</f>
        <v>130</v>
      </c>
      <c r="AF209" s="71">
        <f>IF(Ores_Table[[#This Row],[height_generate_in_mountains]]="No",0,IF(Ores_Table[[#This Row],[dimension]]="Overworld",IF(Ores_Table[[#This Row],[height_average]]&lt;64,(Ores_Table[[#This Row],[height_range]]*3),0),0))</f>
        <v>30</v>
      </c>
      <c r="AG209" s="32">
        <f>IF(Ores_Table[[#This Row],[height_desired_top]]&gt;64,64+((Ores_Table[[#This Row],[height_desired_top]]-64)*2.9),Ores_Table[[#This Row],[height_desired_top]])</f>
        <v>32</v>
      </c>
      <c r="AH209" s="41" t="s">
        <v>655</v>
      </c>
      <c r="AI209" s="42"/>
      <c r="AJ209" s="131" t="s">
        <v>53</v>
      </c>
      <c r="AK209" s="20" t="str">
        <f>IF(Ores_Table[[#This Row],[height_average]]&gt;64,"uniform",IF(Ores_Table[[#This Row],[dimension]]="Overworld","normal","uniform"))</f>
        <v>normal</v>
      </c>
      <c r="AL209" s="109" t="s">
        <v>656</v>
      </c>
      <c r="AM209" s="110" t="s">
        <v>64</v>
      </c>
      <c r="AN209" s="117"/>
      <c r="AO209" s="118" t="s">
        <v>56</v>
      </c>
      <c r="AP209" s="46"/>
    </row>
    <row r="210" spans="1:42" s="7" customFormat="1" ht="13.5">
      <c r="A210" s="31" t="s">
        <v>649</v>
      </c>
      <c r="B210" s="18"/>
      <c r="C210" s="105" t="s">
        <v>665</v>
      </c>
      <c r="D210" s="97" t="s">
        <v>59</v>
      </c>
      <c r="E210" s="98" t="s">
        <v>60</v>
      </c>
      <c r="F210" s="99" t="s">
        <v>61</v>
      </c>
      <c r="G210" s="37">
        <f>Ores_Table[[#This Row],[original_vein_size]]*Ores_Table[[#This Row],[original_veins_per_chunk]]/2</f>
        <v>24</v>
      </c>
      <c r="H210" s="123">
        <v>4</v>
      </c>
      <c r="I210" s="124">
        <v>12</v>
      </c>
      <c r="J210" s="146">
        <f>Ores_Table[[#This Row],[original_vein_size]]/2</f>
        <v>2</v>
      </c>
      <c r="K210" s="147">
        <f>Ores_Table[[#This Row],[original_veins_per_chunk]]/2</f>
        <v>6</v>
      </c>
      <c r="L210" s="77">
        <f>Ores_Table[[#This Row],[avg_ores_per_chunk]]/VLOOKUP(Ores_Table[[#This Row],[vein_preset]],Ore_Density[],2,FALSE)/Vanilla_COG_Divisor</f>
        <v>9.0053315615243417</v>
      </c>
      <c r="M21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10" s="86">
        <v>1</v>
      </c>
      <c r="O210" s="86">
        <v>1</v>
      </c>
      <c r="P21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0" s="152">
        <f>SQRT(Ores_Table[[#This Row],[vein_multiplier]])*Ores_Table[[#This Row],[vein_frequency_tweak]]</f>
        <v>3.000888462026595</v>
      </c>
      <c r="R210" s="152" t="str">
        <f>IF(Ores_Table[[#This Row],[vein_has_motherlode]]="Motherlode",((Ores_Table[[#This Row],[vein_motherlode_size_tweak]]*SQRT(Ores_Table[[#This Row],[vein_multiplier]]))^(1/2))^(1/3),"none")</f>
        <v>none</v>
      </c>
      <c r="S210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10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10" s="77">
        <f>Ores_Table[[#This Row],[avg_ores_per_chunk]]/VLOOKUP(Ores_Table[[#This Row],[cloud_preset]],Ore_Density[],2,FALSE)/Vanilla_COG_Divisor</f>
        <v>1.9591836734693877</v>
      </c>
      <c r="V210" s="158">
        <f>SQRT(Ores_Table[[#This Row],[cloud_multiplier]])</f>
        <v>1.3997084244475304</v>
      </c>
      <c r="W210" s="147">
        <f>SQRT(SQRT(Ores_Table[[#This Row],[cloud_multiplier]]))</f>
        <v>1.1830927370445354</v>
      </c>
      <c r="X210" s="70">
        <f>Ores_Table[[#This Row],[height_range]]+Ores_Table[[#This Row],[height_desired_bottom]]</f>
        <v>46</v>
      </c>
      <c r="Y210" s="71">
        <f>(Ores_Table[[#This Row],[height_desired_top]]-Ores_Table[[#This Row],[height_desired_bottom]])/2</f>
        <v>14</v>
      </c>
      <c r="Z210" s="71">
        <f>Ores_Table[[#This Row],[height_amp_range]]+Ores_Table[[#This Row],[height_desired_bottom]]</f>
        <v>46</v>
      </c>
      <c r="AA210" s="72">
        <f>(Ores_Table[[#This Row],[height_amplified_top]]-Ores_Table[[#This Row],[height_desired_bottom]])/2</f>
        <v>14</v>
      </c>
      <c r="AB210" s="128">
        <v>32</v>
      </c>
      <c r="AC210" s="128">
        <v>60</v>
      </c>
      <c r="AD210" s="128"/>
      <c r="AE210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10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10" s="32">
        <f>IF(Ores_Table[[#This Row],[height_desired_top]]&gt;64,64+((Ores_Table[[#This Row],[height_desired_top]]-64)*2.9),Ores_Table[[#This Row],[height_desired_top]])</f>
        <v>60</v>
      </c>
      <c r="AH210" s="41" t="s">
        <v>549</v>
      </c>
      <c r="AI210" s="42"/>
      <c r="AJ210" s="131" t="s">
        <v>53</v>
      </c>
      <c r="AK210" s="20" t="str">
        <f>IF(Ores_Table[[#This Row],[height_average]]&gt;64,"uniform",IF(Ores_Table[[#This Row],[dimension]]="Overworld","normal","uniform"))</f>
        <v>normal</v>
      </c>
      <c r="AL210" s="109" t="s">
        <v>666</v>
      </c>
      <c r="AM210" s="110" t="s">
        <v>64</v>
      </c>
      <c r="AN210" s="117"/>
      <c r="AO210" s="118" t="s">
        <v>56</v>
      </c>
      <c r="AP210" s="46"/>
    </row>
    <row r="211" spans="1:42" s="7" customFormat="1" ht="13.5">
      <c r="A211" s="31" t="s">
        <v>649</v>
      </c>
      <c r="B211" s="18"/>
      <c r="C211" s="105" t="s">
        <v>661</v>
      </c>
      <c r="D211" s="97" t="s">
        <v>59</v>
      </c>
      <c r="E211" s="98" t="s">
        <v>60</v>
      </c>
      <c r="F211" s="99" t="s">
        <v>61</v>
      </c>
      <c r="G211" s="37">
        <f>Ores_Table[[#This Row],[original_vein_size]]*Ores_Table[[#This Row],[original_veins_per_chunk]]/2</f>
        <v>48</v>
      </c>
      <c r="H211" s="123">
        <v>16</v>
      </c>
      <c r="I211" s="124">
        <v>6</v>
      </c>
      <c r="J211" s="146">
        <f>Ores_Table[[#This Row],[original_vein_size]]/2</f>
        <v>8</v>
      </c>
      <c r="K211" s="147">
        <f>Ores_Table[[#This Row],[original_veins_per_chunk]]/2</f>
        <v>3</v>
      </c>
      <c r="L211" s="77">
        <f>Ores_Table[[#This Row],[avg_ores_per_chunk]]/VLOOKUP(Ores_Table[[#This Row],[vein_preset]],Ore_Density[],2,FALSE)/Vanilla_COG_Divisor</f>
        <v>18.010663123048683</v>
      </c>
      <c r="M21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11" s="86">
        <v>1</v>
      </c>
      <c r="O211" s="86">
        <v>1</v>
      </c>
      <c r="P21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1" s="152">
        <f>SQRT(Ores_Table[[#This Row],[vein_multiplier]])*Ores_Table[[#This Row],[vein_frequency_tweak]]</f>
        <v>4.2438971621669488</v>
      </c>
      <c r="R211" s="152" t="str">
        <f>IF(Ores_Table[[#This Row],[vein_has_motherlode]]="Motherlode",((Ores_Table[[#This Row],[vein_motherlode_size_tweak]]*SQRT(Ores_Table[[#This Row],[vein_multiplier]]))^(1/2))^(1/3),"none")</f>
        <v>none</v>
      </c>
      <c r="S211" s="152">
        <f>IF(Ores_Table[[#This Row],[vein_has_branches]]="Branches",SQRT(Ores_Table[[#This Row],[vein_multiplier]])^(1/2),IF(Ores_Table[[#This Row],[vein_has_branches]]="Vertical","default",Ores_Table[[#This Row],[vein_has_branches]]))</f>
        <v>2.0600721254769088</v>
      </c>
      <c r="T211" s="153">
        <f>IF(Ores_Table[[#This Row],[vein_has_branches]]="Branches",SQRT(SQRT(Ores_Table[[#This Row],[vein_multiplier]]))^(1/2),IF(Ores_Table[[#This Row],[vein_has_branches]]="Vertical",SQRT(Ores_Table[[#This Row],[vein_multiplier]])^(1/2),"none"))</f>
        <v>1.4352951353212722</v>
      </c>
      <c r="U211" s="77">
        <f>Ores_Table[[#This Row],[avg_ores_per_chunk]]/VLOOKUP(Ores_Table[[#This Row],[cloud_preset]],Ore_Density[],2,FALSE)/Vanilla_COG_Divisor</f>
        <v>3.9183673469387754</v>
      </c>
      <c r="V211" s="158">
        <f>SQRT(Ores_Table[[#This Row],[cloud_multiplier]])</f>
        <v>1.979486637221574</v>
      </c>
      <c r="W211" s="147">
        <f>SQRT(SQRT(Ores_Table[[#This Row],[cloud_multiplier]]))</f>
        <v>1.406942300601405</v>
      </c>
      <c r="X211" s="70">
        <f>Ores_Table[[#This Row],[height_range]]+Ores_Table[[#This Row],[height_desired_bottom]]</f>
        <v>34.5</v>
      </c>
      <c r="Y211" s="71">
        <f>(Ores_Table[[#This Row],[height_desired_top]]-Ores_Table[[#This Row],[height_desired_bottom]])/2</f>
        <v>29.5</v>
      </c>
      <c r="Z211" s="71">
        <f>Ores_Table[[#This Row],[height_amp_range]]+Ores_Table[[#This Row],[height_desired_bottom]]</f>
        <v>34.5</v>
      </c>
      <c r="AA211" s="72">
        <f>(Ores_Table[[#This Row],[height_amplified_top]]-Ores_Table[[#This Row],[height_desired_bottom]])/2</f>
        <v>29.5</v>
      </c>
      <c r="AB211" s="128">
        <v>5</v>
      </c>
      <c r="AC211" s="128">
        <v>64</v>
      </c>
      <c r="AD211" s="128"/>
      <c r="AE21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1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11" s="32">
        <f>IF(Ores_Table[[#This Row],[height_desired_top]]&gt;64,64+((Ores_Table[[#This Row],[height_desired_top]]-64)*2.9),Ores_Table[[#This Row],[height_desired_top]])</f>
        <v>64</v>
      </c>
      <c r="AH211" s="41" t="s">
        <v>651</v>
      </c>
      <c r="AI211" s="42"/>
      <c r="AJ211" s="131" t="s">
        <v>119</v>
      </c>
      <c r="AK211" s="20" t="str">
        <f>IF(Ores_Table[[#This Row],[height_average]]&gt;64,"uniform",IF(Ores_Table[[#This Row],[dimension]]="Overworld","normal","uniform"))</f>
        <v>uniform</v>
      </c>
      <c r="AL211" s="109" t="s">
        <v>662</v>
      </c>
      <c r="AM211" s="110" t="s">
        <v>121</v>
      </c>
      <c r="AN211" s="117"/>
      <c r="AO211" s="118" t="s">
        <v>56</v>
      </c>
      <c r="AP211" s="46"/>
    </row>
    <row r="212" spans="1:42" s="7" customFormat="1" ht="13.5">
      <c r="A212" s="31" t="s">
        <v>649</v>
      </c>
      <c r="B212" s="18"/>
      <c r="C212" s="105" t="s">
        <v>683</v>
      </c>
      <c r="D212" s="97" t="s">
        <v>59</v>
      </c>
      <c r="E212" s="98" t="s">
        <v>66</v>
      </c>
      <c r="F212" s="99" t="s">
        <v>61</v>
      </c>
      <c r="G212" s="37">
        <f>Ores_Table[[#This Row],[original_vein_size]]*Ores_Table[[#This Row],[original_veins_per_chunk]]/2</f>
        <v>6</v>
      </c>
      <c r="H212" s="123">
        <v>8</v>
      </c>
      <c r="I212" s="124">
        <f>12/8</f>
        <v>1.5</v>
      </c>
      <c r="J212" s="146">
        <f>Ores_Table[[#This Row],[original_vein_size]]/2</f>
        <v>4</v>
      </c>
      <c r="K212" s="147">
        <f>Ores_Table[[#This Row],[original_veins_per_chunk]]/2</f>
        <v>0.75</v>
      </c>
      <c r="L212" s="77">
        <f>Ores_Table[[#This Row],[avg_ores_per_chunk]]/VLOOKUP(Ores_Table[[#This Row],[vein_preset]],Ore_Density[],2,FALSE)/Vanilla_COG_Divisor</f>
        <v>0.37573385518590996</v>
      </c>
      <c r="M21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2" s="86">
        <v>1</v>
      </c>
      <c r="O212" s="86">
        <v>1</v>
      </c>
      <c r="P21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2" s="152">
        <f>SQRT(Ores_Table[[#This Row],[vein_multiplier]])*Ores_Table[[#This Row],[vein_frequency_tweak]]</f>
        <v>0.61297133308655627</v>
      </c>
      <c r="R212" s="152">
        <f>IF(Ores_Table[[#This Row],[vein_has_motherlode]]="Motherlode",((Ores_Table[[#This Row],[vein_motherlode_size_tweak]]*SQRT(Ores_Table[[#This Row],[vein_multiplier]]))^(1/2))^(1/3),"none")</f>
        <v>0.92166556267577893</v>
      </c>
      <c r="S212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12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12" s="77">
        <f>Ores_Table[[#This Row],[avg_ores_per_chunk]]/VLOOKUP(Ores_Table[[#This Row],[cloud_preset]],Ore_Density[],2,FALSE)/Vanilla_COG_Divisor</f>
        <v>0.48979591836734693</v>
      </c>
      <c r="V212" s="158">
        <f>SQRT(Ores_Table[[#This Row],[cloud_multiplier]])</f>
        <v>0.6998542122237652</v>
      </c>
      <c r="W212" s="147">
        <f>SQRT(SQRT(Ores_Table[[#This Row],[cloud_multiplier]]))</f>
        <v>0.83657289713674399</v>
      </c>
      <c r="X212" s="70">
        <f>Ores_Table[[#This Row],[height_range]]+Ores_Table[[#This Row],[height_desired_bottom]]</f>
        <v>46</v>
      </c>
      <c r="Y212" s="71">
        <f>(Ores_Table[[#This Row],[height_desired_top]]-Ores_Table[[#This Row],[height_desired_bottom]])/2</f>
        <v>14</v>
      </c>
      <c r="Z212" s="71">
        <f>Ores_Table[[#This Row],[height_amp_range]]+Ores_Table[[#This Row],[height_desired_bottom]]</f>
        <v>46</v>
      </c>
      <c r="AA212" s="72">
        <f>(Ores_Table[[#This Row],[height_amplified_top]]-Ores_Table[[#This Row],[height_desired_bottom]])/2</f>
        <v>14</v>
      </c>
      <c r="AB212" s="128">
        <v>32</v>
      </c>
      <c r="AC212" s="128">
        <v>60</v>
      </c>
      <c r="AD212" s="128"/>
      <c r="AE212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12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12" s="32">
        <f>IF(Ores_Table[[#This Row],[height_desired_top]]&gt;64,64+((Ores_Table[[#This Row],[height_desired_top]]-64)*2.9),Ores_Table[[#This Row],[height_desired_top]])</f>
        <v>60</v>
      </c>
      <c r="AH212" s="41" t="s">
        <v>684</v>
      </c>
      <c r="AI212" s="42"/>
      <c r="AJ212" s="131" t="s">
        <v>53</v>
      </c>
      <c r="AK212" s="20" t="str">
        <f>IF(Ores_Table[[#This Row],[height_average]]&gt;64,"uniform",IF(Ores_Table[[#This Row],[dimension]]="Overworld","normal","uniform"))</f>
        <v>normal</v>
      </c>
      <c r="AL212" s="109" t="s">
        <v>685</v>
      </c>
      <c r="AM212" s="110" t="s">
        <v>64</v>
      </c>
      <c r="AN212" s="117"/>
      <c r="AO212" s="118" t="s">
        <v>56</v>
      </c>
      <c r="AP212" s="46"/>
    </row>
    <row r="213" spans="1:42" s="7" customFormat="1" ht="13.5">
      <c r="A213" s="31" t="s">
        <v>649</v>
      </c>
      <c r="B213" s="18"/>
      <c r="C213" s="105" t="s">
        <v>657</v>
      </c>
      <c r="D213" s="97" t="s">
        <v>59</v>
      </c>
      <c r="E213" s="98" t="s">
        <v>66</v>
      </c>
      <c r="F213" s="99" t="s">
        <v>61</v>
      </c>
      <c r="G213" s="37">
        <f>Ores_Table[[#This Row],[original_vein_size]]*Ores_Table[[#This Row],[original_veins_per_chunk]]/2</f>
        <v>7</v>
      </c>
      <c r="H213" s="123">
        <v>7</v>
      </c>
      <c r="I213" s="124">
        <v>2</v>
      </c>
      <c r="J213" s="146">
        <f>Ores_Table[[#This Row],[original_vein_size]]/2</f>
        <v>3.5</v>
      </c>
      <c r="K213" s="147">
        <f>Ores_Table[[#This Row],[original_veins_per_chunk]]/2</f>
        <v>1</v>
      </c>
      <c r="L213" s="77">
        <f>Ores_Table[[#This Row],[avg_ores_per_chunk]]/VLOOKUP(Ores_Table[[#This Row],[vein_preset]],Ore_Density[],2,FALSE)/Vanilla_COG_Divisor</f>
        <v>0.43835616438356162</v>
      </c>
      <c r="M21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3" s="86">
        <v>1</v>
      </c>
      <c r="O213" s="86">
        <v>1</v>
      </c>
      <c r="P21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3" s="152">
        <f>SQRT(Ores_Table[[#This Row],[vein_multiplier]])*Ores_Table[[#This Row],[vein_frequency_tweak]]</f>
        <v>0.66208471088189436</v>
      </c>
      <c r="R213" s="152">
        <f>IF(Ores_Table[[#This Row],[vein_has_motherlode]]="Motherlode",((Ores_Table[[#This Row],[vein_motherlode_size_tweak]]*SQRT(Ores_Table[[#This Row],[vein_multiplier]]))^(1/2))^(1/3),"none")</f>
        <v>0.93358154896074397</v>
      </c>
      <c r="S213" s="152">
        <f>IF(Ores_Table[[#This Row],[vein_has_branches]]="Branches",SQRT(Ores_Table[[#This Row],[vein_multiplier]])^(1/2),IF(Ores_Table[[#This Row],[vein_has_branches]]="Vertical","default",Ores_Table[[#This Row],[vein_has_branches]]))</f>
        <v>0.81368587973608975</v>
      </c>
      <c r="T213" s="153">
        <f>IF(Ores_Table[[#This Row],[vein_has_branches]]="Branches",SQRT(SQRT(Ores_Table[[#This Row],[vein_multiplier]]))^(1/2),IF(Ores_Table[[#This Row],[vein_has_branches]]="Vertical",SQRT(Ores_Table[[#This Row],[vein_multiplier]])^(1/2),"none"))</f>
        <v>0.90204538673843337</v>
      </c>
      <c r="U213" s="77">
        <f>Ores_Table[[#This Row],[avg_ores_per_chunk]]/VLOOKUP(Ores_Table[[#This Row],[cloud_preset]],Ore_Density[],2,FALSE)/Vanilla_COG_Divisor</f>
        <v>0.5714285714285714</v>
      </c>
      <c r="V213" s="158">
        <f>SQRT(Ores_Table[[#This Row],[cloud_multiplier]])</f>
        <v>0.7559289460184544</v>
      </c>
      <c r="W213" s="147">
        <f>SQRT(SQRT(Ores_Table[[#This Row],[cloud_multiplier]]))</f>
        <v>0.86944174388998274</v>
      </c>
      <c r="X213" s="70">
        <f>Ores_Table[[#This Row],[height_range]]+Ores_Table[[#This Row],[height_desired_bottom]]</f>
        <v>11</v>
      </c>
      <c r="Y213" s="71">
        <f>(Ores_Table[[#This Row],[height_desired_top]]-Ores_Table[[#This Row],[height_desired_bottom]])/2</f>
        <v>5</v>
      </c>
      <c r="Z213" s="71">
        <f>Ores_Table[[#This Row],[height_amp_range]]+Ores_Table[[#This Row],[height_desired_bottom]]</f>
        <v>11</v>
      </c>
      <c r="AA213" s="72">
        <f>(Ores_Table[[#This Row],[height_amplified_top]]-Ores_Table[[#This Row],[height_desired_bottom]])/2</f>
        <v>5</v>
      </c>
      <c r="AB213" s="128">
        <v>6</v>
      </c>
      <c r="AC213" s="128">
        <v>16</v>
      </c>
      <c r="AD213" s="128"/>
      <c r="AE213" s="71">
        <f>IF(Ores_Table[[#This Row],[height_generate_in_mountains]]="No",0,IF(Ores_Table[[#This Row],[dimension]]="overworld",IF(Ores_Table[[#This Row],[height_average]]&lt;64,64+(Ores_Table[[#This Row],[height_average]]*3),0),0))</f>
        <v>97</v>
      </c>
      <c r="AF213" s="71">
        <f>IF(Ores_Table[[#This Row],[height_generate_in_mountains]]="No",0,IF(Ores_Table[[#This Row],[dimension]]="Overworld",IF(Ores_Table[[#This Row],[height_average]]&lt;64,(Ores_Table[[#This Row],[height_range]]*3),0),0))</f>
        <v>15</v>
      </c>
      <c r="AG213" s="32">
        <f>IF(Ores_Table[[#This Row],[height_desired_top]]&gt;64,64+((Ores_Table[[#This Row],[height_desired_top]]-64)*2.9),Ores_Table[[#This Row],[height_desired_top]])</f>
        <v>16</v>
      </c>
      <c r="AH213" s="41" t="s">
        <v>658</v>
      </c>
      <c r="AI213" s="42"/>
      <c r="AJ213" s="131" t="s">
        <v>53</v>
      </c>
      <c r="AK213" s="20" t="str">
        <f>IF(Ores_Table[[#This Row],[height_average]]&gt;64,"uniform",IF(Ores_Table[[#This Row],[dimension]]="Overworld","normal","uniform"))</f>
        <v>normal</v>
      </c>
      <c r="AL213" s="109" t="s">
        <v>659</v>
      </c>
      <c r="AM213" s="110" t="s">
        <v>64</v>
      </c>
      <c r="AN213" s="117"/>
      <c r="AO213" s="118" t="s">
        <v>56</v>
      </c>
      <c r="AP213" s="46"/>
    </row>
    <row r="214" spans="1:42" s="7" customFormat="1" ht="13.5">
      <c r="A214" s="31" t="s">
        <v>649</v>
      </c>
      <c r="B214" s="18"/>
      <c r="C214" s="105" t="s">
        <v>680</v>
      </c>
      <c r="D214" s="97" t="s">
        <v>59</v>
      </c>
      <c r="E214" s="98" t="s">
        <v>66</v>
      </c>
      <c r="F214" s="99" t="s">
        <v>61</v>
      </c>
      <c r="G214" s="37">
        <f>Ores_Table[[#This Row],[original_vein_size]]*Ores_Table[[#This Row],[original_veins_per_chunk]]/2</f>
        <v>6</v>
      </c>
      <c r="H214" s="123">
        <v>8</v>
      </c>
      <c r="I214" s="124">
        <f>12/8</f>
        <v>1.5</v>
      </c>
      <c r="J214" s="146">
        <f>Ores_Table[[#This Row],[original_vein_size]]/2</f>
        <v>4</v>
      </c>
      <c r="K214" s="147">
        <f>Ores_Table[[#This Row],[original_veins_per_chunk]]/2</f>
        <v>0.75</v>
      </c>
      <c r="L214" s="77">
        <f>Ores_Table[[#This Row],[avg_ores_per_chunk]]/VLOOKUP(Ores_Table[[#This Row],[vein_preset]],Ore_Density[],2,FALSE)/Vanilla_COG_Divisor</f>
        <v>0.37573385518590996</v>
      </c>
      <c r="M21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4" s="86">
        <v>1</v>
      </c>
      <c r="O214" s="86">
        <v>1</v>
      </c>
      <c r="P21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4" s="152">
        <f>SQRT(Ores_Table[[#This Row],[vein_multiplier]])*Ores_Table[[#This Row],[vein_frequency_tweak]]</f>
        <v>0.61297133308655627</v>
      </c>
      <c r="R214" s="152">
        <f>IF(Ores_Table[[#This Row],[vein_has_motherlode]]="Motherlode",((Ores_Table[[#This Row],[vein_motherlode_size_tweak]]*SQRT(Ores_Table[[#This Row],[vein_multiplier]]))^(1/2))^(1/3),"none")</f>
        <v>0.92166556267577893</v>
      </c>
      <c r="S214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14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14" s="77">
        <f>Ores_Table[[#This Row],[avg_ores_per_chunk]]/VLOOKUP(Ores_Table[[#This Row],[cloud_preset]],Ore_Density[],2,FALSE)/Vanilla_COG_Divisor</f>
        <v>0.48979591836734693</v>
      </c>
      <c r="V214" s="158">
        <f>SQRT(Ores_Table[[#This Row],[cloud_multiplier]])</f>
        <v>0.6998542122237652</v>
      </c>
      <c r="W214" s="147">
        <f>SQRT(SQRT(Ores_Table[[#This Row],[cloud_multiplier]]))</f>
        <v>0.83657289713674399</v>
      </c>
      <c r="X214" s="70">
        <f>Ores_Table[[#This Row],[height_range]]+Ores_Table[[#This Row],[height_desired_bottom]]</f>
        <v>46</v>
      </c>
      <c r="Y214" s="71">
        <f>(Ores_Table[[#This Row],[height_desired_top]]-Ores_Table[[#This Row],[height_desired_bottom]])/2</f>
        <v>14</v>
      </c>
      <c r="Z214" s="71">
        <f>Ores_Table[[#This Row],[height_amp_range]]+Ores_Table[[#This Row],[height_desired_bottom]]</f>
        <v>46</v>
      </c>
      <c r="AA214" s="72">
        <f>(Ores_Table[[#This Row],[height_amplified_top]]-Ores_Table[[#This Row],[height_desired_bottom]])/2</f>
        <v>14</v>
      </c>
      <c r="AB214" s="128">
        <v>32</v>
      </c>
      <c r="AC214" s="128">
        <v>60</v>
      </c>
      <c r="AD214" s="128"/>
      <c r="AE214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14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14" s="32">
        <f>IF(Ores_Table[[#This Row],[height_desired_top]]&gt;64,64+((Ores_Table[[#This Row],[height_desired_top]]-64)*2.9),Ores_Table[[#This Row],[height_desired_top]])</f>
        <v>60</v>
      </c>
      <c r="AH214" s="41" t="s">
        <v>681</v>
      </c>
      <c r="AI214" s="42"/>
      <c r="AJ214" s="131" t="s">
        <v>53</v>
      </c>
      <c r="AK214" s="20" t="str">
        <f>IF(Ores_Table[[#This Row],[height_average]]&gt;64,"uniform",IF(Ores_Table[[#This Row],[dimension]]="Overworld","normal","uniform"))</f>
        <v>normal</v>
      </c>
      <c r="AL214" s="109" t="s">
        <v>682</v>
      </c>
      <c r="AM214" s="110" t="s">
        <v>64</v>
      </c>
      <c r="AN214" s="117"/>
      <c r="AO214" s="118" t="s">
        <v>56</v>
      </c>
      <c r="AP214" s="46"/>
    </row>
    <row r="215" spans="1:42" s="7" customFormat="1" ht="13.5">
      <c r="A215" s="31" t="s">
        <v>649</v>
      </c>
      <c r="B215" s="18"/>
      <c r="C215" s="105" t="s">
        <v>667</v>
      </c>
      <c r="D215" s="97" t="s">
        <v>59</v>
      </c>
      <c r="E215" s="98" t="s">
        <v>60</v>
      </c>
      <c r="F215" s="99" t="s">
        <v>61</v>
      </c>
      <c r="G215" s="37">
        <f>Ores_Table[[#This Row],[original_vein_size]]*Ores_Table[[#This Row],[original_veins_per_chunk]]/2</f>
        <v>56</v>
      </c>
      <c r="H215" s="123">
        <v>16</v>
      </c>
      <c r="I215" s="124">
        <v>7</v>
      </c>
      <c r="J215" s="146">
        <f>Ores_Table[[#This Row],[original_vein_size]]/2</f>
        <v>8</v>
      </c>
      <c r="K215" s="147">
        <f>Ores_Table[[#This Row],[original_veins_per_chunk]]/2</f>
        <v>3.5</v>
      </c>
      <c r="L215" s="77">
        <f>Ores_Table[[#This Row],[avg_ores_per_chunk]]/VLOOKUP(Ores_Table[[#This Row],[vein_preset]],Ore_Density[],2,FALSE)/Vanilla_COG_Divisor</f>
        <v>21.012440310223464</v>
      </c>
      <c r="M21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15" s="86">
        <v>1</v>
      </c>
      <c r="O215" s="86">
        <v>1</v>
      </c>
      <c r="P21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5" s="152">
        <f>SQRT(Ores_Table[[#This Row],[vein_multiplier]])*Ores_Table[[#This Row],[vein_frequency_tweak]]</f>
        <v>4.583932843118828</v>
      </c>
      <c r="R215" s="152" t="str">
        <f>IF(Ores_Table[[#This Row],[vein_has_motherlode]]="Motherlode",((Ores_Table[[#This Row],[vein_motherlode_size_tweak]]*SQRT(Ores_Table[[#This Row],[vein_multiplier]]))^(1/2))^(1/3),"none")</f>
        <v>none</v>
      </c>
      <c r="S215" s="152">
        <f>IF(Ores_Table[[#This Row],[vein_has_branches]]="Branches",SQRT(Ores_Table[[#This Row],[vein_multiplier]])^(1/2),IF(Ores_Table[[#This Row],[vein_has_branches]]="Vertical","default",Ores_Table[[#This Row],[vein_has_branches]]))</f>
        <v>2.1410121071864183</v>
      </c>
      <c r="T215" s="153">
        <f>IF(Ores_Table[[#This Row],[vein_has_branches]]="Branches",SQRT(SQRT(Ores_Table[[#This Row],[vein_multiplier]]))^(1/2),IF(Ores_Table[[#This Row],[vein_has_branches]]="Vertical",SQRT(Ores_Table[[#This Row],[vein_multiplier]])^(1/2),"none"))</f>
        <v>1.4632197740552915</v>
      </c>
      <c r="U215" s="77">
        <f>Ores_Table[[#This Row],[avg_ores_per_chunk]]/VLOOKUP(Ores_Table[[#This Row],[cloud_preset]],Ore_Density[],2,FALSE)/Vanilla_COG_Divisor</f>
        <v>4.5714285714285712</v>
      </c>
      <c r="V215" s="158">
        <f>SQRT(Ores_Table[[#This Row],[cloud_multiplier]])</f>
        <v>2.1380899352993952</v>
      </c>
      <c r="W215" s="147">
        <f>SQRT(SQRT(Ores_Table[[#This Row],[cloud_multiplier]]))</f>
        <v>1.4622208914180495</v>
      </c>
      <c r="X215" s="70">
        <f>Ores_Table[[#This Row],[height_range]]+Ores_Table[[#This Row],[height_desired_bottom]]</f>
        <v>94</v>
      </c>
      <c r="Y215" s="71">
        <f>(Ores_Table[[#This Row],[height_desired_top]]-Ores_Table[[#This Row],[height_desired_bottom]])/2</f>
        <v>34</v>
      </c>
      <c r="Z215" s="71">
        <f>Ores_Table[[#This Row],[height_amp_range]]+Ores_Table[[#This Row],[height_desired_bottom]]</f>
        <v>154.80000000000001</v>
      </c>
      <c r="AA215" s="72">
        <f>(Ores_Table[[#This Row],[height_amplified_top]]-Ores_Table[[#This Row],[height_desired_bottom]])/2</f>
        <v>94.8</v>
      </c>
      <c r="AB215" s="128">
        <v>60</v>
      </c>
      <c r="AC215" s="128">
        <v>128</v>
      </c>
      <c r="AD215" s="128"/>
      <c r="AE21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1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15" s="32">
        <f>IF(Ores_Table[[#This Row],[height_desired_top]]&gt;64,64+((Ores_Table[[#This Row],[height_desired_top]]-64)*2.9),Ores_Table[[#This Row],[height_desired_top]])</f>
        <v>249.6</v>
      </c>
      <c r="AH215" s="41" t="s">
        <v>547</v>
      </c>
      <c r="AI215" s="42"/>
      <c r="AJ215" s="131" t="s">
        <v>53</v>
      </c>
      <c r="AK215" s="20" t="str">
        <f>IF(Ores_Table[[#This Row],[height_average]]&gt;64,"uniform",IF(Ores_Table[[#This Row],[dimension]]="Overworld","normal","uniform"))</f>
        <v>uniform</v>
      </c>
      <c r="AL215" s="109" t="s">
        <v>668</v>
      </c>
      <c r="AM215" s="110" t="s">
        <v>64</v>
      </c>
      <c r="AN215" s="117"/>
      <c r="AO215" s="118" t="s">
        <v>56</v>
      </c>
      <c r="AP215" s="46"/>
    </row>
    <row r="216" spans="1:42" s="7" customFormat="1" ht="13.5">
      <c r="A216" s="31" t="s">
        <v>649</v>
      </c>
      <c r="B216" s="18"/>
      <c r="C216" s="105" t="s">
        <v>677</v>
      </c>
      <c r="D216" s="97" t="s">
        <v>59</v>
      </c>
      <c r="E216" s="98" t="s">
        <v>66</v>
      </c>
      <c r="F216" s="99" t="s">
        <v>61</v>
      </c>
      <c r="G216" s="37">
        <f>Ores_Table[[#This Row],[original_vein_size]]*Ores_Table[[#This Row],[original_veins_per_chunk]]/2</f>
        <v>6</v>
      </c>
      <c r="H216" s="123">
        <v>8</v>
      </c>
      <c r="I216" s="124">
        <f>12/8</f>
        <v>1.5</v>
      </c>
      <c r="J216" s="146">
        <f>Ores_Table[[#This Row],[original_vein_size]]/2</f>
        <v>4</v>
      </c>
      <c r="K216" s="147">
        <f>Ores_Table[[#This Row],[original_veins_per_chunk]]/2</f>
        <v>0.75</v>
      </c>
      <c r="L216" s="77">
        <f>Ores_Table[[#This Row],[avg_ores_per_chunk]]/VLOOKUP(Ores_Table[[#This Row],[vein_preset]],Ore_Density[],2,FALSE)/Vanilla_COG_Divisor</f>
        <v>0.37573385518590996</v>
      </c>
      <c r="M21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6" s="86">
        <v>1</v>
      </c>
      <c r="O216" s="86">
        <v>1</v>
      </c>
      <c r="P21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6" s="152">
        <f>SQRT(Ores_Table[[#This Row],[vein_multiplier]])*Ores_Table[[#This Row],[vein_frequency_tweak]]</f>
        <v>0.61297133308655627</v>
      </c>
      <c r="R216" s="152">
        <f>IF(Ores_Table[[#This Row],[vein_has_motherlode]]="Motherlode",((Ores_Table[[#This Row],[vein_motherlode_size_tweak]]*SQRT(Ores_Table[[#This Row],[vein_multiplier]]))^(1/2))^(1/3),"none")</f>
        <v>0.92166556267577893</v>
      </c>
      <c r="S216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16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16" s="77">
        <f>Ores_Table[[#This Row],[avg_ores_per_chunk]]/VLOOKUP(Ores_Table[[#This Row],[cloud_preset]],Ore_Density[],2,FALSE)/Vanilla_COG_Divisor</f>
        <v>0.48979591836734693</v>
      </c>
      <c r="V216" s="158">
        <f>SQRT(Ores_Table[[#This Row],[cloud_multiplier]])</f>
        <v>0.6998542122237652</v>
      </c>
      <c r="W216" s="147">
        <f>SQRT(SQRT(Ores_Table[[#This Row],[cloud_multiplier]]))</f>
        <v>0.83657289713674399</v>
      </c>
      <c r="X216" s="70">
        <f>Ores_Table[[#This Row],[height_range]]+Ores_Table[[#This Row],[height_desired_bottom]]</f>
        <v>46</v>
      </c>
      <c r="Y216" s="71">
        <f>(Ores_Table[[#This Row],[height_desired_top]]-Ores_Table[[#This Row],[height_desired_bottom]])/2</f>
        <v>14</v>
      </c>
      <c r="Z216" s="71">
        <f>Ores_Table[[#This Row],[height_amp_range]]+Ores_Table[[#This Row],[height_desired_bottom]]</f>
        <v>46</v>
      </c>
      <c r="AA216" s="72">
        <f>(Ores_Table[[#This Row],[height_amplified_top]]-Ores_Table[[#This Row],[height_desired_bottom]])/2</f>
        <v>14</v>
      </c>
      <c r="AB216" s="128">
        <v>32</v>
      </c>
      <c r="AC216" s="128">
        <v>60</v>
      </c>
      <c r="AD216" s="128"/>
      <c r="AE216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16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16" s="32">
        <f>IF(Ores_Table[[#This Row],[height_desired_top]]&gt;64,64+((Ores_Table[[#This Row],[height_desired_top]]-64)*2.9),Ores_Table[[#This Row],[height_desired_top]])</f>
        <v>60</v>
      </c>
      <c r="AH216" s="41" t="s">
        <v>678</v>
      </c>
      <c r="AI216" s="42"/>
      <c r="AJ216" s="131" t="s">
        <v>53</v>
      </c>
      <c r="AK216" s="20" t="str">
        <f>IF(Ores_Table[[#This Row],[height_average]]&gt;64,"uniform",IF(Ores_Table[[#This Row],[dimension]]="Overworld","normal","uniform"))</f>
        <v>normal</v>
      </c>
      <c r="AL216" s="109" t="s">
        <v>679</v>
      </c>
      <c r="AM216" s="110" t="s">
        <v>64</v>
      </c>
      <c r="AN216" s="117"/>
      <c r="AO216" s="118" t="s">
        <v>56</v>
      </c>
      <c r="AP216" s="46"/>
    </row>
    <row r="217" spans="1:42" s="7" customFormat="1" ht="13.5">
      <c r="A217" s="31" t="s">
        <v>649</v>
      </c>
      <c r="B217" s="18"/>
      <c r="C217" s="105" t="s">
        <v>674</v>
      </c>
      <c r="D217" s="97" t="s">
        <v>59</v>
      </c>
      <c r="E217" s="98" t="s">
        <v>66</v>
      </c>
      <c r="F217" s="99" t="s">
        <v>61</v>
      </c>
      <c r="G217" s="37">
        <f>Ores_Table[[#This Row],[original_vein_size]]*Ores_Table[[#This Row],[original_veins_per_chunk]]/2</f>
        <v>6</v>
      </c>
      <c r="H217" s="123">
        <v>8</v>
      </c>
      <c r="I217" s="124">
        <f>12/8</f>
        <v>1.5</v>
      </c>
      <c r="J217" s="146">
        <f>Ores_Table[[#This Row],[original_vein_size]]/2</f>
        <v>4</v>
      </c>
      <c r="K217" s="147">
        <f>Ores_Table[[#This Row],[original_veins_per_chunk]]/2</f>
        <v>0.75</v>
      </c>
      <c r="L217" s="77">
        <f>Ores_Table[[#This Row],[avg_ores_per_chunk]]/VLOOKUP(Ores_Table[[#This Row],[vein_preset]],Ore_Density[],2,FALSE)/Vanilla_COG_Divisor</f>
        <v>0.37573385518590996</v>
      </c>
      <c r="M21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7" s="86">
        <v>1</v>
      </c>
      <c r="O217" s="86">
        <v>1</v>
      </c>
      <c r="P21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7" s="152">
        <f>SQRT(Ores_Table[[#This Row],[vein_multiplier]])*Ores_Table[[#This Row],[vein_frequency_tweak]]</f>
        <v>0.61297133308655627</v>
      </c>
      <c r="R217" s="152">
        <f>IF(Ores_Table[[#This Row],[vein_has_motherlode]]="Motherlode",((Ores_Table[[#This Row],[vein_motherlode_size_tweak]]*SQRT(Ores_Table[[#This Row],[vein_multiplier]]))^(1/2))^(1/3),"none")</f>
        <v>0.92166556267577893</v>
      </c>
      <c r="S217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17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17" s="77">
        <f>Ores_Table[[#This Row],[avg_ores_per_chunk]]/VLOOKUP(Ores_Table[[#This Row],[cloud_preset]],Ore_Density[],2,FALSE)/Vanilla_COG_Divisor</f>
        <v>0.48979591836734693</v>
      </c>
      <c r="V217" s="158">
        <f>SQRT(Ores_Table[[#This Row],[cloud_multiplier]])</f>
        <v>0.6998542122237652</v>
      </c>
      <c r="W217" s="147">
        <f>SQRT(SQRT(Ores_Table[[#This Row],[cloud_multiplier]]))</f>
        <v>0.83657289713674399</v>
      </c>
      <c r="X217" s="70">
        <f>Ores_Table[[#This Row],[height_range]]+Ores_Table[[#This Row],[height_desired_bottom]]</f>
        <v>46</v>
      </c>
      <c r="Y217" s="71">
        <f>(Ores_Table[[#This Row],[height_desired_top]]-Ores_Table[[#This Row],[height_desired_bottom]])/2</f>
        <v>14</v>
      </c>
      <c r="Z217" s="71">
        <f>Ores_Table[[#This Row],[height_amp_range]]+Ores_Table[[#This Row],[height_desired_bottom]]</f>
        <v>46</v>
      </c>
      <c r="AA217" s="72">
        <f>(Ores_Table[[#This Row],[height_amplified_top]]-Ores_Table[[#This Row],[height_desired_bottom]])/2</f>
        <v>14</v>
      </c>
      <c r="AB217" s="128">
        <v>32</v>
      </c>
      <c r="AC217" s="128">
        <v>60</v>
      </c>
      <c r="AD217" s="128"/>
      <c r="AE217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17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17" s="32">
        <f>IF(Ores_Table[[#This Row],[height_desired_top]]&gt;64,64+((Ores_Table[[#This Row],[height_desired_top]]-64)*2.9),Ores_Table[[#This Row],[height_desired_top]])</f>
        <v>60</v>
      </c>
      <c r="AH217" s="41" t="s">
        <v>675</v>
      </c>
      <c r="AI217" s="42"/>
      <c r="AJ217" s="131" t="s">
        <v>53</v>
      </c>
      <c r="AK217" s="20" t="str">
        <f>IF(Ores_Table[[#This Row],[height_average]]&gt;64,"uniform",IF(Ores_Table[[#This Row],[dimension]]="Overworld","normal","uniform"))</f>
        <v>normal</v>
      </c>
      <c r="AL217" s="109" t="s">
        <v>676</v>
      </c>
      <c r="AM217" s="110" t="s">
        <v>64</v>
      </c>
      <c r="AN217" s="117"/>
      <c r="AO217" s="118" t="s">
        <v>56</v>
      </c>
      <c r="AP217" s="46"/>
    </row>
    <row r="218" spans="1:42" s="7" customFormat="1" ht="13.5">
      <c r="A218" s="31" t="s">
        <v>649</v>
      </c>
      <c r="B218" s="18"/>
      <c r="C218" s="105" t="s">
        <v>650</v>
      </c>
      <c r="D218" s="97" t="s">
        <v>59</v>
      </c>
      <c r="E218" s="98" t="s">
        <v>60</v>
      </c>
      <c r="F218" s="99" t="s">
        <v>61</v>
      </c>
      <c r="G218" s="37">
        <f>Ores_Table[[#This Row],[original_vein_size]]*Ores_Table[[#This Row],[original_veins_per_chunk]]/2</f>
        <v>24</v>
      </c>
      <c r="H218" s="123">
        <v>16</v>
      </c>
      <c r="I218" s="124">
        <v>3</v>
      </c>
      <c r="J218" s="146">
        <f>Ores_Table[[#This Row],[original_vein_size]]/2</f>
        <v>8</v>
      </c>
      <c r="K218" s="147">
        <f>Ores_Table[[#This Row],[original_veins_per_chunk]]/2</f>
        <v>1.5</v>
      </c>
      <c r="L218" s="77">
        <f>Ores_Table[[#This Row],[avg_ores_per_chunk]]/VLOOKUP(Ores_Table[[#This Row],[vein_preset]],Ore_Density[],2,FALSE)/Vanilla_COG_Divisor</f>
        <v>9.0053315615243417</v>
      </c>
      <c r="M21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18" s="86">
        <v>1</v>
      </c>
      <c r="O218" s="86">
        <v>1</v>
      </c>
      <c r="P21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8" s="152">
        <f>SQRT(Ores_Table[[#This Row],[vein_multiplier]])*Ores_Table[[#This Row],[vein_frequency_tweak]]</f>
        <v>3.000888462026595</v>
      </c>
      <c r="R218" s="152" t="str">
        <f>IF(Ores_Table[[#This Row],[vein_has_motherlode]]="Motherlode",((Ores_Table[[#This Row],[vein_motherlode_size_tweak]]*SQRT(Ores_Table[[#This Row],[vein_multiplier]]))^(1/2))^(1/3),"none")</f>
        <v>none</v>
      </c>
      <c r="S218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18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18" s="77">
        <f>Ores_Table[[#This Row],[avg_ores_per_chunk]]/VLOOKUP(Ores_Table[[#This Row],[cloud_preset]],Ore_Density[],2,FALSE)/Vanilla_COG_Divisor</f>
        <v>1.9591836734693877</v>
      </c>
      <c r="V218" s="158">
        <f>SQRT(Ores_Table[[#This Row],[cloud_multiplier]])</f>
        <v>1.3997084244475304</v>
      </c>
      <c r="W218" s="147">
        <f>SQRT(SQRT(Ores_Table[[#This Row],[cloud_multiplier]]))</f>
        <v>1.1830927370445354</v>
      </c>
      <c r="X218" s="70">
        <f>Ores_Table[[#This Row],[height_range]]+Ores_Table[[#This Row],[height_desired_bottom]]</f>
        <v>16</v>
      </c>
      <c r="Y218" s="71">
        <f>(Ores_Table[[#This Row],[height_desired_top]]-Ores_Table[[#This Row],[height_desired_bottom]])/2</f>
        <v>8</v>
      </c>
      <c r="Z218" s="71">
        <f>Ores_Table[[#This Row],[height_amp_range]]+Ores_Table[[#This Row],[height_desired_bottom]]</f>
        <v>16</v>
      </c>
      <c r="AA218" s="72">
        <f>(Ores_Table[[#This Row],[height_amplified_top]]-Ores_Table[[#This Row],[height_desired_bottom]])/2</f>
        <v>8</v>
      </c>
      <c r="AB218" s="128">
        <v>8</v>
      </c>
      <c r="AC218" s="128">
        <v>24</v>
      </c>
      <c r="AD218" s="128" t="s">
        <v>790</v>
      </c>
      <c r="AE21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1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18" s="32">
        <f>IF(Ores_Table[[#This Row],[height_desired_top]]&gt;64,64+((Ores_Table[[#This Row],[height_desired_top]]-64)*2.9),Ores_Table[[#This Row],[height_desired_top]])</f>
        <v>24</v>
      </c>
      <c r="AH218" s="41" t="s">
        <v>651</v>
      </c>
      <c r="AI218" s="42"/>
      <c r="AJ218" s="131" t="s">
        <v>53</v>
      </c>
      <c r="AK218" s="20" t="str">
        <f>IF(Ores_Table[[#This Row],[height_average]]&gt;64,"uniform",IF(Ores_Table[[#This Row],[dimension]]="Overworld","normal","uniform"))</f>
        <v>normal</v>
      </c>
      <c r="AL218" s="109" t="s">
        <v>652</v>
      </c>
      <c r="AM218" s="110" t="s">
        <v>64</v>
      </c>
      <c r="AN218" s="117" t="s">
        <v>653</v>
      </c>
      <c r="AO218" s="118" t="s">
        <v>56</v>
      </c>
      <c r="AP218" s="46"/>
    </row>
    <row r="219" spans="1:42" s="7" customFormat="1" ht="13.5">
      <c r="A219" s="31" t="s">
        <v>649</v>
      </c>
      <c r="B219" s="18"/>
      <c r="C219" s="105" t="s">
        <v>686</v>
      </c>
      <c r="D219" s="97" t="s">
        <v>59</v>
      </c>
      <c r="E219" s="98" t="s">
        <v>66</v>
      </c>
      <c r="F219" s="99" t="s">
        <v>61</v>
      </c>
      <c r="G219" s="37">
        <f>Ores_Table[[#This Row],[original_vein_size]]*Ores_Table[[#This Row],[original_veins_per_chunk]]/2</f>
        <v>6</v>
      </c>
      <c r="H219" s="123">
        <v>8</v>
      </c>
      <c r="I219" s="124">
        <f>12/8</f>
        <v>1.5</v>
      </c>
      <c r="J219" s="146">
        <f>Ores_Table[[#This Row],[original_vein_size]]/2</f>
        <v>4</v>
      </c>
      <c r="K219" s="147">
        <f>Ores_Table[[#This Row],[original_veins_per_chunk]]/2</f>
        <v>0.75</v>
      </c>
      <c r="L219" s="77">
        <f>Ores_Table[[#This Row],[avg_ores_per_chunk]]/VLOOKUP(Ores_Table[[#This Row],[vein_preset]],Ore_Density[],2,FALSE)/Vanilla_COG_Divisor</f>
        <v>0.37573385518590996</v>
      </c>
      <c r="M21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19" s="86">
        <v>1</v>
      </c>
      <c r="O219" s="86">
        <v>1</v>
      </c>
      <c r="P21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19" s="152">
        <f>SQRT(Ores_Table[[#This Row],[vein_multiplier]])*Ores_Table[[#This Row],[vein_frequency_tweak]]</f>
        <v>0.61297133308655627</v>
      </c>
      <c r="R219" s="152">
        <f>IF(Ores_Table[[#This Row],[vein_has_motherlode]]="Motherlode",((Ores_Table[[#This Row],[vein_motherlode_size_tweak]]*SQRT(Ores_Table[[#This Row],[vein_multiplier]]))^(1/2))^(1/3),"none")</f>
        <v>0.92166556267577893</v>
      </c>
      <c r="S219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19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19" s="77">
        <f>Ores_Table[[#This Row],[avg_ores_per_chunk]]/VLOOKUP(Ores_Table[[#This Row],[cloud_preset]],Ore_Density[],2,FALSE)/Vanilla_COG_Divisor</f>
        <v>0.48979591836734693</v>
      </c>
      <c r="V219" s="158">
        <f>SQRT(Ores_Table[[#This Row],[cloud_multiplier]])</f>
        <v>0.6998542122237652</v>
      </c>
      <c r="W219" s="147">
        <f>SQRT(SQRT(Ores_Table[[#This Row],[cloud_multiplier]]))</f>
        <v>0.83657289713674399</v>
      </c>
      <c r="X219" s="70">
        <f>Ores_Table[[#This Row],[height_range]]+Ores_Table[[#This Row],[height_desired_bottom]]</f>
        <v>46</v>
      </c>
      <c r="Y219" s="71">
        <f>(Ores_Table[[#This Row],[height_desired_top]]-Ores_Table[[#This Row],[height_desired_bottom]])/2</f>
        <v>14</v>
      </c>
      <c r="Z219" s="71">
        <f>Ores_Table[[#This Row],[height_amp_range]]+Ores_Table[[#This Row],[height_desired_bottom]]</f>
        <v>46</v>
      </c>
      <c r="AA219" s="72">
        <f>(Ores_Table[[#This Row],[height_amplified_top]]-Ores_Table[[#This Row],[height_desired_bottom]])/2</f>
        <v>14</v>
      </c>
      <c r="AB219" s="128">
        <v>32</v>
      </c>
      <c r="AC219" s="128">
        <v>60</v>
      </c>
      <c r="AD219" s="128"/>
      <c r="AE219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19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19" s="32">
        <f>IF(Ores_Table[[#This Row],[height_desired_top]]&gt;64,64+((Ores_Table[[#This Row],[height_desired_top]]-64)*2.9),Ores_Table[[#This Row],[height_desired_top]])</f>
        <v>60</v>
      </c>
      <c r="AH219" s="41" t="s">
        <v>687</v>
      </c>
      <c r="AI219" s="42"/>
      <c r="AJ219" s="131" t="s">
        <v>53</v>
      </c>
      <c r="AK219" s="20" t="str">
        <f>IF(Ores_Table[[#This Row],[height_average]]&gt;64,"uniform",IF(Ores_Table[[#This Row],[dimension]]="Overworld","normal","uniform"))</f>
        <v>normal</v>
      </c>
      <c r="AL219" s="109" t="s">
        <v>688</v>
      </c>
      <c r="AM219" s="110" t="s">
        <v>64</v>
      </c>
      <c r="AN219" s="117"/>
      <c r="AO219" s="118" t="s">
        <v>56</v>
      </c>
      <c r="AP219" s="46"/>
    </row>
    <row r="220" spans="1:42" s="7" customFormat="1" ht="13.5">
      <c r="A220" s="31" t="s">
        <v>649</v>
      </c>
      <c r="B220" s="18"/>
      <c r="C220" s="105" t="s">
        <v>173</v>
      </c>
      <c r="D220" s="97" t="s">
        <v>59</v>
      </c>
      <c r="E220" s="98" t="s">
        <v>66</v>
      </c>
      <c r="F220" s="99" t="s">
        <v>61</v>
      </c>
      <c r="G220" s="37">
        <f>Ores_Table[[#This Row],[original_vein_size]]*Ores_Table[[#This Row],[original_veins_per_chunk]]/2</f>
        <v>9</v>
      </c>
      <c r="H220" s="123">
        <v>9</v>
      </c>
      <c r="I220" s="124">
        <v>2</v>
      </c>
      <c r="J220" s="146">
        <f>Ores_Table[[#This Row],[original_vein_size]]/2</f>
        <v>4.5</v>
      </c>
      <c r="K220" s="147">
        <f>Ores_Table[[#This Row],[original_veins_per_chunk]]/2</f>
        <v>1</v>
      </c>
      <c r="L220" s="77">
        <f>Ores_Table[[#This Row],[avg_ores_per_chunk]]/VLOOKUP(Ores_Table[[#This Row],[vein_preset]],Ore_Density[],2,FALSE)/Vanilla_COG_Divisor</f>
        <v>0.56360078277886494</v>
      </c>
      <c r="M22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0" s="86">
        <v>1</v>
      </c>
      <c r="O220" s="86">
        <v>1</v>
      </c>
      <c r="P22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0" s="152">
        <f>SQRT(Ores_Table[[#This Row],[vein_multiplier]])*Ores_Table[[#This Row],[vein_frequency_tweak]]</f>
        <v>0.75073349650782528</v>
      </c>
      <c r="R220" s="152">
        <f>IF(Ores_Table[[#This Row],[vein_has_motherlode]]="Motherlode",((Ores_Table[[#This Row],[vein_motherlode_size_tweak]]*SQRT(Ores_Table[[#This Row],[vein_multiplier]]))^(1/2))^(1/3),"none")</f>
        <v>0.95333959802251944</v>
      </c>
      <c r="S220" s="152">
        <f>IF(Ores_Table[[#This Row],[vein_has_branches]]="Branches",SQRT(Ores_Table[[#This Row],[vein_multiplier]])^(1/2),IF(Ores_Table[[#This Row],[vein_has_branches]]="Vertical","default",Ores_Table[[#This Row],[vein_has_branches]]))</f>
        <v>0.86644878469983744</v>
      </c>
      <c r="T220" s="153">
        <f>IF(Ores_Table[[#This Row],[vein_has_branches]]="Branches",SQRT(SQRT(Ores_Table[[#This Row],[vein_multiplier]]))^(1/2),IF(Ores_Table[[#This Row],[vein_has_branches]]="Vertical",SQRT(Ores_Table[[#This Row],[vein_multiplier]])^(1/2),"none"))</f>
        <v>0.93083230750755397</v>
      </c>
      <c r="U220" s="77">
        <f>Ores_Table[[#This Row],[avg_ores_per_chunk]]/VLOOKUP(Ores_Table[[#This Row],[cloud_preset]],Ore_Density[],2,FALSE)/Vanilla_COG_Divisor</f>
        <v>0.73469387755102045</v>
      </c>
      <c r="V220" s="158">
        <f>SQRT(Ores_Table[[#This Row],[cloud_multiplier]])</f>
        <v>0.85714285714285721</v>
      </c>
      <c r="W220" s="147">
        <f>SQRT(SQRT(Ores_Table[[#This Row],[cloud_multiplier]]))</f>
        <v>0.92582009977255153</v>
      </c>
      <c r="X220" s="70">
        <f>Ores_Table[[#This Row],[height_range]]+Ores_Table[[#This Row],[height_desired_bottom]]</f>
        <v>28</v>
      </c>
      <c r="Y220" s="71">
        <f>(Ores_Table[[#This Row],[height_desired_top]]-Ores_Table[[#This Row],[height_desired_bottom]])/2</f>
        <v>12</v>
      </c>
      <c r="Z220" s="71">
        <f>Ores_Table[[#This Row],[height_amp_range]]+Ores_Table[[#This Row],[height_desired_bottom]]</f>
        <v>28</v>
      </c>
      <c r="AA220" s="72">
        <f>(Ores_Table[[#This Row],[height_amplified_top]]-Ores_Table[[#This Row],[height_desired_bottom]])/2</f>
        <v>12</v>
      </c>
      <c r="AB220" s="128">
        <v>16</v>
      </c>
      <c r="AC220" s="128">
        <v>40</v>
      </c>
      <c r="AD220" s="128"/>
      <c r="AE220" s="71">
        <f>IF(Ores_Table[[#This Row],[height_generate_in_mountains]]="No",0,IF(Ores_Table[[#This Row],[dimension]]="overworld",IF(Ores_Table[[#This Row],[height_average]]&lt;64,64+(Ores_Table[[#This Row],[height_average]]*3),0),0))</f>
        <v>148</v>
      </c>
      <c r="AF220" s="71">
        <f>IF(Ores_Table[[#This Row],[height_generate_in_mountains]]="No",0,IF(Ores_Table[[#This Row],[dimension]]="Overworld",IF(Ores_Table[[#This Row],[height_average]]&lt;64,(Ores_Table[[#This Row],[height_range]]*3),0),0))</f>
        <v>36</v>
      </c>
      <c r="AG220" s="32">
        <f>IF(Ores_Table[[#This Row],[height_desired_top]]&gt;64,64+((Ores_Table[[#This Row],[height_desired_top]]-64)*2.9),Ores_Table[[#This Row],[height_desired_top]])</f>
        <v>40</v>
      </c>
      <c r="AH220" s="41" t="s">
        <v>174</v>
      </c>
      <c r="AI220" s="42"/>
      <c r="AJ220" s="131" t="s">
        <v>53</v>
      </c>
      <c r="AK220" s="20" t="str">
        <f>IF(Ores_Table[[#This Row],[height_average]]&gt;64,"uniform",IF(Ores_Table[[#This Row],[dimension]]="Overworld","normal","uniform"))</f>
        <v>normal</v>
      </c>
      <c r="AL220" s="109" t="s">
        <v>660</v>
      </c>
      <c r="AM220" s="110" t="s">
        <v>64</v>
      </c>
      <c r="AN220" s="117"/>
      <c r="AO220" s="118" t="s">
        <v>56</v>
      </c>
      <c r="AP220" s="46"/>
    </row>
    <row r="221" spans="1:42" s="7" customFormat="1" ht="13.5">
      <c r="A221" s="31" t="s">
        <v>649</v>
      </c>
      <c r="B221" s="18"/>
      <c r="C221" s="105" t="s">
        <v>669</v>
      </c>
      <c r="D221" s="97" t="s">
        <v>59</v>
      </c>
      <c r="E221" s="98" t="s">
        <v>60</v>
      </c>
      <c r="F221" s="99" t="s">
        <v>61</v>
      </c>
      <c r="G221" s="37">
        <f>Ores_Table[[#This Row],[original_vein_size]]*Ores_Table[[#This Row],[original_veins_per_chunk]]/2</f>
        <v>12</v>
      </c>
      <c r="H221" s="123">
        <v>24</v>
      </c>
      <c r="I221" s="124">
        <v>1</v>
      </c>
      <c r="J221" s="146">
        <f>Ores_Table[[#This Row],[original_vein_size]]/2</f>
        <v>12</v>
      </c>
      <c r="K221" s="147">
        <f>Ores_Table[[#This Row],[original_veins_per_chunk]]/2</f>
        <v>0.5</v>
      </c>
      <c r="L221" s="77">
        <f>Ores_Table[[#This Row],[avg_ores_per_chunk]]/VLOOKUP(Ores_Table[[#This Row],[vein_preset]],Ore_Density[],2,FALSE)/Vanilla_COG_Divisor</f>
        <v>4.5026657807621708</v>
      </c>
      <c r="M22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21" s="86">
        <v>1</v>
      </c>
      <c r="O221" s="86">
        <v>1</v>
      </c>
      <c r="P22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1" s="152">
        <f>SQRT(Ores_Table[[#This Row],[vein_multiplier]])*Ores_Table[[#This Row],[vein_frequency_tweak]]</f>
        <v>2.1219485810834744</v>
      </c>
      <c r="R221" s="152" t="str">
        <f>IF(Ores_Table[[#This Row],[vein_has_motherlode]]="Motherlode",((Ores_Table[[#This Row],[vein_motherlode_size_tweak]]*SQRT(Ores_Table[[#This Row],[vein_multiplier]]))^(1/2))^(1/3),"none")</f>
        <v>none</v>
      </c>
      <c r="S221" s="152">
        <f>IF(Ores_Table[[#This Row],[vein_has_branches]]="Branches",SQRT(Ores_Table[[#This Row],[vein_multiplier]])^(1/2),IF(Ores_Table[[#This Row],[vein_has_branches]]="Vertical","default",Ores_Table[[#This Row],[vein_has_branches]]))</f>
        <v>1.4566909696581065</v>
      </c>
      <c r="T221" s="153">
        <f>IF(Ores_Table[[#This Row],[vein_has_branches]]="Branches",SQRT(SQRT(Ores_Table[[#This Row],[vein_multiplier]]))^(1/2),IF(Ores_Table[[#This Row],[vein_has_branches]]="Vertical",SQRT(Ores_Table[[#This Row],[vein_multiplier]])^(1/2),"none"))</f>
        <v>1.2069345341227529</v>
      </c>
      <c r="U221" s="77">
        <f>Ores_Table[[#This Row],[avg_ores_per_chunk]]/VLOOKUP(Ores_Table[[#This Row],[cloud_preset]],Ore_Density[],2,FALSE)/Vanilla_COG_Divisor</f>
        <v>0.97959183673469385</v>
      </c>
      <c r="V221" s="158">
        <f>SQRT(Ores_Table[[#This Row],[cloud_multiplier]])</f>
        <v>0.98974331861078702</v>
      </c>
      <c r="W221" s="147">
        <f>SQRT(SQRT(Ores_Table[[#This Row],[cloud_multiplier]]))</f>
        <v>0.99485844149345537</v>
      </c>
      <c r="X221" s="70">
        <f>Ores_Table[[#This Row],[height_range]]+Ores_Table[[#This Row],[height_desired_bottom]]</f>
        <v>18.5</v>
      </c>
      <c r="Y221" s="71">
        <f>(Ores_Table[[#This Row],[height_desired_top]]-Ores_Table[[#This Row],[height_desired_bottom]])/2</f>
        <v>13.5</v>
      </c>
      <c r="Z221" s="71">
        <f>Ores_Table[[#This Row],[height_amp_range]]+Ores_Table[[#This Row],[height_desired_bottom]]</f>
        <v>18.5</v>
      </c>
      <c r="AA221" s="72">
        <f>(Ores_Table[[#This Row],[height_amplified_top]]-Ores_Table[[#This Row],[height_desired_bottom]])/2</f>
        <v>13.5</v>
      </c>
      <c r="AB221" s="128">
        <v>5</v>
      </c>
      <c r="AC221" s="128">
        <v>32</v>
      </c>
      <c r="AD221" s="128"/>
      <c r="AE221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21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21" s="32">
        <f>IF(Ores_Table[[#This Row],[height_desired_top]]&gt;64,64+((Ores_Table[[#This Row],[height_desired_top]]-64)*2.9),Ores_Table[[#This Row],[height_desired_top]])</f>
        <v>32</v>
      </c>
      <c r="AH221" s="41" t="s">
        <v>516</v>
      </c>
      <c r="AI221" s="42"/>
      <c r="AJ221" s="131" t="s">
        <v>96</v>
      </c>
      <c r="AK221" s="20" t="str">
        <f>IF(Ores_Table[[#This Row],[height_average]]&gt;64,"uniform",IF(Ores_Table[[#This Row],[dimension]]="Overworld","normal","uniform"))</f>
        <v>uniform</v>
      </c>
      <c r="AL221" s="109" t="s">
        <v>670</v>
      </c>
      <c r="AM221" s="110" t="s">
        <v>98</v>
      </c>
      <c r="AN221" s="117"/>
      <c r="AO221" s="118" t="s">
        <v>56</v>
      </c>
      <c r="AP221" s="46"/>
    </row>
    <row r="222" spans="1:42" s="7" customFormat="1" ht="13.5">
      <c r="A222" s="31" t="s">
        <v>649</v>
      </c>
      <c r="B222" s="18"/>
      <c r="C222" s="105" t="s">
        <v>689</v>
      </c>
      <c r="D222" s="97" t="s">
        <v>59</v>
      </c>
      <c r="E222" s="98" t="s">
        <v>66</v>
      </c>
      <c r="F222" s="99" t="s">
        <v>61</v>
      </c>
      <c r="G222" s="37">
        <f>Ores_Table[[#This Row],[original_vein_size]]*Ores_Table[[#This Row],[original_veins_per_chunk]]/2</f>
        <v>6</v>
      </c>
      <c r="H222" s="123">
        <v>8</v>
      </c>
      <c r="I222" s="124">
        <f>12/8</f>
        <v>1.5</v>
      </c>
      <c r="J222" s="146">
        <f>Ores_Table[[#This Row],[original_vein_size]]/2</f>
        <v>4</v>
      </c>
      <c r="K222" s="147">
        <f>Ores_Table[[#This Row],[original_veins_per_chunk]]/2</f>
        <v>0.75</v>
      </c>
      <c r="L222" s="77">
        <f>Ores_Table[[#This Row],[avg_ores_per_chunk]]/VLOOKUP(Ores_Table[[#This Row],[vein_preset]],Ore_Density[],2,FALSE)/Vanilla_COG_Divisor</f>
        <v>0.37573385518590996</v>
      </c>
      <c r="M22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2" s="86">
        <v>1</v>
      </c>
      <c r="O222" s="86">
        <v>1</v>
      </c>
      <c r="P22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2" s="152">
        <f>SQRT(Ores_Table[[#This Row],[vein_multiplier]])*Ores_Table[[#This Row],[vein_frequency_tweak]]</f>
        <v>0.61297133308655627</v>
      </c>
      <c r="R222" s="152">
        <f>IF(Ores_Table[[#This Row],[vein_has_motherlode]]="Motherlode",((Ores_Table[[#This Row],[vein_motherlode_size_tweak]]*SQRT(Ores_Table[[#This Row],[vein_multiplier]]))^(1/2))^(1/3),"none")</f>
        <v>0.92166556267577893</v>
      </c>
      <c r="S222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22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22" s="77">
        <f>Ores_Table[[#This Row],[avg_ores_per_chunk]]/VLOOKUP(Ores_Table[[#This Row],[cloud_preset]],Ore_Density[],2,FALSE)/Vanilla_COG_Divisor</f>
        <v>0.48979591836734693</v>
      </c>
      <c r="V222" s="158">
        <f>SQRT(Ores_Table[[#This Row],[cloud_multiplier]])</f>
        <v>0.6998542122237652</v>
      </c>
      <c r="W222" s="147">
        <f>SQRT(SQRT(Ores_Table[[#This Row],[cloud_multiplier]]))</f>
        <v>0.83657289713674399</v>
      </c>
      <c r="X222" s="70">
        <f>Ores_Table[[#This Row],[height_range]]+Ores_Table[[#This Row],[height_desired_bottom]]</f>
        <v>46</v>
      </c>
      <c r="Y222" s="71">
        <f>(Ores_Table[[#This Row],[height_desired_top]]-Ores_Table[[#This Row],[height_desired_bottom]])/2</f>
        <v>14</v>
      </c>
      <c r="Z222" s="71">
        <f>Ores_Table[[#This Row],[height_amp_range]]+Ores_Table[[#This Row],[height_desired_bottom]]</f>
        <v>46</v>
      </c>
      <c r="AA222" s="72">
        <f>(Ores_Table[[#This Row],[height_amplified_top]]-Ores_Table[[#This Row],[height_desired_bottom]])/2</f>
        <v>14</v>
      </c>
      <c r="AB222" s="128">
        <v>32</v>
      </c>
      <c r="AC222" s="128">
        <v>60</v>
      </c>
      <c r="AD222" s="128"/>
      <c r="AE222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22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22" s="32">
        <f>IF(Ores_Table[[#This Row],[height_desired_top]]&gt;64,64+((Ores_Table[[#This Row],[height_desired_top]]-64)*2.9),Ores_Table[[#This Row],[height_desired_top]])</f>
        <v>60</v>
      </c>
      <c r="AH222" s="41" t="s">
        <v>690</v>
      </c>
      <c r="AI222" s="42"/>
      <c r="AJ222" s="131" t="s">
        <v>53</v>
      </c>
      <c r="AK222" s="20" t="str">
        <f>IF(Ores_Table[[#This Row],[height_average]]&gt;64,"uniform",IF(Ores_Table[[#This Row],[dimension]]="Overworld","normal","uniform"))</f>
        <v>normal</v>
      </c>
      <c r="AL222" s="109" t="s">
        <v>691</v>
      </c>
      <c r="AM222" s="110" t="s">
        <v>64</v>
      </c>
      <c r="AN222" s="117"/>
      <c r="AO222" s="118" t="s">
        <v>56</v>
      </c>
      <c r="AP222" s="46"/>
    </row>
    <row r="223" spans="1:42" s="7" customFormat="1" ht="13.5">
      <c r="A223" s="31" t="s">
        <v>649</v>
      </c>
      <c r="B223" s="18"/>
      <c r="C223" s="105" t="s">
        <v>692</v>
      </c>
      <c r="D223" s="97" t="s">
        <v>59</v>
      </c>
      <c r="E223" s="98" t="s">
        <v>66</v>
      </c>
      <c r="F223" s="99" t="s">
        <v>61</v>
      </c>
      <c r="G223" s="37">
        <f>Ores_Table[[#This Row],[original_vein_size]]*Ores_Table[[#This Row],[original_veins_per_chunk]]/2</f>
        <v>6</v>
      </c>
      <c r="H223" s="123">
        <v>8</v>
      </c>
      <c r="I223" s="124">
        <f>12/8</f>
        <v>1.5</v>
      </c>
      <c r="J223" s="146">
        <f>Ores_Table[[#This Row],[original_vein_size]]/2</f>
        <v>4</v>
      </c>
      <c r="K223" s="147">
        <f>Ores_Table[[#This Row],[original_veins_per_chunk]]/2</f>
        <v>0.75</v>
      </c>
      <c r="L223" s="77">
        <f>Ores_Table[[#This Row],[avg_ores_per_chunk]]/VLOOKUP(Ores_Table[[#This Row],[vein_preset]],Ore_Density[],2,FALSE)/Vanilla_COG_Divisor</f>
        <v>0.37573385518590996</v>
      </c>
      <c r="M22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3" s="86">
        <v>1</v>
      </c>
      <c r="O223" s="86">
        <v>1</v>
      </c>
      <c r="P22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3" s="152">
        <f>SQRT(Ores_Table[[#This Row],[vein_multiplier]])*Ores_Table[[#This Row],[vein_frequency_tweak]]</f>
        <v>0.61297133308655627</v>
      </c>
      <c r="R223" s="152">
        <f>IF(Ores_Table[[#This Row],[vein_has_motherlode]]="Motherlode",((Ores_Table[[#This Row],[vein_motherlode_size_tweak]]*SQRT(Ores_Table[[#This Row],[vein_multiplier]]))^(1/2))^(1/3),"none")</f>
        <v>0.92166556267577893</v>
      </c>
      <c r="S223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23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23" s="77">
        <f>Ores_Table[[#This Row],[avg_ores_per_chunk]]/VLOOKUP(Ores_Table[[#This Row],[cloud_preset]],Ore_Density[],2,FALSE)/Vanilla_COG_Divisor</f>
        <v>0.48979591836734693</v>
      </c>
      <c r="V223" s="158">
        <f>SQRT(Ores_Table[[#This Row],[cloud_multiplier]])</f>
        <v>0.6998542122237652</v>
      </c>
      <c r="W223" s="147">
        <f>SQRT(SQRT(Ores_Table[[#This Row],[cloud_multiplier]]))</f>
        <v>0.83657289713674399</v>
      </c>
      <c r="X223" s="70">
        <f>Ores_Table[[#This Row],[height_range]]+Ores_Table[[#This Row],[height_desired_bottom]]</f>
        <v>46</v>
      </c>
      <c r="Y223" s="71">
        <f>(Ores_Table[[#This Row],[height_desired_top]]-Ores_Table[[#This Row],[height_desired_bottom]])/2</f>
        <v>14</v>
      </c>
      <c r="Z223" s="71">
        <f>Ores_Table[[#This Row],[height_amp_range]]+Ores_Table[[#This Row],[height_desired_bottom]]</f>
        <v>46</v>
      </c>
      <c r="AA223" s="72">
        <f>(Ores_Table[[#This Row],[height_amplified_top]]-Ores_Table[[#This Row],[height_desired_bottom]])/2</f>
        <v>14</v>
      </c>
      <c r="AB223" s="128">
        <v>32</v>
      </c>
      <c r="AC223" s="128">
        <v>60</v>
      </c>
      <c r="AD223" s="128"/>
      <c r="AE223" s="71">
        <f>IF(Ores_Table[[#This Row],[height_generate_in_mountains]]="No",0,IF(Ores_Table[[#This Row],[dimension]]="overworld",IF(Ores_Table[[#This Row],[height_average]]&lt;64,64+(Ores_Table[[#This Row],[height_average]]*3),0),0))</f>
        <v>202</v>
      </c>
      <c r="AF223" s="71">
        <f>IF(Ores_Table[[#This Row],[height_generate_in_mountains]]="No",0,IF(Ores_Table[[#This Row],[dimension]]="Overworld",IF(Ores_Table[[#This Row],[height_average]]&lt;64,(Ores_Table[[#This Row],[height_range]]*3),0),0))</f>
        <v>42</v>
      </c>
      <c r="AG223" s="32">
        <f>IF(Ores_Table[[#This Row],[height_desired_top]]&gt;64,64+((Ores_Table[[#This Row],[height_desired_top]]-64)*2.9),Ores_Table[[#This Row],[height_desired_top]])</f>
        <v>60</v>
      </c>
      <c r="AH223" s="41" t="s">
        <v>693</v>
      </c>
      <c r="AI223" s="42"/>
      <c r="AJ223" s="131" t="s">
        <v>53</v>
      </c>
      <c r="AK223" s="20" t="str">
        <f>IF(Ores_Table[[#This Row],[height_average]]&gt;64,"uniform",IF(Ores_Table[[#This Row],[dimension]]="Overworld","normal","uniform"))</f>
        <v>normal</v>
      </c>
      <c r="AL223" s="109" t="s">
        <v>694</v>
      </c>
      <c r="AM223" s="110" t="s">
        <v>64</v>
      </c>
      <c r="AN223" s="117"/>
      <c r="AO223" s="118" t="s">
        <v>56</v>
      </c>
      <c r="AP223" s="46"/>
    </row>
    <row r="224" spans="1:42" s="7" customFormat="1" ht="13.5">
      <c r="A224" s="31" t="s">
        <v>695</v>
      </c>
      <c r="B224" s="18"/>
      <c r="C224" s="105" t="s">
        <v>541</v>
      </c>
      <c r="D224" s="97" t="s">
        <v>59</v>
      </c>
      <c r="E224" s="98" t="s">
        <v>66</v>
      </c>
      <c r="F224" s="99" t="s">
        <v>61</v>
      </c>
      <c r="G224" s="37">
        <f>Ores_Table[[#This Row],[original_vein_size]]*Ores_Table[[#This Row],[original_veins_per_chunk]]/2</f>
        <v>8</v>
      </c>
      <c r="H224" s="123">
        <v>4</v>
      </c>
      <c r="I224" s="124">
        <v>4</v>
      </c>
      <c r="J224" s="146">
        <f>Ores_Table[[#This Row],[original_vein_size]]/2</f>
        <v>2</v>
      </c>
      <c r="K224" s="147">
        <f>Ores_Table[[#This Row],[original_veins_per_chunk]]/2</f>
        <v>2</v>
      </c>
      <c r="L224" s="77">
        <f>Ores_Table[[#This Row],[avg_ores_per_chunk]]/VLOOKUP(Ores_Table[[#This Row],[vein_preset]],Ore_Density[],2,FALSE)/Vanilla_COG_Divisor</f>
        <v>0.50097847358121328</v>
      </c>
      <c r="M22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4" s="86">
        <v>1</v>
      </c>
      <c r="O224" s="86">
        <v>1</v>
      </c>
      <c r="P22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4" s="152">
        <f>SQRT(Ores_Table[[#This Row],[vein_multiplier]])*Ores_Table[[#This Row],[vein_frequency_tweak]]</f>
        <v>0.70779832832609413</v>
      </c>
      <c r="R224" s="152">
        <f>IF(Ores_Table[[#This Row],[vein_has_motherlode]]="Motherlode",((Ores_Table[[#This Row],[vein_motherlode_size_tweak]]*SQRT(Ores_Table[[#This Row],[vein_multiplier]]))^(1/2))^(1/3),"none")</f>
        <v>0.94402810080572686</v>
      </c>
      <c r="S224" s="152">
        <f>IF(Ores_Table[[#This Row],[vein_has_branches]]="Branches",SQRT(Ores_Table[[#This Row],[vein_multiplier]])^(1/2),IF(Ores_Table[[#This Row],[vein_has_branches]]="Vertical","default",Ores_Table[[#This Row],[vein_has_branches]]))</f>
        <v>0.84130751115516267</v>
      </c>
      <c r="T224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0.91722816744535418</v>
      </c>
      <c r="U224" s="77">
        <f>Ores_Table[[#This Row],[avg_ores_per_chunk]]/VLOOKUP(Ores_Table[[#This Row],[cloud_preset]],Ore_Density[],2,FALSE)/Vanilla_COG_Divisor</f>
        <v>0.65306122448979587</v>
      </c>
      <c r="V224" s="158">
        <f>SQRT(Ores_Table[[#This Row],[cloud_multiplier]])</f>
        <v>0.80812203564176854</v>
      </c>
      <c r="W224" s="147">
        <f>SQRT(SQRT(Ores_Table[[#This Row],[cloud_multiplier]]))</f>
        <v>0.89895608104165381</v>
      </c>
      <c r="X224" s="70">
        <f>Ores_Table[[#This Row],[height_range]]+Ores_Table[[#This Row],[height_desired_bottom]]</f>
        <v>13</v>
      </c>
      <c r="Y224" s="71">
        <f>(Ores_Table[[#This Row],[height_desired_top]]-Ores_Table[[#This Row],[height_desired_bottom]])/2</f>
        <v>7</v>
      </c>
      <c r="Z224" s="71">
        <f>Ores_Table[[#This Row],[height_amp_range]]+Ores_Table[[#This Row],[height_desired_bottom]]</f>
        <v>13</v>
      </c>
      <c r="AA224" s="72">
        <f>(Ores_Table[[#This Row],[height_amplified_top]]-Ores_Table[[#This Row],[height_desired_bottom]])/2</f>
        <v>7</v>
      </c>
      <c r="AB224" s="128">
        <v>6</v>
      </c>
      <c r="AC224" s="128">
        <v>20</v>
      </c>
      <c r="AD224" s="128"/>
      <c r="AE224" s="71">
        <f>IF(Ores_Table[[#This Row],[height_generate_in_mountains]]="No",0,IF(Ores_Table[[#This Row],[dimension]]="overworld",IF(Ores_Table[[#This Row],[height_average]]&lt;64,64+(Ores_Table[[#This Row],[height_average]]*3),0),0))</f>
        <v>103</v>
      </c>
      <c r="AF224" s="71">
        <f>IF(Ores_Table[[#This Row],[height_generate_in_mountains]]="No",0,IF(Ores_Table[[#This Row],[dimension]]="Overworld",IF(Ores_Table[[#This Row],[height_average]]&lt;64,(Ores_Table[[#This Row],[height_range]]*3),0),0))</f>
        <v>21</v>
      </c>
      <c r="AG224" s="32">
        <f>IF(Ores_Table[[#This Row],[height_desired_top]]&gt;64,64+((Ores_Table[[#This Row],[height_desired_top]]-64)*2.9),Ores_Table[[#This Row],[height_desired_top]])</f>
        <v>20</v>
      </c>
      <c r="AH224" s="41" t="s">
        <v>701</v>
      </c>
      <c r="AI224" s="42"/>
      <c r="AJ224" s="131" t="s">
        <v>53</v>
      </c>
      <c r="AK224" s="20" t="str">
        <f>IF(Ores_Table[[#This Row],[height_average]]&gt;64,"uniform",IF(Ores_Table[[#This Row],[dimension]]="Overworld","normal","uniform"))</f>
        <v>normal</v>
      </c>
      <c r="AL224" s="109" t="s">
        <v>702</v>
      </c>
      <c r="AM224" s="110" t="s">
        <v>64</v>
      </c>
      <c r="AN224" s="117"/>
      <c r="AO224" s="118" t="s">
        <v>56</v>
      </c>
      <c r="AP224" s="46"/>
    </row>
    <row r="225" spans="1:42" s="7" customFormat="1" ht="13.5">
      <c r="A225" s="31" t="s">
        <v>695</v>
      </c>
      <c r="B225" s="18"/>
      <c r="C225" s="105" t="s">
        <v>176</v>
      </c>
      <c r="D225" s="97" t="s">
        <v>59</v>
      </c>
      <c r="E225" s="98" t="s">
        <v>66</v>
      </c>
      <c r="F225" s="99" t="s">
        <v>61</v>
      </c>
      <c r="G225" s="37">
        <f>Ores_Table[[#This Row],[original_vein_size]]*Ores_Table[[#This Row],[original_veins_per_chunk]]/2</f>
        <v>122.5</v>
      </c>
      <c r="H225" s="123">
        <v>7</v>
      </c>
      <c r="I225" s="124">
        <v>35</v>
      </c>
      <c r="J225" s="146">
        <f>Ores_Table[[#This Row],[original_vein_size]]/2</f>
        <v>3.5</v>
      </c>
      <c r="K225" s="147">
        <f>Ores_Table[[#This Row],[original_veins_per_chunk]]/2</f>
        <v>17.5</v>
      </c>
      <c r="L225" s="77">
        <f>Ores_Table[[#This Row],[avg_ores_per_chunk]]/VLOOKUP(Ores_Table[[#This Row],[vein_preset]],Ore_Density[],2,FALSE)/Vanilla_COG_Divisor</f>
        <v>7.6712328767123292</v>
      </c>
      <c r="M22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5" s="86">
        <v>1</v>
      </c>
      <c r="O225" s="86">
        <v>1</v>
      </c>
      <c r="P22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5" s="152">
        <f>SQRT(Ores_Table[[#This Row],[vein_multiplier]])*Ores_Table[[#This Row],[vein_frequency_tweak]]</f>
        <v>2.7696990588712573</v>
      </c>
      <c r="R225" s="152">
        <f>IF(Ores_Table[[#This Row],[vein_has_motherlode]]="Motherlode",((Ores_Table[[#This Row],[vein_motherlode_size_tweak]]*SQRT(Ores_Table[[#This Row],[vein_multiplier]]))^(1/2))^(1/3),"none")</f>
        <v>1.185055701003221</v>
      </c>
      <c r="S225" s="152">
        <f>IF(Ores_Table[[#This Row],[vein_has_branches]]="Branches",SQRT(Ores_Table[[#This Row],[vein_multiplier]])^(1/2),IF(Ores_Table[[#This Row],[vein_has_branches]]="Vertical","default",Ores_Table[[#This Row],[vein_has_branches]]))</f>
        <v>1.6642412862536662</v>
      </c>
      <c r="T225" s="153">
        <f>IF(Ores_Table[[#This Row],[vein_has_branches]]="Branches",SQRT(SQRT(Ores_Table[[#This Row],[vein_multiplier]]))^(1/2),IF(Ores_Table[[#This Row],[vein_has_branches]]="Vertical",SQRT(Ores_Table[[#This Row],[vein_multiplier]])^(1/2),"none"))</f>
        <v>1.2900547609515134</v>
      </c>
      <c r="U225" s="77">
        <f>Ores_Table[[#This Row],[avg_ores_per_chunk]]/VLOOKUP(Ores_Table[[#This Row],[cloud_preset]],Ore_Density[],2,FALSE)/Vanilla_COG_Divisor</f>
        <v>10</v>
      </c>
      <c r="V225" s="158">
        <f>SQRT(Ores_Table[[#This Row],[cloud_multiplier]])</f>
        <v>3.1622776601683795</v>
      </c>
      <c r="W225" s="147">
        <f>SQRT(SQRT(Ores_Table[[#This Row],[cloud_multiplier]]))</f>
        <v>1.7782794100389228</v>
      </c>
      <c r="X225" s="70">
        <f>Ores_Table[[#This Row],[height_range]]+Ores_Table[[#This Row],[height_desired_bottom]]</f>
        <v>48</v>
      </c>
      <c r="Y225" s="71">
        <f>(Ores_Table[[#This Row],[height_desired_top]]-Ores_Table[[#This Row],[height_desired_bottom]])/2</f>
        <v>42</v>
      </c>
      <c r="Z225" s="71">
        <f>Ores_Table[[#This Row],[height_amp_range]]+Ores_Table[[#This Row],[height_desired_bottom]]</f>
        <v>72.699999999999989</v>
      </c>
      <c r="AA225" s="72">
        <f>(Ores_Table[[#This Row],[height_amplified_top]]-Ores_Table[[#This Row],[height_desired_bottom]])/2</f>
        <v>66.699999999999989</v>
      </c>
      <c r="AB225" s="128">
        <v>6</v>
      </c>
      <c r="AC225" s="128">
        <v>90</v>
      </c>
      <c r="AD225" s="128"/>
      <c r="AE225" s="71">
        <f>IF(Ores_Table[[#This Row],[height_generate_in_mountains]]="No",0,IF(Ores_Table[[#This Row],[dimension]]="overworld",IF(Ores_Table[[#This Row],[height_average]]&lt;64,64+(Ores_Table[[#This Row],[height_average]]*3),0),0))</f>
        <v>208</v>
      </c>
      <c r="AF225" s="71">
        <f>IF(Ores_Table[[#This Row],[height_generate_in_mountains]]="No",0,IF(Ores_Table[[#This Row],[dimension]]="Overworld",IF(Ores_Table[[#This Row],[height_average]]&lt;64,(Ores_Table[[#This Row],[height_range]]*3),0),0))</f>
        <v>126</v>
      </c>
      <c r="AG225" s="32">
        <f>IF(Ores_Table[[#This Row],[height_desired_top]]&gt;64,64+((Ores_Table[[#This Row],[height_desired_top]]-64)*2.9),Ores_Table[[#This Row],[height_desired_top]])</f>
        <v>139.39999999999998</v>
      </c>
      <c r="AH225" s="41" t="s">
        <v>177</v>
      </c>
      <c r="AI225" s="42"/>
      <c r="AJ225" s="131" t="s">
        <v>53</v>
      </c>
      <c r="AK225" s="20" t="str">
        <f>IF(Ores_Table[[#This Row],[height_average]]&gt;64,"uniform",IF(Ores_Table[[#This Row],[dimension]]="Overworld","normal","uniform"))</f>
        <v>normal</v>
      </c>
      <c r="AL225" s="109" t="s">
        <v>696</v>
      </c>
      <c r="AM225" s="110" t="s">
        <v>64</v>
      </c>
      <c r="AN225" s="117"/>
      <c r="AO225" s="118" t="s">
        <v>56</v>
      </c>
      <c r="AP225" s="46"/>
    </row>
    <row r="226" spans="1:42" s="7" customFormat="1" ht="13.5">
      <c r="A226" s="31" t="s">
        <v>695</v>
      </c>
      <c r="B226" s="18"/>
      <c r="C226" s="105" t="s">
        <v>698</v>
      </c>
      <c r="D226" s="97" t="s">
        <v>59</v>
      </c>
      <c r="E226" s="98" t="s">
        <v>66</v>
      </c>
      <c r="F226" s="99" t="s">
        <v>61</v>
      </c>
      <c r="G226" s="37">
        <f>Ores_Table[[#This Row],[original_vein_size]]*Ores_Table[[#This Row],[original_veins_per_chunk]]/2</f>
        <v>16</v>
      </c>
      <c r="H226" s="123">
        <v>4</v>
      </c>
      <c r="I226" s="124">
        <v>8</v>
      </c>
      <c r="J226" s="146">
        <f>Ores_Table[[#This Row],[original_vein_size]]/2</f>
        <v>2</v>
      </c>
      <c r="K226" s="147">
        <f>Ores_Table[[#This Row],[original_veins_per_chunk]]/2</f>
        <v>4</v>
      </c>
      <c r="L226" s="77">
        <f>Ores_Table[[#This Row],[avg_ores_per_chunk]]/VLOOKUP(Ores_Table[[#This Row],[vein_preset]],Ore_Density[],2,FALSE)/Vanilla_COG_Divisor</f>
        <v>1.0019569471624266</v>
      </c>
      <c r="M22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6" s="86">
        <v>1</v>
      </c>
      <c r="O226" s="86">
        <v>1</v>
      </c>
      <c r="P22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6" s="152">
        <f>SQRT(Ores_Table[[#This Row],[vein_multiplier]])*Ores_Table[[#This Row],[vein_frequency_tweak]]</f>
        <v>1.000977995343767</v>
      </c>
      <c r="R226" s="152">
        <f>IF(Ores_Table[[#This Row],[vein_has_motherlode]]="Motherlode",((Ores_Table[[#This Row],[vein_motherlode_size_tweak]]*SQRT(Ores_Table[[#This Row],[vein_multiplier]]))^(1/2))^(1/3),"none")</f>
        <v>1.0001629328417641</v>
      </c>
      <c r="S226" s="152">
        <f>IF(Ores_Table[[#This Row],[vein_has_branches]]="Branches",SQRT(Ores_Table[[#This Row],[vein_multiplier]])^(1/2),IF(Ores_Table[[#This Row],[vein_has_branches]]="Vertical","default",Ores_Table[[#This Row],[vein_has_branches]]))</f>
        <v>1.0004888781709504</v>
      </c>
      <c r="T226" s="153">
        <f>IF(Ores_Table[[#This Row],[vein_has_branches]]="Branches",SQRT(SQRT(Ores_Table[[#This Row],[vein_multiplier]]))^(1/2),IF(Ores_Table[[#This Row],[vein_has_branches]]="Vertical",SQRT(Ores_Table[[#This Row],[vein_multiplier]])^(1/2),"none"))</f>
        <v>1.0002444092175424</v>
      </c>
      <c r="U226" s="77">
        <f>Ores_Table[[#This Row],[avg_ores_per_chunk]]/VLOOKUP(Ores_Table[[#This Row],[cloud_preset]],Ore_Density[],2,FALSE)/Vanilla_COG_Divisor</f>
        <v>1.3061224489795917</v>
      </c>
      <c r="V226" s="158">
        <f>SQRT(Ores_Table[[#This Row],[cloud_multiplier]])</f>
        <v>1.1428571428571428</v>
      </c>
      <c r="W226" s="147">
        <f>SQRT(SQRT(Ores_Table[[#This Row],[cloud_multiplier]]))</f>
        <v>1.0690449676496976</v>
      </c>
      <c r="X226" s="70">
        <f>Ores_Table[[#This Row],[height_range]]+Ores_Table[[#This Row],[height_desired_bottom]]</f>
        <v>20</v>
      </c>
      <c r="Y226" s="71">
        <f>(Ores_Table[[#This Row],[height_desired_top]]-Ores_Table[[#This Row],[height_desired_bottom]])/2</f>
        <v>15</v>
      </c>
      <c r="Z226" s="71">
        <f>Ores_Table[[#This Row],[height_amp_range]]+Ores_Table[[#This Row],[height_desired_bottom]]</f>
        <v>20</v>
      </c>
      <c r="AA226" s="72">
        <f>(Ores_Table[[#This Row],[height_amplified_top]]-Ores_Table[[#This Row],[height_desired_bottom]])/2</f>
        <v>15</v>
      </c>
      <c r="AB226" s="128">
        <v>5</v>
      </c>
      <c r="AC226" s="128">
        <v>35</v>
      </c>
      <c r="AD226" s="128"/>
      <c r="AE226" s="71">
        <f>IF(Ores_Table[[#This Row],[height_generate_in_mountains]]="No",0,IF(Ores_Table[[#This Row],[dimension]]="overworld",IF(Ores_Table[[#This Row],[height_average]]&lt;64,64+(Ores_Table[[#This Row],[height_average]]*3),0),0))</f>
        <v>124</v>
      </c>
      <c r="AF226" s="71">
        <f>IF(Ores_Table[[#This Row],[height_generate_in_mountains]]="No",0,IF(Ores_Table[[#This Row],[dimension]]="Overworld",IF(Ores_Table[[#This Row],[height_average]]&lt;64,(Ores_Table[[#This Row],[height_range]]*3),0),0))</f>
        <v>45</v>
      </c>
      <c r="AG226" s="32">
        <f>IF(Ores_Table[[#This Row],[height_desired_top]]&gt;64,64+((Ores_Table[[#This Row],[height_desired_top]]-64)*2.9),Ores_Table[[#This Row],[height_desired_top]])</f>
        <v>35</v>
      </c>
      <c r="AH226" s="41" t="s">
        <v>699</v>
      </c>
      <c r="AI226" s="42"/>
      <c r="AJ226" s="131" t="s">
        <v>53</v>
      </c>
      <c r="AK226" s="20" t="str">
        <f>IF(Ores_Table[[#This Row],[height_average]]&gt;64,"uniform",IF(Ores_Table[[#This Row],[dimension]]="Overworld","normal","uniform"))</f>
        <v>normal</v>
      </c>
      <c r="AL226" s="109" t="s">
        <v>700</v>
      </c>
      <c r="AM226" s="110" t="s">
        <v>64</v>
      </c>
      <c r="AN226" s="117"/>
      <c r="AO226" s="118" t="s">
        <v>56</v>
      </c>
      <c r="AP226" s="46"/>
    </row>
    <row r="227" spans="1:42" s="7" customFormat="1" ht="13.5">
      <c r="A227" s="31" t="s">
        <v>695</v>
      </c>
      <c r="B227" s="18"/>
      <c r="C227" s="105" t="s">
        <v>306</v>
      </c>
      <c r="D227" s="97" t="s">
        <v>59</v>
      </c>
      <c r="E227" s="98" t="s">
        <v>79</v>
      </c>
      <c r="F227" s="99" t="s">
        <v>61</v>
      </c>
      <c r="G227" s="37">
        <f>Ores_Table[[#This Row],[original_vein_size]]*Ores_Table[[#This Row],[original_veins_per_chunk]]/2</f>
        <v>17.5</v>
      </c>
      <c r="H227" s="123">
        <v>7</v>
      </c>
      <c r="I227" s="124">
        <v>5</v>
      </c>
      <c r="J227" s="146">
        <f>Ores_Table[[#This Row],[original_vein_size]]/2</f>
        <v>3.5</v>
      </c>
      <c r="K227" s="147">
        <f>Ores_Table[[#This Row],[original_veins_per_chunk]]/2</f>
        <v>2.5</v>
      </c>
      <c r="L227" s="77">
        <f>Ores_Table[[#This Row],[avg_ores_per_chunk]]/VLOOKUP(Ores_Table[[#This Row],[vein_preset]],Ore_Density[],2,FALSE)/Vanilla_COG_Divisor</f>
        <v>2.5510162432387871</v>
      </c>
      <c r="M22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27" s="86">
        <v>1</v>
      </c>
      <c r="O227" s="86">
        <v>1</v>
      </c>
      <c r="P22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7" s="152">
        <f>SQRT(Ores_Table[[#This Row],[vein_multiplier]])*Ores_Table[[#This Row],[vein_frequency_tweak]]</f>
        <v>1.597190108671722</v>
      </c>
      <c r="R227" s="152" t="str">
        <f>IF(Ores_Table[[#This Row],[vein_has_motherlode]]="Motherlode",((Ores_Table[[#This Row],[vein_motherlode_size_tweak]]*SQRT(Ores_Table[[#This Row],[vein_multiplier]]))^(1/2))^(1/3),"none")</f>
        <v>none</v>
      </c>
      <c r="S227" s="152">
        <f>IF(Ores_Table[[#This Row],[vein_has_branches]]="Branches",SQRT(Ores_Table[[#This Row],[vein_multiplier]])^(1/2),IF(Ores_Table[[#This Row],[vein_has_branches]]="Vertical","default",Ores_Table[[#This Row],[vein_has_branches]]))</f>
        <v>1.2637998689158509</v>
      </c>
      <c r="T227" s="153">
        <f>IF(Ores_Table[[#This Row],[vein_has_branches]]="Branches",SQRT(SQRT(Ores_Table[[#This Row],[vein_multiplier]]))^(1/2),IF(Ores_Table[[#This Row],[vein_has_branches]]="Vertical",SQRT(Ores_Table[[#This Row],[vein_multiplier]])^(1/2),"none"))</f>
        <v>1.1241885379756595</v>
      </c>
      <c r="U227" s="77">
        <f>Ores_Table[[#This Row],[avg_ores_per_chunk]]/VLOOKUP(Ores_Table[[#This Row],[cloud_preset]],Ore_Density[],2,FALSE)/Vanilla_COG_Divisor</f>
        <v>1.4285714285714286</v>
      </c>
      <c r="V227" s="158">
        <f>SQRT(Ores_Table[[#This Row],[cloud_multiplier]])</f>
        <v>1.1952286093343936</v>
      </c>
      <c r="W227" s="147">
        <f>SQRT(SQRT(Ores_Table[[#This Row],[cloud_multiplier]]))</f>
        <v>1.0932651139290934</v>
      </c>
      <c r="X227" s="70">
        <f>Ores_Table[[#This Row],[height_range]]+Ores_Table[[#This Row],[height_desired_bottom]]</f>
        <v>72</v>
      </c>
      <c r="Y227" s="71">
        <f>(Ores_Table[[#This Row],[height_desired_top]]-Ores_Table[[#This Row],[height_desired_bottom]])/2</f>
        <v>56</v>
      </c>
      <c r="Z227" s="71">
        <f>Ores_Table[[#This Row],[height_amp_range]]+Ores_Table[[#This Row],[height_desired_bottom]]</f>
        <v>132.80000000000001</v>
      </c>
      <c r="AA227" s="72">
        <f>(Ores_Table[[#This Row],[height_amplified_top]]-Ores_Table[[#This Row],[height_desired_bottom]])/2</f>
        <v>116.8</v>
      </c>
      <c r="AB227" s="128">
        <v>16</v>
      </c>
      <c r="AC227" s="128">
        <v>128</v>
      </c>
      <c r="AD227" s="128"/>
      <c r="AE22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2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27" s="32">
        <f>IF(Ores_Table[[#This Row],[height_desired_top]]&gt;64,64+((Ores_Table[[#This Row],[height_desired_top]]-64)*2.9),Ores_Table[[#This Row],[height_desired_top]])</f>
        <v>249.6</v>
      </c>
      <c r="AH227" s="41" t="s">
        <v>703</v>
      </c>
      <c r="AI227" s="42" t="s">
        <v>704</v>
      </c>
      <c r="AJ227" s="131" t="s">
        <v>96</v>
      </c>
      <c r="AK227" s="20" t="str">
        <f>IF(Ores_Table[[#This Row],[height_average]]&gt;64,"uniform",IF(Ores_Table[[#This Row],[dimension]]="Overworld","normal","uniform"))</f>
        <v>uniform</v>
      </c>
      <c r="AL227" s="109" t="s">
        <v>705</v>
      </c>
      <c r="AM227" s="110" t="s">
        <v>98</v>
      </c>
      <c r="AN227" s="117" t="s">
        <v>83</v>
      </c>
      <c r="AO227" s="118" t="s">
        <v>84</v>
      </c>
      <c r="AP227" s="46"/>
    </row>
    <row r="228" spans="1:42" s="7" customFormat="1" ht="13.5">
      <c r="A228" s="31" t="s">
        <v>695</v>
      </c>
      <c r="B228" s="18"/>
      <c r="C228" s="105" t="s">
        <v>179</v>
      </c>
      <c r="D228" s="97" t="s">
        <v>59</v>
      </c>
      <c r="E228" s="98" t="s">
        <v>66</v>
      </c>
      <c r="F228" s="99" t="s">
        <v>61</v>
      </c>
      <c r="G228" s="37">
        <f>Ores_Table[[#This Row],[original_vein_size]]*Ores_Table[[#This Row],[original_veins_per_chunk]]/2</f>
        <v>105</v>
      </c>
      <c r="H228" s="123">
        <v>7</v>
      </c>
      <c r="I228" s="124">
        <v>30</v>
      </c>
      <c r="J228" s="146">
        <f>Ores_Table[[#This Row],[original_vein_size]]/2</f>
        <v>3.5</v>
      </c>
      <c r="K228" s="147">
        <f>Ores_Table[[#This Row],[original_veins_per_chunk]]/2</f>
        <v>15</v>
      </c>
      <c r="L228" s="77">
        <f>Ores_Table[[#This Row],[avg_ores_per_chunk]]/VLOOKUP(Ores_Table[[#This Row],[vein_preset]],Ore_Density[],2,FALSE)/Vanilla_COG_Divisor</f>
        <v>6.5753424657534243</v>
      </c>
      <c r="M22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28" s="86">
        <v>1</v>
      </c>
      <c r="O228" s="86">
        <v>1</v>
      </c>
      <c r="P22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8" s="152">
        <f>SQRT(Ores_Table[[#This Row],[vein_multiplier]])*Ores_Table[[#This Row],[vein_frequency_tweak]]</f>
        <v>2.5642430590241294</v>
      </c>
      <c r="R228" s="152">
        <f>IF(Ores_Table[[#This Row],[vein_has_motherlode]]="Motherlode",((Ores_Table[[#This Row],[vein_motherlode_size_tweak]]*SQRT(Ores_Table[[#This Row],[vein_multiplier]]))^(1/2))^(1/3),"none")</f>
        <v>1.1699299656073219</v>
      </c>
      <c r="S228" s="152">
        <f>IF(Ores_Table[[#This Row],[vein_has_branches]]="Branches",SQRT(Ores_Table[[#This Row],[vein_multiplier]])^(1/2),IF(Ores_Table[[#This Row],[vein_has_branches]]="Vertical","default",Ores_Table[[#This Row],[vein_has_branches]]))</f>
        <v>1.6013254069751499</v>
      </c>
      <c r="T228" s="153">
        <f>IF(Ores_Table[[#This Row],[vein_has_branches]]="Branches",SQRT(SQRT(Ores_Table[[#This Row],[vein_multiplier]]))^(1/2),IF(Ores_Table[[#This Row],[vein_has_branches]]="Vertical",SQRT(Ores_Table[[#This Row],[vein_multiplier]])^(1/2),"none"))</f>
        <v>1.265434868721085</v>
      </c>
      <c r="U228" s="77">
        <f>Ores_Table[[#This Row],[avg_ores_per_chunk]]/VLOOKUP(Ores_Table[[#This Row],[cloud_preset]],Ore_Density[],2,FALSE)/Vanilla_COG_Divisor</f>
        <v>8.5714285714285712</v>
      </c>
      <c r="V228" s="158">
        <f>SQRT(Ores_Table[[#This Row],[cloud_multiplier]])</f>
        <v>2.9277002188455996</v>
      </c>
      <c r="W228" s="147">
        <f>SQRT(SQRT(Ores_Table[[#This Row],[cloud_multiplier]]))</f>
        <v>1.7110523717424899</v>
      </c>
      <c r="X228" s="70">
        <f>Ores_Table[[#This Row],[height_range]]+Ores_Table[[#This Row],[height_desired_bottom]]</f>
        <v>48</v>
      </c>
      <c r="Y228" s="71">
        <f>(Ores_Table[[#This Row],[height_desired_top]]-Ores_Table[[#This Row],[height_desired_bottom]])/2</f>
        <v>42</v>
      </c>
      <c r="Z228" s="71">
        <f>Ores_Table[[#This Row],[height_amp_range]]+Ores_Table[[#This Row],[height_desired_bottom]]</f>
        <v>72.699999999999989</v>
      </c>
      <c r="AA228" s="72">
        <f>(Ores_Table[[#This Row],[height_amplified_top]]-Ores_Table[[#This Row],[height_desired_bottom]])/2</f>
        <v>66.699999999999989</v>
      </c>
      <c r="AB228" s="128">
        <v>6</v>
      </c>
      <c r="AC228" s="128">
        <v>90</v>
      </c>
      <c r="AD228" s="128"/>
      <c r="AE228" s="71">
        <f>IF(Ores_Table[[#This Row],[height_generate_in_mountains]]="No",0,IF(Ores_Table[[#This Row],[dimension]]="overworld",IF(Ores_Table[[#This Row],[height_average]]&lt;64,64+(Ores_Table[[#This Row],[height_average]]*3),0),0))</f>
        <v>208</v>
      </c>
      <c r="AF228" s="71">
        <f>IF(Ores_Table[[#This Row],[height_generate_in_mountains]]="No",0,IF(Ores_Table[[#This Row],[dimension]]="Overworld",IF(Ores_Table[[#This Row],[height_average]]&lt;64,(Ores_Table[[#This Row],[height_range]]*3),0),0))</f>
        <v>126</v>
      </c>
      <c r="AG228" s="32">
        <f>IF(Ores_Table[[#This Row],[height_desired_top]]&gt;64,64+((Ores_Table[[#This Row],[height_desired_top]]-64)*2.9),Ores_Table[[#This Row],[height_desired_top]])</f>
        <v>139.39999999999998</v>
      </c>
      <c r="AH228" s="41" t="s">
        <v>180</v>
      </c>
      <c r="AI228" s="42"/>
      <c r="AJ228" s="131" t="s">
        <v>53</v>
      </c>
      <c r="AK228" s="20" t="str">
        <f>IF(Ores_Table[[#This Row],[height_average]]&gt;64,"uniform",IF(Ores_Table[[#This Row],[dimension]]="Overworld","normal","uniform"))</f>
        <v>normal</v>
      </c>
      <c r="AL228" s="109" t="s">
        <v>697</v>
      </c>
      <c r="AM228" s="110" t="s">
        <v>64</v>
      </c>
      <c r="AN228" s="117"/>
      <c r="AO228" s="118" t="s">
        <v>56</v>
      </c>
      <c r="AP228" s="46"/>
    </row>
    <row r="229" spans="1:42" s="7" customFormat="1" ht="13.5">
      <c r="A229" s="31" t="s">
        <v>706</v>
      </c>
      <c r="B229" s="18"/>
      <c r="C229" s="105" t="s">
        <v>712</v>
      </c>
      <c r="D229" s="97" t="s">
        <v>59</v>
      </c>
      <c r="E229" s="98" t="s">
        <v>60</v>
      </c>
      <c r="F229" s="99" t="s">
        <v>61</v>
      </c>
      <c r="G229" s="37">
        <f>Ores_Table[[#This Row],[original_vein_size]]*Ores_Table[[#This Row],[original_veins_per_chunk]]/2</f>
        <v>24</v>
      </c>
      <c r="H229" s="123">
        <v>6</v>
      </c>
      <c r="I229" s="124">
        <v>8</v>
      </c>
      <c r="J229" s="146">
        <f>Ores_Table[[#This Row],[original_vein_size]]/2</f>
        <v>3</v>
      </c>
      <c r="K229" s="147">
        <f>Ores_Table[[#This Row],[original_veins_per_chunk]]/2</f>
        <v>4</v>
      </c>
      <c r="L229" s="77">
        <f>Ores_Table[[#This Row],[avg_ores_per_chunk]]/VLOOKUP(Ores_Table[[#This Row],[vein_preset]],Ore_Density[],2,FALSE)/Vanilla_COG_Divisor</f>
        <v>9.0053315615243417</v>
      </c>
      <c r="M22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29" s="86">
        <v>1</v>
      </c>
      <c r="O229" s="86">
        <v>1</v>
      </c>
      <c r="P22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29" s="152">
        <f>SQRT(Ores_Table[[#This Row],[vein_multiplier]])*Ores_Table[[#This Row],[vein_frequency_tweak]]</f>
        <v>3.000888462026595</v>
      </c>
      <c r="R229" s="152" t="str">
        <f>IF(Ores_Table[[#This Row],[vein_has_motherlode]]="Motherlode",((Ores_Table[[#This Row],[vein_motherlode_size_tweak]]*SQRT(Ores_Table[[#This Row],[vein_multiplier]]))^(1/2))^(1/3),"none")</f>
        <v>none</v>
      </c>
      <c r="S229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29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29" s="78">
        <f>Ores_Table[[#This Row],[avg_ores_per_chunk]]/Stratum_Clouds_Ores_Per_Chunk/Vanilla_COG_Divisor</f>
        <v>0.6696428571428571</v>
      </c>
      <c r="V229" s="158">
        <f>SQRT(Ores_Table[[#This Row],[cloud_multiplier]])</f>
        <v>0.81831708838497141</v>
      </c>
      <c r="W229" s="147">
        <f>SQRT(SQRT(Ores_Table[[#This Row],[cloud_multiplier]]))</f>
        <v>0.90460880406116506</v>
      </c>
      <c r="X229" s="70">
        <f>Ores_Table[[#This Row],[height_range]]+Ores_Table[[#This Row],[height_desired_bottom]]</f>
        <v>32</v>
      </c>
      <c r="Y229" s="71">
        <f>(Ores_Table[[#This Row],[height_desired_top]]-Ores_Table[[#This Row],[height_desired_bottom]])/2</f>
        <v>27</v>
      </c>
      <c r="Z229" s="71">
        <f>Ores_Table[[#This Row],[height_amp_range]]+Ores_Table[[#This Row],[height_desired_bottom]]</f>
        <v>32</v>
      </c>
      <c r="AA229" s="72">
        <f>(Ores_Table[[#This Row],[height_amplified_top]]-Ores_Table[[#This Row],[height_desired_bottom]])/2</f>
        <v>27</v>
      </c>
      <c r="AB229" s="128">
        <v>5</v>
      </c>
      <c r="AC229" s="128">
        <v>59</v>
      </c>
      <c r="AD229" s="128" t="s">
        <v>790</v>
      </c>
      <c r="AE22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2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29" s="32">
        <f>IF(Ores_Table[[#This Row],[height_desired_top]]&gt;64,64+((Ores_Table[[#This Row],[height_desired_top]]-64)*2.9),Ores_Table[[#This Row],[height_desired_top]])</f>
        <v>59</v>
      </c>
      <c r="AH229" s="41" t="s">
        <v>713</v>
      </c>
      <c r="AI229" s="42"/>
      <c r="AJ229" s="131" t="s">
        <v>53</v>
      </c>
      <c r="AK229" s="20" t="str">
        <f>IF(Ores_Table[[#This Row],[height_average]]&gt;64,"uniform",IF(Ores_Table[[#This Row],[dimension]]="Overworld","normal","uniform"))</f>
        <v>normal</v>
      </c>
      <c r="AL229" s="109" t="s">
        <v>714</v>
      </c>
      <c r="AM229" s="110" t="s">
        <v>64</v>
      </c>
      <c r="AN229" s="117" t="s">
        <v>715</v>
      </c>
      <c r="AO229" s="118" t="s">
        <v>715</v>
      </c>
      <c r="AP229" s="46"/>
    </row>
    <row r="230" spans="1:42" s="7" customFormat="1" ht="13.5">
      <c r="A230" s="31" t="s">
        <v>706</v>
      </c>
      <c r="B230" s="18"/>
      <c r="C230" s="105" t="s">
        <v>707</v>
      </c>
      <c r="D230" s="97" t="s">
        <v>59</v>
      </c>
      <c r="E230" s="98" t="s">
        <v>60</v>
      </c>
      <c r="F230" s="99" t="s">
        <v>61</v>
      </c>
      <c r="G230" s="37">
        <f>Ores_Table[[#This Row],[original_vein_size]]*Ores_Table[[#This Row],[original_veins_per_chunk]]/2</f>
        <v>10</v>
      </c>
      <c r="H230" s="123">
        <v>1</v>
      </c>
      <c r="I230" s="124">
        <v>20</v>
      </c>
      <c r="J230" s="146">
        <f>Ores_Table[[#This Row],[original_vein_size]]/2</f>
        <v>0.5</v>
      </c>
      <c r="K230" s="147">
        <f>Ores_Table[[#This Row],[original_veins_per_chunk]]/2</f>
        <v>10</v>
      </c>
      <c r="L230" s="77">
        <f>Ores_Table[[#This Row],[avg_ores_per_chunk]]/VLOOKUP(Ores_Table[[#This Row],[vein_preset]],Ore_Density[],2,FALSE)/Vanilla_COG_Divisor</f>
        <v>3.752221483968476</v>
      </c>
      <c r="M23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0" s="86">
        <v>1</v>
      </c>
      <c r="O230" s="86">
        <v>1</v>
      </c>
      <c r="P23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0" s="152">
        <f>SQRT(Ores_Table[[#This Row],[vein_multiplier]])*Ores_Table[[#This Row],[vein_frequency_tweak]]</f>
        <v>1.9370651728758317</v>
      </c>
      <c r="R230" s="152" t="str">
        <f>IF(Ores_Table[[#This Row],[vein_has_motherlode]]="Motherlode",((Ores_Table[[#This Row],[vein_motherlode_size_tweak]]*SQRT(Ores_Table[[#This Row],[vein_multiplier]]))^(1/2))^(1/3),"none")</f>
        <v>none</v>
      </c>
      <c r="S230" s="152">
        <f>IF(Ores_Table[[#This Row],[vein_has_branches]]="Branches",SQRT(Ores_Table[[#This Row],[vein_multiplier]])^(1/2),IF(Ores_Table[[#This Row],[vein_has_branches]]="Vertical","default",Ores_Table[[#This Row],[vein_has_branches]]))</f>
        <v>1.3917848874290277</v>
      </c>
      <c r="T230" s="153">
        <f>IF(Ores_Table[[#This Row],[vein_has_branches]]="Branches",SQRT(SQRT(Ores_Table[[#This Row],[vein_multiplier]]))^(1/2),IF(Ores_Table[[#This Row],[vein_has_branches]]="Vertical",SQRT(Ores_Table[[#This Row],[vein_multiplier]])^(1/2),"none"))</f>
        <v>1.179739330288275</v>
      </c>
      <c r="U230" s="77">
        <f>Ores_Table[[#This Row],[avg_ores_per_chunk]]/VLOOKUP(Ores_Table[[#This Row],[cloud_preset]],Ore_Density[],2,FALSE)/Vanilla_COG_Divisor</f>
        <v>0.81632653061224492</v>
      </c>
      <c r="V230" s="158">
        <f>SQRT(Ores_Table[[#This Row],[cloud_multiplier]])</f>
        <v>0.90350790290525129</v>
      </c>
      <c r="W230" s="147">
        <f>SQRT(SQRT(Ores_Table[[#This Row],[cloud_multiplier]]))</f>
        <v>0.95053032718859176</v>
      </c>
      <c r="X230" s="70">
        <f>Ores_Table[[#This Row],[height_range]]+Ores_Table[[#This Row],[height_desired_bottom]]</f>
        <v>51.5</v>
      </c>
      <c r="Y230" s="71">
        <f>(Ores_Table[[#This Row],[height_desired_top]]-Ores_Table[[#This Row],[height_desired_bottom]])/2</f>
        <v>12.5</v>
      </c>
      <c r="Z230" s="71">
        <f>Ores_Table[[#This Row],[height_amp_range]]+Ores_Table[[#This Row],[height_desired_bottom]]</f>
        <v>51.5</v>
      </c>
      <c r="AA230" s="72">
        <f>(Ores_Table[[#This Row],[height_amplified_top]]-Ores_Table[[#This Row],[height_desired_bottom]])/2</f>
        <v>12.5</v>
      </c>
      <c r="AB230" s="128">
        <v>39</v>
      </c>
      <c r="AC230" s="128">
        <v>64</v>
      </c>
      <c r="AD230" s="128"/>
      <c r="AE230" s="71">
        <f>IF(Ores_Table[[#This Row],[height_generate_in_mountains]]="No",0,IF(Ores_Table[[#This Row],[dimension]]="overworld",IF(Ores_Table[[#This Row],[height_average]]&lt;64,64+(Ores_Table[[#This Row],[height_average]]*3),0),0))</f>
        <v>218.5</v>
      </c>
      <c r="AF230" s="71">
        <f>IF(Ores_Table[[#This Row],[height_generate_in_mountains]]="No",0,IF(Ores_Table[[#This Row],[dimension]]="Overworld",IF(Ores_Table[[#This Row],[height_average]]&lt;64,(Ores_Table[[#This Row],[height_range]]*3),0),0))</f>
        <v>37.5</v>
      </c>
      <c r="AG230" s="32">
        <f>IF(Ores_Table[[#This Row],[height_desired_top]]&gt;64,64+((Ores_Table[[#This Row],[height_desired_top]]-64)*2.9),Ores_Table[[#This Row],[height_desired_top]])</f>
        <v>64</v>
      </c>
      <c r="AH230" s="41" t="s">
        <v>152</v>
      </c>
      <c r="AI230" s="42"/>
      <c r="AJ230" s="131" t="s">
        <v>53</v>
      </c>
      <c r="AK230" s="20" t="str">
        <f>IF(Ores_Table[[#This Row],[height_average]]&gt;64,"uniform",IF(Ores_Table[[#This Row],[dimension]]="Overworld","normal","uniform"))</f>
        <v>normal</v>
      </c>
      <c r="AL230" s="109" t="s">
        <v>708</v>
      </c>
      <c r="AM230" s="110" t="s">
        <v>64</v>
      </c>
      <c r="AN230" s="117"/>
      <c r="AO230" s="118" t="s">
        <v>56</v>
      </c>
      <c r="AP230" s="46"/>
    </row>
    <row r="231" spans="1:42" s="7" customFormat="1" ht="13.5">
      <c r="A231" s="31" t="s">
        <v>706</v>
      </c>
      <c r="B231" s="18"/>
      <c r="C231" s="105" t="s">
        <v>709</v>
      </c>
      <c r="D231" s="97" t="s">
        <v>59</v>
      </c>
      <c r="E231" s="98" t="s">
        <v>60</v>
      </c>
      <c r="F231" s="99" t="s">
        <v>61</v>
      </c>
      <c r="G231" s="37">
        <f>Ores_Table[[#This Row],[original_vein_size]]*Ores_Table[[#This Row],[original_veins_per_chunk]]/2</f>
        <v>9</v>
      </c>
      <c r="H231" s="123">
        <v>1</v>
      </c>
      <c r="I231" s="124">
        <v>18</v>
      </c>
      <c r="J231" s="146">
        <f>Ores_Table[[#This Row],[original_vein_size]]/2</f>
        <v>0.5</v>
      </c>
      <c r="K231" s="147">
        <f>Ores_Table[[#This Row],[original_veins_per_chunk]]/2</f>
        <v>9</v>
      </c>
      <c r="L231" s="77">
        <f>Ores_Table[[#This Row],[avg_ores_per_chunk]]/VLOOKUP(Ores_Table[[#This Row],[vein_preset]],Ore_Density[],2,FALSE)/Vanilla_COG_Divisor</f>
        <v>3.3769993355716283</v>
      </c>
      <c r="M23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1" s="86">
        <v>1</v>
      </c>
      <c r="O231" s="86">
        <v>1</v>
      </c>
      <c r="P23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1" s="152">
        <f>SQRT(Ores_Table[[#This Row],[vein_multiplier]])*Ores_Table[[#This Row],[vein_frequency_tweak]]</f>
        <v>1.8376613767426326</v>
      </c>
      <c r="R231" s="152" t="str">
        <f>IF(Ores_Table[[#This Row],[vein_has_motherlode]]="Motherlode",((Ores_Table[[#This Row],[vein_motherlode_size_tweak]]*SQRT(Ores_Table[[#This Row],[vein_multiplier]]))^(1/2))^(1/3),"none")</f>
        <v>none</v>
      </c>
      <c r="S231" s="152">
        <f>IF(Ores_Table[[#This Row],[vein_has_branches]]="Branches",SQRT(Ores_Table[[#This Row],[vein_multiplier]])^(1/2),IF(Ores_Table[[#This Row],[vein_has_branches]]="Vertical","default",Ores_Table[[#This Row],[vein_has_branches]]))</f>
        <v>1.3556036945739831</v>
      </c>
      <c r="T231" s="153">
        <f>IF(Ores_Table[[#This Row],[vein_has_branches]]="Branches",SQRT(SQRT(Ores_Table[[#This Row],[vein_multiplier]]))^(1/2),IF(Ores_Table[[#This Row],[vein_has_branches]]="Vertical",SQRT(Ores_Table[[#This Row],[vein_multiplier]])^(1/2),"none"))</f>
        <v>1.1643039528293215</v>
      </c>
      <c r="U231" s="77">
        <f>Ores_Table[[#This Row],[avg_ores_per_chunk]]/VLOOKUP(Ores_Table[[#This Row],[cloud_preset]],Ore_Density[],2,FALSE)/Vanilla_COG_Divisor</f>
        <v>0.73469387755102045</v>
      </c>
      <c r="V231" s="158">
        <f>SQRT(Ores_Table[[#This Row],[cloud_multiplier]])</f>
        <v>0.85714285714285721</v>
      </c>
      <c r="W231" s="147">
        <f>SQRT(SQRT(Ores_Table[[#This Row],[cloud_multiplier]]))</f>
        <v>0.92582009977255153</v>
      </c>
      <c r="X231" s="70">
        <f>Ores_Table[[#This Row],[height_range]]+Ores_Table[[#This Row],[height_desired_bottom]]</f>
        <v>26</v>
      </c>
      <c r="Y231" s="71">
        <f>(Ores_Table[[#This Row],[height_desired_top]]-Ores_Table[[#This Row],[height_desired_bottom]])/2</f>
        <v>26</v>
      </c>
      <c r="Z231" s="71">
        <f>Ores_Table[[#This Row],[height_amp_range]]+Ores_Table[[#This Row],[height_desired_bottom]]</f>
        <v>26</v>
      </c>
      <c r="AA231" s="72">
        <f>(Ores_Table[[#This Row],[height_amplified_top]]-Ores_Table[[#This Row],[height_desired_bottom]])/2</f>
        <v>26</v>
      </c>
      <c r="AB231" s="128">
        <v>0</v>
      </c>
      <c r="AC231" s="128">
        <v>52</v>
      </c>
      <c r="AD231" s="128"/>
      <c r="AE231" s="71">
        <f>IF(Ores_Table[[#This Row],[height_generate_in_mountains]]="No",0,IF(Ores_Table[[#This Row],[dimension]]="overworld",IF(Ores_Table[[#This Row],[height_average]]&lt;64,64+(Ores_Table[[#This Row],[height_average]]*3),0),0))</f>
        <v>142</v>
      </c>
      <c r="AF231" s="71">
        <f>IF(Ores_Table[[#This Row],[height_generate_in_mountains]]="No",0,IF(Ores_Table[[#This Row],[dimension]]="Overworld",IF(Ores_Table[[#This Row],[height_average]]&lt;64,(Ores_Table[[#This Row],[height_range]]*3),0),0))</f>
        <v>78</v>
      </c>
      <c r="AG231" s="32">
        <f>IF(Ores_Table[[#This Row],[height_desired_top]]&gt;64,64+((Ores_Table[[#This Row],[height_desired_top]]-64)*2.9),Ores_Table[[#This Row],[height_desired_top]])</f>
        <v>52</v>
      </c>
      <c r="AH231" s="41" t="s">
        <v>710</v>
      </c>
      <c r="AI231" s="42"/>
      <c r="AJ231" s="131" t="s">
        <v>53</v>
      </c>
      <c r="AK231" s="20" t="str">
        <f>IF(Ores_Table[[#This Row],[height_average]]&gt;64,"uniform",IF(Ores_Table[[#This Row],[dimension]]="Overworld","normal","uniform"))</f>
        <v>normal</v>
      </c>
      <c r="AL231" s="109" t="s">
        <v>711</v>
      </c>
      <c r="AM231" s="110" t="s">
        <v>64</v>
      </c>
      <c r="AN231" s="117"/>
      <c r="AO231" s="118" t="s">
        <v>56</v>
      </c>
      <c r="AP231" s="46"/>
    </row>
    <row r="232" spans="1:42" s="7" customFormat="1" ht="13.5">
      <c r="A232" s="31" t="s">
        <v>706</v>
      </c>
      <c r="B232" s="18"/>
      <c r="C232" s="105" t="s">
        <v>724</v>
      </c>
      <c r="D232" s="97" t="s">
        <v>59</v>
      </c>
      <c r="E232" s="98" t="s">
        <v>60</v>
      </c>
      <c r="F232" s="99" t="s">
        <v>61</v>
      </c>
      <c r="G232" s="37">
        <f>Ores_Table[[#This Row],[original_vein_size]]*Ores_Table[[#This Row],[original_veins_per_chunk]]/2</f>
        <v>24</v>
      </c>
      <c r="H232" s="123">
        <v>6</v>
      </c>
      <c r="I232" s="124">
        <v>8</v>
      </c>
      <c r="J232" s="146">
        <f>Ores_Table[[#This Row],[original_vein_size]]/2</f>
        <v>3</v>
      </c>
      <c r="K232" s="147">
        <f>Ores_Table[[#This Row],[original_veins_per_chunk]]/2</f>
        <v>4</v>
      </c>
      <c r="L232" s="77">
        <f>Ores_Table[[#This Row],[avg_ores_per_chunk]]/VLOOKUP(Ores_Table[[#This Row],[vein_preset]],Ore_Density[],2,FALSE)/Vanilla_COG_Divisor</f>
        <v>9.0053315615243417</v>
      </c>
      <c r="M23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2" s="86">
        <v>1</v>
      </c>
      <c r="O232" s="86">
        <v>1</v>
      </c>
      <c r="P23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2" s="152">
        <f>SQRT(Ores_Table[[#This Row],[vein_multiplier]])*Ores_Table[[#This Row],[vein_frequency_tweak]]</f>
        <v>3.000888462026595</v>
      </c>
      <c r="R232" s="152" t="str">
        <f>IF(Ores_Table[[#This Row],[vein_has_motherlode]]="Motherlode",((Ores_Table[[#This Row],[vein_motherlode_size_tweak]]*SQRT(Ores_Table[[#This Row],[vein_multiplier]]))^(1/2))^(1/3),"none")</f>
        <v>none</v>
      </c>
      <c r="S232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32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32" s="78">
        <f>Ores_Table[[#This Row],[avg_ores_per_chunk]]/Stratum_Clouds_Ores_Per_Chunk/Vanilla_COG_Divisor</f>
        <v>0.6696428571428571</v>
      </c>
      <c r="V232" s="158">
        <f>SQRT(Ores_Table[[#This Row],[cloud_multiplier]])</f>
        <v>0.81831708838497141</v>
      </c>
      <c r="W232" s="147">
        <f>SQRT(SQRT(Ores_Table[[#This Row],[cloud_multiplier]]))</f>
        <v>0.90460880406116506</v>
      </c>
      <c r="X232" s="70">
        <f>Ores_Table[[#This Row],[height_range]]+Ores_Table[[#This Row],[height_desired_bottom]]</f>
        <v>32</v>
      </c>
      <c r="Y232" s="71">
        <f>(Ores_Table[[#This Row],[height_desired_top]]-Ores_Table[[#This Row],[height_desired_bottom]])/2</f>
        <v>27</v>
      </c>
      <c r="Z232" s="71">
        <f>Ores_Table[[#This Row],[height_amp_range]]+Ores_Table[[#This Row],[height_desired_bottom]]</f>
        <v>32</v>
      </c>
      <c r="AA232" s="72">
        <f>(Ores_Table[[#This Row],[height_amplified_top]]-Ores_Table[[#This Row],[height_desired_bottom]])/2</f>
        <v>27</v>
      </c>
      <c r="AB232" s="128">
        <v>5</v>
      </c>
      <c r="AC232" s="128">
        <v>59</v>
      </c>
      <c r="AD232" s="128" t="s">
        <v>790</v>
      </c>
      <c r="AE232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2" s="32">
        <f>IF(Ores_Table[[#This Row],[height_desired_top]]&gt;64,64+((Ores_Table[[#This Row],[height_desired_top]]-64)*2.9),Ores_Table[[#This Row],[height_desired_top]])</f>
        <v>59</v>
      </c>
      <c r="AH232" s="41" t="s">
        <v>725</v>
      </c>
      <c r="AI232" s="42"/>
      <c r="AJ232" s="131" t="s">
        <v>53</v>
      </c>
      <c r="AK232" s="20" t="str">
        <f>IF(Ores_Table[[#This Row],[height_average]]&gt;64,"uniform",IF(Ores_Table[[#This Row],[dimension]]="Overworld","normal","uniform"))</f>
        <v>normal</v>
      </c>
      <c r="AL232" s="109" t="s">
        <v>726</v>
      </c>
      <c r="AM232" s="110" t="s">
        <v>64</v>
      </c>
      <c r="AN232" s="117" t="s">
        <v>727</v>
      </c>
      <c r="AO232" s="118" t="s">
        <v>727</v>
      </c>
      <c r="AP232" s="46"/>
    </row>
    <row r="233" spans="1:42" s="7" customFormat="1" ht="13.5">
      <c r="A233" s="31" t="s">
        <v>706</v>
      </c>
      <c r="B233" s="18"/>
      <c r="C233" s="105" t="s">
        <v>732</v>
      </c>
      <c r="D233" s="97" t="s">
        <v>59</v>
      </c>
      <c r="E233" s="98" t="s">
        <v>60</v>
      </c>
      <c r="F233" s="99" t="s">
        <v>61</v>
      </c>
      <c r="G233" s="37">
        <f>Ores_Table[[#This Row],[original_vein_size]]*Ores_Table[[#This Row],[original_veins_per_chunk]]/2</f>
        <v>24</v>
      </c>
      <c r="H233" s="123">
        <v>6</v>
      </c>
      <c r="I233" s="124">
        <v>8</v>
      </c>
      <c r="J233" s="146">
        <f>Ores_Table[[#This Row],[original_vein_size]]/2</f>
        <v>3</v>
      </c>
      <c r="K233" s="147">
        <f>Ores_Table[[#This Row],[original_veins_per_chunk]]/2</f>
        <v>4</v>
      </c>
      <c r="L233" s="77">
        <f>Ores_Table[[#This Row],[avg_ores_per_chunk]]/VLOOKUP(Ores_Table[[#This Row],[vein_preset]],Ore_Density[],2,FALSE)/Vanilla_COG_Divisor</f>
        <v>9.0053315615243417</v>
      </c>
      <c r="M23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3" s="86">
        <v>1</v>
      </c>
      <c r="O233" s="86">
        <v>1</v>
      </c>
      <c r="P23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3" s="152">
        <f>SQRT(Ores_Table[[#This Row],[vein_multiplier]])*Ores_Table[[#This Row],[vein_frequency_tweak]]</f>
        <v>3.000888462026595</v>
      </c>
      <c r="R233" s="152" t="str">
        <f>IF(Ores_Table[[#This Row],[vein_has_motherlode]]="Motherlode",((Ores_Table[[#This Row],[vein_motherlode_size_tweak]]*SQRT(Ores_Table[[#This Row],[vein_multiplier]]))^(1/2))^(1/3),"none")</f>
        <v>none</v>
      </c>
      <c r="S233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33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33" s="78">
        <f>Ores_Table[[#This Row],[avg_ores_per_chunk]]/Stratum_Clouds_Ores_Per_Chunk/Vanilla_COG_Divisor</f>
        <v>0.6696428571428571</v>
      </c>
      <c r="V233" s="158">
        <f>SQRT(Ores_Table[[#This Row],[cloud_multiplier]])</f>
        <v>0.81831708838497141</v>
      </c>
      <c r="W233" s="147">
        <f>SQRT(SQRT(Ores_Table[[#This Row],[cloud_multiplier]]))</f>
        <v>0.90460880406116506</v>
      </c>
      <c r="X233" s="70">
        <f>Ores_Table[[#This Row],[height_range]]+Ores_Table[[#This Row],[height_desired_bottom]]</f>
        <v>32</v>
      </c>
      <c r="Y233" s="71">
        <f>(Ores_Table[[#This Row],[height_desired_top]]-Ores_Table[[#This Row],[height_desired_bottom]])/2</f>
        <v>27</v>
      </c>
      <c r="Z233" s="71">
        <f>Ores_Table[[#This Row],[height_amp_range]]+Ores_Table[[#This Row],[height_desired_bottom]]</f>
        <v>32</v>
      </c>
      <c r="AA233" s="72">
        <f>(Ores_Table[[#This Row],[height_amplified_top]]-Ores_Table[[#This Row],[height_desired_bottom]])/2</f>
        <v>27</v>
      </c>
      <c r="AB233" s="128">
        <v>5</v>
      </c>
      <c r="AC233" s="128">
        <v>59</v>
      </c>
      <c r="AD233" s="128" t="s">
        <v>790</v>
      </c>
      <c r="AE23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3" s="32">
        <f>IF(Ores_Table[[#This Row],[height_desired_top]]&gt;64,64+((Ores_Table[[#This Row],[height_desired_top]]-64)*2.9),Ores_Table[[#This Row],[height_desired_top]])</f>
        <v>59</v>
      </c>
      <c r="AH233" s="41" t="s">
        <v>733</v>
      </c>
      <c r="AI233" s="42"/>
      <c r="AJ233" s="131" t="s">
        <v>53</v>
      </c>
      <c r="AK233" s="20" t="str">
        <f>IF(Ores_Table[[#This Row],[height_average]]&gt;64,"uniform",IF(Ores_Table[[#This Row],[dimension]]="Overworld","normal","uniform"))</f>
        <v>normal</v>
      </c>
      <c r="AL233" s="109" t="s">
        <v>734</v>
      </c>
      <c r="AM233" s="110" t="s">
        <v>64</v>
      </c>
      <c r="AN233" s="117" t="s">
        <v>735</v>
      </c>
      <c r="AO233" s="118" t="s">
        <v>735</v>
      </c>
      <c r="AP233" s="46"/>
    </row>
    <row r="234" spans="1:42" s="7" customFormat="1" ht="13.5">
      <c r="A234" s="31" t="s">
        <v>706</v>
      </c>
      <c r="B234" s="18"/>
      <c r="C234" s="105" t="s">
        <v>716</v>
      </c>
      <c r="D234" s="97" t="s">
        <v>59</v>
      </c>
      <c r="E234" s="98" t="s">
        <v>60</v>
      </c>
      <c r="F234" s="99" t="s">
        <v>61</v>
      </c>
      <c r="G234" s="37">
        <f>Ores_Table[[#This Row],[original_vein_size]]*Ores_Table[[#This Row],[original_veins_per_chunk]]/2</f>
        <v>24</v>
      </c>
      <c r="H234" s="123">
        <v>6</v>
      </c>
      <c r="I234" s="124">
        <v>8</v>
      </c>
      <c r="J234" s="146">
        <f>Ores_Table[[#This Row],[original_vein_size]]/2</f>
        <v>3</v>
      </c>
      <c r="K234" s="147">
        <f>Ores_Table[[#This Row],[original_veins_per_chunk]]/2</f>
        <v>4</v>
      </c>
      <c r="L234" s="77">
        <f>Ores_Table[[#This Row],[avg_ores_per_chunk]]/VLOOKUP(Ores_Table[[#This Row],[vein_preset]],Ore_Density[],2,FALSE)/Vanilla_COG_Divisor</f>
        <v>9.0053315615243417</v>
      </c>
      <c r="M23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4" s="86">
        <v>1</v>
      </c>
      <c r="O234" s="86">
        <v>1</v>
      </c>
      <c r="P23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4" s="152">
        <f>SQRT(Ores_Table[[#This Row],[vein_multiplier]])*Ores_Table[[#This Row],[vein_frequency_tweak]]</f>
        <v>3.000888462026595</v>
      </c>
      <c r="R234" s="152" t="str">
        <f>IF(Ores_Table[[#This Row],[vein_has_motherlode]]="Motherlode",((Ores_Table[[#This Row],[vein_motherlode_size_tweak]]*SQRT(Ores_Table[[#This Row],[vein_multiplier]]))^(1/2))^(1/3),"none")</f>
        <v>none</v>
      </c>
      <c r="S234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34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34" s="78">
        <f>Ores_Table[[#This Row],[avg_ores_per_chunk]]/Stratum_Clouds_Ores_Per_Chunk/Vanilla_COG_Divisor</f>
        <v>0.6696428571428571</v>
      </c>
      <c r="V234" s="158">
        <f>SQRT(Ores_Table[[#This Row],[cloud_multiplier]])</f>
        <v>0.81831708838497141</v>
      </c>
      <c r="W234" s="147">
        <f>SQRT(SQRT(Ores_Table[[#This Row],[cloud_multiplier]]))</f>
        <v>0.90460880406116506</v>
      </c>
      <c r="X234" s="70">
        <f>Ores_Table[[#This Row],[height_range]]+Ores_Table[[#This Row],[height_desired_bottom]]</f>
        <v>32</v>
      </c>
      <c r="Y234" s="71">
        <f>(Ores_Table[[#This Row],[height_desired_top]]-Ores_Table[[#This Row],[height_desired_bottom]])/2</f>
        <v>27</v>
      </c>
      <c r="Z234" s="71">
        <f>Ores_Table[[#This Row],[height_amp_range]]+Ores_Table[[#This Row],[height_desired_bottom]]</f>
        <v>32</v>
      </c>
      <c r="AA234" s="72">
        <f>(Ores_Table[[#This Row],[height_amplified_top]]-Ores_Table[[#This Row],[height_desired_bottom]])/2</f>
        <v>27</v>
      </c>
      <c r="AB234" s="128">
        <v>5</v>
      </c>
      <c r="AC234" s="128">
        <v>59</v>
      </c>
      <c r="AD234" s="128" t="s">
        <v>790</v>
      </c>
      <c r="AE23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4" s="32">
        <f>IF(Ores_Table[[#This Row],[height_desired_top]]&gt;64,64+((Ores_Table[[#This Row],[height_desired_top]]-64)*2.9),Ores_Table[[#This Row],[height_desired_top]])</f>
        <v>59</v>
      </c>
      <c r="AH234" s="41" t="s">
        <v>717</v>
      </c>
      <c r="AI234" s="42"/>
      <c r="AJ234" s="131" t="s">
        <v>53</v>
      </c>
      <c r="AK234" s="20" t="str">
        <f>IF(Ores_Table[[#This Row],[height_average]]&gt;64,"uniform",IF(Ores_Table[[#This Row],[dimension]]="Overworld","normal","uniform"))</f>
        <v>normal</v>
      </c>
      <c r="AL234" s="109" t="s">
        <v>718</v>
      </c>
      <c r="AM234" s="110" t="s">
        <v>64</v>
      </c>
      <c r="AN234" s="117" t="s">
        <v>719</v>
      </c>
      <c r="AO234" s="118" t="s">
        <v>719</v>
      </c>
      <c r="AP234" s="46"/>
    </row>
    <row r="235" spans="1:42" s="7" customFormat="1" ht="13.5">
      <c r="A235" s="31" t="s">
        <v>706</v>
      </c>
      <c r="B235" s="18"/>
      <c r="C235" s="105" t="s">
        <v>728</v>
      </c>
      <c r="D235" s="97" t="s">
        <v>59</v>
      </c>
      <c r="E235" s="98" t="s">
        <v>60</v>
      </c>
      <c r="F235" s="99" t="s">
        <v>61</v>
      </c>
      <c r="G235" s="37">
        <f>Ores_Table[[#This Row],[original_vein_size]]*Ores_Table[[#This Row],[original_veins_per_chunk]]/2</f>
        <v>24</v>
      </c>
      <c r="H235" s="123">
        <v>6</v>
      </c>
      <c r="I235" s="124">
        <v>8</v>
      </c>
      <c r="J235" s="146">
        <f>Ores_Table[[#This Row],[original_vein_size]]/2</f>
        <v>3</v>
      </c>
      <c r="K235" s="147">
        <f>Ores_Table[[#This Row],[original_veins_per_chunk]]/2</f>
        <v>4</v>
      </c>
      <c r="L235" s="77">
        <f>Ores_Table[[#This Row],[avg_ores_per_chunk]]/VLOOKUP(Ores_Table[[#This Row],[vein_preset]],Ore_Density[],2,FALSE)/Vanilla_COG_Divisor</f>
        <v>9.0053315615243417</v>
      </c>
      <c r="M23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5" s="86">
        <v>1</v>
      </c>
      <c r="O235" s="86">
        <v>1</v>
      </c>
      <c r="P23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5" s="152">
        <f>SQRT(Ores_Table[[#This Row],[vein_multiplier]])*Ores_Table[[#This Row],[vein_frequency_tweak]]</f>
        <v>3.000888462026595</v>
      </c>
      <c r="R235" s="152" t="str">
        <f>IF(Ores_Table[[#This Row],[vein_has_motherlode]]="Motherlode",((Ores_Table[[#This Row],[vein_motherlode_size_tweak]]*SQRT(Ores_Table[[#This Row],[vein_multiplier]]))^(1/2))^(1/3),"none")</f>
        <v>none</v>
      </c>
      <c r="S235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35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35" s="78">
        <f>Ores_Table[[#This Row],[avg_ores_per_chunk]]/Stratum_Clouds_Ores_Per_Chunk/Vanilla_COG_Divisor</f>
        <v>0.6696428571428571</v>
      </c>
      <c r="V235" s="158">
        <f>SQRT(Ores_Table[[#This Row],[cloud_multiplier]])</f>
        <v>0.81831708838497141</v>
      </c>
      <c r="W235" s="147">
        <f>SQRT(SQRT(Ores_Table[[#This Row],[cloud_multiplier]]))</f>
        <v>0.90460880406116506</v>
      </c>
      <c r="X235" s="70">
        <f>Ores_Table[[#This Row],[height_range]]+Ores_Table[[#This Row],[height_desired_bottom]]</f>
        <v>32</v>
      </c>
      <c r="Y235" s="71">
        <f>(Ores_Table[[#This Row],[height_desired_top]]-Ores_Table[[#This Row],[height_desired_bottom]])/2</f>
        <v>27</v>
      </c>
      <c r="Z235" s="71">
        <f>Ores_Table[[#This Row],[height_amp_range]]+Ores_Table[[#This Row],[height_desired_bottom]]</f>
        <v>32</v>
      </c>
      <c r="AA235" s="72">
        <f>(Ores_Table[[#This Row],[height_amplified_top]]-Ores_Table[[#This Row],[height_desired_bottom]])/2</f>
        <v>27</v>
      </c>
      <c r="AB235" s="128">
        <v>5</v>
      </c>
      <c r="AC235" s="128">
        <v>59</v>
      </c>
      <c r="AD235" s="128" t="s">
        <v>790</v>
      </c>
      <c r="AE235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5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5" s="32">
        <f>IF(Ores_Table[[#This Row],[height_desired_top]]&gt;64,64+((Ores_Table[[#This Row],[height_desired_top]]-64)*2.9),Ores_Table[[#This Row],[height_desired_top]])</f>
        <v>59</v>
      </c>
      <c r="AH235" s="41" t="s">
        <v>729</v>
      </c>
      <c r="AI235" s="42"/>
      <c r="AJ235" s="131" t="s">
        <v>53</v>
      </c>
      <c r="AK235" s="20" t="str">
        <f>IF(Ores_Table[[#This Row],[height_average]]&gt;64,"uniform",IF(Ores_Table[[#This Row],[dimension]]="Overworld","normal","uniform"))</f>
        <v>normal</v>
      </c>
      <c r="AL235" s="109" t="s">
        <v>730</v>
      </c>
      <c r="AM235" s="110" t="s">
        <v>64</v>
      </c>
      <c r="AN235" s="117" t="s">
        <v>731</v>
      </c>
      <c r="AO235" s="118" t="s">
        <v>731</v>
      </c>
      <c r="AP235" s="46"/>
    </row>
    <row r="236" spans="1:42" s="7" customFormat="1" ht="13.5">
      <c r="A236" s="31" t="s">
        <v>706</v>
      </c>
      <c r="B236" s="18"/>
      <c r="C236" s="105" t="s">
        <v>720</v>
      </c>
      <c r="D236" s="97" t="s">
        <v>59</v>
      </c>
      <c r="E236" s="98" t="s">
        <v>60</v>
      </c>
      <c r="F236" s="99" t="s">
        <v>61</v>
      </c>
      <c r="G236" s="37">
        <f>Ores_Table[[#This Row],[original_vein_size]]*Ores_Table[[#This Row],[original_veins_per_chunk]]/2</f>
        <v>24</v>
      </c>
      <c r="H236" s="123">
        <v>6</v>
      </c>
      <c r="I236" s="124">
        <v>8</v>
      </c>
      <c r="J236" s="146">
        <f>Ores_Table[[#This Row],[original_vein_size]]/2</f>
        <v>3</v>
      </c>
      <c r="K236" s="147">
        <f>Ores_Table[[#This Row],[original_veins_per_chunk]]/2</f>
        <v>4</v>
      </c>
      <c r="L236" s="77">
        <f>Ores_Table[[#This Row],[avg_ores_per_chunk]]/VLOOKUP(Ores_Table[[#This Row],[vein_preset]],Ore_Density[],2,FALSE)/Vanilla_COG_Divisor</f>
        <v>9.0053315615243417</v>
      </c>
      <c r="M23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36" s="86">
        <v>1</v>
      </c>
      <c r="O236" s="86">
        <v>1</v>
      </c>
      <c r="P236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6" s="152">
        <f>SQRT(Ores_Table[[#This Row],[vein_multiplier]])*Ores_Table[[#This Row],[vein_frequency_tweak]]</f>
        <v>3.000888462026595</v>
      </c>
      <c r="R236" s="152" t="str">
        <f>IF(Ores_Table[[#This Row],[vein_has_motherlode]]="Motherlode",((Ores_Table[[#This Row],[vein_motherlode_size_tweak]]*SQRT(Ores_Table[[#This Row],[vein_multiplier]]))^(1/2))^(1/3),"none")</f>
        <v>none</v>
      </c>
      <c r="S236" s="152">
        <f>IF(Ores_Table[[#This Row],[vein_has_branches]]="Branches",SQRT(Ores_Table[[#This Row],[vein_multiplier]])^(1/2),IF(Ores_Table[[#This Row],[vein_has_branches]]="Vertical","default",Ores_Table[[#This Row],[vein_has_branches]]))</f>
        <v>1.7323072654776333</v>
      </c>
      <c r="T236" s="153">
        <f>IF(Ores_Table[[#This Row],[vein_has_branches]]="Branches",SQRT(SQRT(Ores_Table[[#This Row],[vein_multiplier]]))^(1/2),IF(Ores_Table[[#This Row],[vein_has_branches]]="Vertical",SQRT(Ores_Table[[#This Row],[vein_multiplier]])^(1/2),"none"))</f>
        <v>1.3161714422816024</v>
      </c>
      <c r="U236" s="78">
        <f>Ores_Table[[#This Row],[avg_ores_per_chunk]]/Stratum_Clouds_Ores_Per_Chunk/Vanilla_COG_Divisor</f>
        <v>0.6696428571428571</v>
      </c>
      <c r="V236" s="158">
        <f>SQRT(Ores_Table[[#This Row],[cloud_multiplier]])</f>
        <v>0.81831708838497141</v>
      </c>
      <c r="W236" s="147">
        <f>SQRT(SQRT(Ores_Table[[#This Row],[cloud_multiplier]]))</f>
        <v>0.90460880406116506</v>
      </c>
      <c r="X236" s="70">
        <f>Ores_Table[[#This Row],[height_range]]+Ores_Table[[#This Row],[height_desired_bottom]]</f>
        <v>32</v>
      </c>
      <c r="Y236" s="71">
        <f>(Ores_Table[[#This Row],[height_desired_top]]-Ores_Table[[#This Row],[height_desired_bottom]])/2</f>
        <v>27</v>
      </c>
      <c r="Z236" s="71">
        <f>Ores_Table[[#This Row],[height_amp_range]]+Ores_Table[[#This Row],[height_desired_bottom]]</f>
        <v>32</v>
      </c>
      <c r="AA236" s="72">
        <f>(Ores_Table[[#This Row],[height_amplified_top]]-Ores_Table[[#This Row],[height_desired_bottom]])/2</f>
        <v>27</v>
      </c>
      <c r="AB236" s="128">
        <v>5</v>
      </c>
      <c r="AC236" s="128">
        <v>59</v>
      </c>
      <c r="AD236" s="128" t="s">
        <v>790</v>
      </c>
      <c r="AE236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6" s="32">
        <f>IF(Ores_Table[[#This Row],[height_desired_top]]&gt;64,64+((Ores_Table[[#This Row],[height_desired_top]]-64)*2.9),Ores_Table[[#This Row],[height_desired_top]])</f>
        <v>59</v>
      </c>
      <c r="AH236" s="41" t="s">
        <v>721</v>
      </c>
      <c r="AI236" s="42"/>
      <c r="AJ236" s="131" t="s">
        <v>53</v>
      </c>
      <c r="AK236" s="20" t="str">
        <f>IF(Ores_Table[[#This Row],[height_average]]&gt;64,"uniform",IF(Ores_Table[[#This Row],[dimension]]="Overworld","normal","uniform"))</f>
        <v>normal</v>
      </c>
      <c r="AL236" s="109" t="s">
        <v>722</v>
      </c>
      <c r="AM236" s="110" t="s">
        <v>64</v>
      </c>
      <c r="AN236" s="117" t="s">
        <v>723</v>
      </c>
      <c r="AO236" s="118" t="s">
        <v>723</v>
      </c>
      <c r="AP236" s="46"/>
    </row>
    <row r="237" spans="1:42" s="7" customFormat="1" ht="13.5">
      <c r="A237" s="31" t="s">
        <v>736</v>
      </c>
      <c r="B237" s="18"/>
      <c r="C237" s="105" t="s">
        <v>176</v>
      </c>
      <c r="D237" s="97" t="s">
        <v>59</v>
      </c>
      <c r="E237" s="98" t="s">
        <v>66</v>
      </c>
      <c r="F237" s="99" t="s">
        <v>61</v>
      </c>
      <c r="G237" s="37">
        <f>Ores_Table[[#This Row],[original_vein_size]]*Ores_Table[[#This Row],[original_veins_per_chunk]]/2</f>
        <v>40</v>
      </c>
      <c r="H237" s="123">
        <v>8</v>
      </c>
      <c r="I237" s="124">
        <v>10</v>
      </c>
      <c r="J237" s="146">
        <f>Ores_Table[[#This Row],[original_vein_size]]/2</f>
        <v>4</v>
      </c>
      <c r="K237" s="147">
        <f>Ores_Table[[#This Row],[original_veins_per_chunk]]/2</f>
        <v>5</v>
      </c>
      <c r="L237" s="77">
        <f>Ores_Table[[#This Row],[avg_ores_per_chunk]]/VLOOKUP(Ores_Table[[#This Row],[vein_preset]],Ore_Density[],2,FALSE)/Vanilla_COG_Divisor</f>
        <v>2.5048923679060664</v>
      </c>
      <c r="M23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37" s="86">
        <v>1</v>
      </c>
      <c r="O237" s="86">
        <v>1</v>
      </c>
      <c r="P23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7" s="152">
        <f>SQRT(Ores_Table[[#This Row],[vein_multiplier]])*Ores_Table[[#This Row],[vein_frequency_tweak]]</f>
        <v>1.5826851764978613</v>
      </c>
      <c r="R237" s="152">
        <f>IF(Ores_Table[[#This Row],[vein_has_motherlode]]="Motherlode",((Ores_Table[[#This Row],[vein_motherlode_size_tweak]]*SQRT(Ores_Table[[#This Row],[vein_multiplier]]))^(1/2))^(1/3),"none")</f>
        <v>1.0795242993720435</v>
      </c>
      <c r="S237" s="152">
        <f>IF(Ores_Table[[#This Row],[vein_has_branches]]="Branches",SQRT(Ores_Table[[#This Row],[vein_multiplier]])^(1/2),IF(Ores_Table[[#This Row],[vein_has_branches]]="Vertical","default",Ores_Table[[#This Row],[vein_has_branches]]))</f>
        <v>1.2580481614381309</v>
      </c>
      <c r="T237" s="153">
        <f>IF(Ores_Table[[#This Row],[vein_has_branches]]="Branches",SQRT(SQRT(Ores_Table[[#This Row],[vein_multiplier]]))^(1/2),IF(Ores_Table[[#This Row],[vein_has_branches]]="Vertical",SQRT(Ores_Table[[#This Row],[vein_multiplier]])^(1/2),"none"))</f>
        <v>1.1216274610752586</v>
      </c>
      <c r="U237" s="77">
        <f>Ores_Table[[#This Row],[avg_ores_per_chunk]]/VLOOKUP(Ores_Table[[#This Row],[cloud_preset]],Ore_Density[],2,FALSE)/Vanilla_COG_Divisor</f>
        <v>3.2653061224489797</v>
      </c>
      <c r="V237" s="158">
        <f>SQRT(Ores_Table[[#This Row],[cloud_multiplier]])</f>
        <v>1.8070158058105026</v>
      </c>
      <c r="W237" s="147">
        <f>SQRT(SQRT(Ores_Table[[#This Row],[cloud_multiplier]]))</f>
        <v>1.3442528801570419</v>
      </c>
      <c r="X237" s="70">
        <f>Ores_Table[[#This Row],[height_range]]+Ores_Table[[#This Row],[height_desired_bottom]]</f>
        <v>68</v>
      </c>
      <c r="Y237" s="71">
        <f>(Ores_Table[[#This Row],[height_desired_top]]-Ores_Table[[#This Row],[height_desired_bottom]])/2</f>
        <v>28</v>
      </c>
      <c r="Z237" s="71">
        <f>Ores_Table[[#This Row],[height_amp_range]]+Ores_Table[[#This Row],[height_desired_bottom]]</f>
        <v>98.4</v>
      </c>
      <c r="AA237" s="72">
        <f>(Ores_Table[[#This Row],[height_amplified_top]]-Ores_Table[[#This Row],[height_desired_bottom]])/2</f>
        <v>58.400000000000006</v>
      </c>
      <c r="AB237" s="128">
        <v>40</v>
      </c>
      <c r="AC237" s="128">
        <v>96</v>
      </c>
      <c r="AD237" s="128"/>
      <c r="AE23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3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37" s="32">
        <f>IF(Ores_Table[[#This Row],[height_desired_top]]&gt;64,64+((Ores_Table[[#This Row],[height_desired_top]]-64)*2.9),Ores_Table[[#This Row],[height_desired_top]])</f>
        <v>156.80000000000001</v>
      </c>
      <c r="AH237" s="41" t="s">
        <v>177</v>
      </c>
      <c r="AI237" s="42"/>
      <c r="AJ237" s="131" t="s">
        <v>53</v>
      </c>
      <c r="AK237" s="20" t="str">
        <f>IF(Ores_Table[[#This Row],[height_average]]&gt;64,"uniform",IF(Ores_Table[[#This Row],[dimension]]="Overworld","normal","uniform"))</f>
        <v>uniform</v>
      </c>
      <c r="AL237" s="109" t="s">
        <v>737</v>
      </c>
      <c r="AM237" s="110" t="s">
        <v>64</v>
      </c>
      <c r="AN237" s="117"/>
      <c r="AO237" s="118" t="s">
        <v>56</v>
      </c>
      <c r="AP237" s="46"/>
    </row>
    <row r="238" spans="1:42" s="7" customFormat="1" ht="13.5">
      <c r="A238" s="31" t="s">
        <v>736</v>
      </c>
      <c r="B238" s="18"/>
      <c r="C238" s="105" t="s">
        <v>741</v>
      </c>
      <c r="D238" s="97" t="s">
        <v>59</v>
      </c>
      <c r="E238" s="98" t="s">
        <v>66</v>
      </c>
      <c r="F238" s="99" t="s">
        <v>61</v>
      </c>
      <c r="G238" s="37">
        <f>Ores_Table[[#This Row],[original_vein_size]]*Ores_Table[[#This Row],[original_veins_per_chunk]]/2</f>
        <v>6</v>
      </c>
      <c r="H238" s="123">
        <v>4</v>
      </c>
      <c r="I238" s="124">
        <v>3</v>
      </c>
      <c r="J238" s="146">
        <f>Ores_Table[[#This Row],[original_vein_size]]/2</f>
        <v>2</v>
      </c>
      <c r="K238" s="147">
        <f>Ores_Table[[#This Row],[original_veins_per_chunk]]/2</f>
        <v>1.5</v>
      </c>
      <c r="L238" s="77">
        <f>Ores_Table[[#This Row],[avg_ores_per_chunk]]/VLOOKUP(Ores_Table[[#This Row],[vein_preset]],Ore_Density[],2,FALSE)/Vanilla_COG_Divisor</f>
        <v>0.37573385518590996</v>
      </c>
      <c r="M23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38" s="86">
        <v>1</v>
      </c>
      <c r="O238" s="86">
        <v>1</v>
      </c>
      <c r="P23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8" s="152">
        <f>SQRT(Ores_Table[[#This Row],[vein_multiplier]])*Ores_Table[[#This Row],[vein_frequency_tweak]]</f>
        <v>0.61297133308655627</v>
      </c>
      <c r="R238" s="152">
        <f>IF(Ores_Table[[#This Row],[vein_has_motherlode]]="Motherlode",((Ores_Table[[#This Row],[vein_motherlode_size_tweak]]*SQRT(Ores_Table[[#This Row],[vein_multiplier]]))^(1/2))^(1/3),"none")</f>
        <v>0.92166556267577893</v>
      </c>
      <c r="S238" s="152">
        <f>IF(Ores_Table[[#This Row],[vein_has_branches]]="Branches",SQRT(Ores_Table[[#This Row],[vein_multiplier]])^(1/2),IF(Ores_Table[[#This Row],[vein_has_branches]]="Vertical","default",Ores_Table[[#This Row],[vein_has_branches]]))</f>
        <v>0.78292485788008814</v>
      </c>
      <c r="T238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0.88483041193218948</v>
      </c>
      <c r="U238" s="77">
        <f>Ores_Table[[#This Row],[avg_ores_per_chunk]]/VLOOKUP(Ores_Table[[#This Row],[cloud_preset]],Ore_Density[],2,FALSE)/Vanilla_COG_Divisor</f>
        <v>0.48979591836734693</v>
      </c>
      <c r="V238" s="158">
        <f>SQRT(Ores_Table[[#This Row],[cloud_multiplier]])</f>
        <v>0.6998542122237652</v>
      </c>
      <c r="W238" s="147">
        <f>SQRT(SQRT(Ores_Table[[#This Row],[cloud_multiplier]]))</f>
        <v>0.83657289713674399</v>
      </c>
      <c r="X238" s="70">
        <f>Ores_Table[[#This Row],[height_range]]+Ores_Table[[#This Row],[height_desired_bottom]]</f>
        <v>12.5</v>
      </c>
      <c r="Y238" s="71">
        <f>(Ores_Table[[#This Row],[height_desired_top]]-Ores_Table[[#This Row],[height_desired_bottom]])/2</f>
        <v>7.5</v>
      </c>
      <c r="Z238" s="71">
        <f>Ores_Table[[#This Row],[height_amp_range]]+Ores_Table[[#This Row],[height_desired_bottom]]</f>
        <v>12.5</v>
      </c>
      <c r="AA238" s="72">
        <f>(Ores_Table[[#This Row],[height_amplified_top]]-Ores_Table[[#This Row],[height_desired_bottom]])/2</f>
        <v>7.5</v>
      </c>
      <c r="AB238" s="128">
        <v>5</v>
      </c>
      <c r="AC238" s="128">
        <v>20</v>
      </c>
      <c r="AD238" s="128"/>
      <c r="AE238" s="71">
        <f>IF(Ores_Table[[#This Row],[height_generate_in_mountains]]="No",0,IF(Ores_Table[[#This Row],[dimension]]="overworld",IF(Ores_Table[[#This Row],[height_average]]&lt;64,64+(Ores_Table[[#This Row],[height_average]]*3),0),0))</f>
        <v>101.5</v>
      </c>
      <c r="AF238" s="71">
        <f>IF(Ores_Table[[#This Row],[height_generate_in_mountains]]="No",0,IF(Ores_Table[[#This Row],[dimension]]="Overworld",IF(Ores_Table[[#This Row],[height_average]]&lt;64,(Ores_Table[[#This Row],[height_range]]*3),0),0))</f>
        <v>22.5</v>
      </c>
      <c r="AG238" s="32">
        <f>IF(Ores_Table[[#This Row],[height_desired_top]]&gt;64,64+((Ores_Table[[#This Row],[height_desired_top]]-64)*2.9),Ores_Table[[#This Row],[height_desired_top]])</f>
        <v>20</v>
      </c>
      <c r="AH238" s="41" t="s">
        <v>742</v>
      </c>
      <c r="AI238" s="42"/>
      <c r="AJ238" s="131" t="s">
        <v>53</v>
      </c>
      <c r="AK238" s="20" t="str">
        <f>IF(Ores_Table[[#This Row],[height_average]]&gt;64,"uniform",IF(Ores_Table[[#This Row],[dimension]]="Overworld","normal","uniform"))</f>
        <v>normal</v>
      </c>
      <c r="AL238" s="109" t="s">
        <v>743</v>
      </c>
      <c r="AM238" s="110" t="s">
        <v>64</v>
      </c>
      <c r="AN238" s="117"/>
      <c r="AO238" s="118" t="s">
        <v>56</v>
      </c>
      <c r="AP238" s="46"/>
    </row>
    <row r="239" spans="1:42" s="7" customFormat="1" ht="13.5">
      <c r="A239" s="31" t="s">
        <v>736</v>
      </c>
      <c r="B239" s="18"/>
      <c r="C239" s="105" t="s">
        <v>188</v>
      </c>
      <c r="D239" s="97" t="s">
        <v>59</v>
      </c>
      <c r="E239" s="98" t="s">
        <v>66</v>
      </c>
      <c r="F239" s="99" t="s">
        <v>61</v>
      </c>
      <c r="G239" s="37">
        <f>Ores_Table[[#This Row],[original_vein_size]]*Ores_Table[[#This Row],[original_veins_per_chunk]]/2</f>
        <v>32</v>
      </c>
      <c r="H239" s="123">
        <v>8</v>
      </c>
      <c r="I239" s="124">
        <v>8</v>
      </c>
      <c r="J239" s="146">
        <f>Ores_Table[[#This Row],[original_vein_size]]/2</f>
        <v>4</v>
      </c>
      <c r="K239" s="147">
        <f>Ores_Table[[#This Row],[original_veins_per_chunk]]/2</f>
        <v>4</v>
      </c>
      <c r="L239" s="77">
        <f>Ores_Table[[#This Row],[avg_ores_per_chunk]]/VLOOKUP(Ores_Table[[#This Row],[vein_preset]],Ore_Density[],2,FALSE)/Vanilla_COG_Divisor</f>
        <v>2.0039138943248531</v>
      </c>
      <c r="M23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39" s="86">
        <v>1</v>
      </c>
      <c r="O239" s="86">
        <v>1</v>
      </c>
      <c r="P23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39" s="152">
        <f>SQRT(Ores_Table[[#This Row],[vein_multiplier]])*Ores_Table[[#This Row],[vein_frequency_tweak]]</f>
        <v>1.4155966566521883</v>
      </c>
      <c r="R239" s="152">
        <f>IF(Ores_Table[[#This Row],[vein_has_motherlode]]="Motherlode",((Ores_Table[[#This Row],[vein_motherlode_size_tweak]]*SQRT(Ores_Table[[#This Row],[vein_multiplier]]))^(1/2))^(1/3),"none")</f>
        <v>1.0596357156920035</v>
      </c>
      <c r="S239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239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239" s="77">
        <f>Ores_Table[[#This Row],[avg_ores_per_chunk]]/VLOOKUP(Ores_Table[[#This Row],[cloud_preset]],Ore_Density[],2,FALSE)/Vanilla_COG_Divisor</f>
        <v>2.6122448979591835</v>
      </c>
      <c r="V239" s="158">
        <f>SQRT(Ores_Table[[#This Row],[cloud_multiplier]])</f>
        <v>1.6162440712835371</v>
      </c>
      <c r="W239" s="147">
        <f>SQRT(SQRT(Ores_Table[[#This Row],[cloud_multiplier]]))</f>
        <v>1.2713158817868739</v>
      </c>
      <c r="X239" s="70">
        <f>Ores_Table[[#This Row],[height_range]]+Ores_Table[[#This Row],[height_desired_bottom]]</f>
        <v>23</v>
      </c>
      <c r="Y239" s="71">
        <f>(Ores_Table[[#This Row],[height_desired_top]]-Ores_Table[[#This Row],[height_desired_bottom]])/2</f>
        <v>12</v>
      </c>
      <c r="Z239" s="71">
        <f>Ores_Table[[#This Row],[height_amp_range]]+Ores_Table[[#This Row],[height_desired_bottom]]</f>
        <v>23</v>
      </c>
      <c r="AA239" s="72">
        <f>(Ores_Table[[#This Row],[height_amplified_top]]-Ores_Table[[#This Row],[height_desired_bottom]])/2</f>
        <v>12</v>
      </c>
      <c r="AB239" s="128">
        <v>11</v>
      </c>
      <c r="AC239" s="128">
        <v>35</v>
      </c>
      <c r="AD239" s="128"/>
      <c r="AE239" s="71">
        <f>IF(Ores_Table[[#This Row],[height_generate_in_mountains]]="No",0,IF(Ores_Table[[#This Row],[dimension]]="overworld",IF(Ores_Table[[#This Row],[height_average]]&lt;64,64+(Ores_Table[[#This Row],[height_average]]*3),0),0))</f>
        <v>133</v>
      </c>
      <c r="AF239" s="71">
        <f>IF(Ores_Table[[#This Row],[height_generate_in_mountains]]="No",0,IF(Ores_Table[[#This Row],[dimension]]="Overworld",IF(Ores_Table[[#This Row],[height_average]]&lt;64,(Ores_Table[[#This Row],[height_range]]*3),0),0))</f>
        <v>36</v>
      </c>
      <c r="AG239" s="32">
        <f>IF(Ores_Table[[#This Row],[height_desired_top]]&gt;64,64+((Ores_Table[[#This Row],[height_desired_top]]-64)*2.9),Ores_Table[[#This Row],[height_desired_top]])</f>
        <v>35</v>
      </c>
      <c r="AH239" s="41" t="s">
        <v>189</v>
      </c>
      <c r="AI239" s="42"/>
      <c r="AJ239" s="131" t="s">
        <v>53</v>
      </c>
      <c r="AK239" s="20" t="str">
        <f>IF(Ores_Table[[#This Row],[height_average]]&gt;64,"uniform",IF(Ores_Table[[#This Row],[dimension]]="Overworld","normal","uniform"))</f>
        <v>normal</v>
      </c>
      <c r="AL239" s="109" t="s">
        <v>740</v>
      </c>
      <c r="AM239" s="110" t="s">
        <v>64</v>
      </c>
      <c r="AN239" s="117"/>
      <c r="AO239" s="118" t="s">
        <v>56</v>
      </c>
      <c r="AP239" s="46"/>
    </row>
    <row r="240" spans="1:42" s="7" customFormat="1" ht="13.5">
      <c r="A240" s="31" t="s">
        <v>736</v>
      </c>
      <c r="B240" s="18"/>
      <c r="C240" s="105" t="s">
        <v>744</v>
      </c>
      <c r="D240" s="97" t="s">
        <v>59</v>
      </c>
      <c r="E240" s="98" t="s">
        <v>66</v>
      </c>
      <c r="F240" s="99" t="s">
        <v>61</v>
      </c>
      <c r="G240" s="37">
        <f>Ores_Table[[#This Row],[original_vein_size]]*Ores_Table[[#This Row],[original_veins_per_chunk]]/2</f>
        <v>1.5</v>
      </c>
      <c r="H240" s="123">
        <v>3</v>
      </c>
      <c r="I240" s="124">
        <v>1</v>
      </c>
      <c r="J240" s="146">
        <f>Ores_Table[[#This Row],[original_vein_size]]/2</f>
        <v>1.5</v>
      </c>
      <c r="K240" s="147">
        <f>Ores_Table[[#This Row],[original_veins_per_chunk]]/2</f>
        <v>0.5</v>
      </c>
      <c r="L240" s="77">
        <f>Ores_Table[[#This Row],[avg_ores_per_chunk]]/VLOOKUP(Ores_Table[[#This Row],[vein_preset]],Ore_Density[],2,FALSE)/Vanilla_COG_Divisor</f>
        <v>9.393346379647749E-2</v>
      </c>
      <c r="M24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0" s="86">
        <v>1</v>
      </c>
      <c r="O240" s="86">
        <v>1</v>
      </c>
      <c r="P24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0" s="152">
        <f>SQRT(Ores_Table[[#This Row],[vein_multiplier]])*Ores_Table[[#This Row],[vein_frequency_tweak]]</f>
        <v>0.30648566654327813</v>
      </c>
      <c r="R240" s="152">
        <f>IF(Ores_Table[[#This Row],[vein_has_motherlode]]="Motherlode",((Ores_Table[[#This Row],[vein_motherlode_size_tweak]]*SQRT(Ores_Table[[#This Row],[vein_multiplier]]))^(1/2))^(1/3),"none")</f>
        <v>0.82111066834194602</v>
      </c>
      <c r="S240" s="152">
        <f>IF(Ores_Table[[#This Row],[vein_has_branches]]="Branches",SQRT(Ores_Table[[#This Row],[vein_multiplier]])^(1/2),IF(Ores_Table[[#This Row],[vein_has_branches]]="Vertical","default",Ores_Table[[#This Row],[vein_has_branches]]))</f>
        <v>0.55361147616652429</v>
      </c>
      <c r="T240" s="153">
        <f>IF(Ores_Table[[#This Row],[vein_has_branches]]="Branches",SQRT(SQRT(Ores_Table[[#This Row],[vein_multiplier]]))^(1/2),IF(Ores_Table[[#This Row],[vein_has_branches]]="Vertical",SQRT(Ores_Table[[#This Row],[vein_multiplier]])^(1/2),"none"))</f>
        <v>0.74405072150124574</v>
      </c>
      <c r="U240" s="77">
        <f>Ores_Table[[#This Row],[avg_ores_per_chunk]]/VLOOKUP(Ores_Table[[#This Row],[cloud_preset]],Ore_Density[],2,FALSE)/Vanilla_COG_Divisor</f>
        <v>0.12244897959183673</v>
      </c>
      <c r="V240" s="158">
        <f>SQRT(Ores_Table[[#This Row],[cloud_multiplier]])</f>
        <v>0.3499271061118826</v>
      </c>
      <c r="W240" s="147">
        <f>SQRT(SQRT(Ores_Table[[#This Row],[cloud_multiplier]]))</f>
        <v>0.59154636852226772</v>
      </c>
      <c r="X240" s="70">
        <f>Ores_Table[[#This Row],[height_range]]+Ores_Table[[#This Row],[height_desired_bottom]]</f>
        <v>17.5</v>
      </c>
      <c r="Y240" s="71">
        <f>(Ores_Table[[#This Row],[height_desired_top]]-Ores_Table[[#This Row],[height_desired_bottom]])/2</f>
        <v>12.5</v>
      </c>
      <c r="Z240" s="71">
        <f>Ores_Table[[#This Row],[height_amp_range]]+Ores_Table[[#This Row],[height_desired_bottom]]</f>
        <v>17.5</v>
      </c>
      <c r="AA240" s="72">
        <f>(Ores_Table[[#This Row],[height_amplified_top]]-Ores_Table[[#This Row],[height_desired_bottom]])/2</f>
        <v>12.5</v>
      </c>
      <c r="AB240" s="128">
        <v>5</v>
      </c>
      <c r="AC240" s="128">
        <v>30</v>
      </c>
      <c r="AD240" s="128"/>
      <c r="AE240" s="71">
        <f>IF(Ores_Table[[#This Row],[height_generate_in_mountains]]="No",0,IF(Ores_Table[[#This Row],[dimension]]="overworld",IF(Ores_Table[[#This Row],[height_average]]&lt;64,64+(Ores_Table[[#This Row],[height_average]]*3),0),0))</f>
        <v>116.5</v>
      </c>
      <c r="AF240" s="71">
        <f>IF(Ores_Table[[#This Row],[height_generate_in_mountains]]="No",0,IF(Ores_Table[[#This Row],[dimension]]="Overworld",IF(Ores_Table[[#This Row],[height_average]]&lt;64,(Ores_Table[[#This Row],[height_range]]*3),0),0))</f>
        <v>37.5</v>
      </c>
      <c r="AG240" s="32">
        <f>IF(Ores_Table[[#This Row],[height_desired_top]]&gt;64,64+((Ores_Table[[#This Row],[height_desired_top]]-64)*2.9),Ores_Table[[#This Row],[height_desired_top]])</f>
        <v>30</v>
      </c>
      <c r="AH240" s="41" t="s">
        <v>745</v>
      </c>
      <c r="AI240" s="42"/>
      <c r="AJ240" s="131" t="s">
        <v>53</v>
      </c>
      <c r="AK240" s="20" t="str">
        <f>IF(Ores_Table[[#This Row],[height_average]]&gt;64,"uniform",IF(Ores_Table[[#This Row],[dimension]]="Overworld","normal","uniform"))</f>
        <v>normal</v>
      </c>
      <c r="AL240" s="109" t="s">
        <v>746</v>
      </c>
      <c r="AM240" s="110" t="s">
        <v>64</v>
      </c>
      <c r="AN240" s="117"/>
      <c r="AO240" s="118" t="s">
        <v>56</v>
      </c>
      <c r="AP240" s="46"/>
    </row>
    <row r="241" spans="1:42" s="7" customFormat="1" ht="13.5">
      <c r="A241" s="31" t="s">
        <v>736</v>
      </c>
      <c r="B241" s="18"/>
      <c r="C241" s="105" t="s">
        <v>173</v>
      </c>
      <c r="D241" s="97" t="s">
        <v>59</v>
      </c>
      <c r="E241" s="98" t="s">
        <v>66</v>
      </c>
      <c r="F241" s="99" t="s">
        <v>61</v>
      </c>
      <c r="G241" s="37">
        <f>Ores_Table[[#This Row],[original_vein_size]]*Ores_Table[[#This Row],[original_veins_per_chunk]]/2</f>
        <v>24</v>
      </c>
      <c r="H241" s="123">
        <v>8</v>
      </c>
      <c r="I241" s="124">
        <v>6</v>
      </c>
      <c r="J241" s="146">
        <f>Ores_Table[[#This Row],[original_vein_size]]/2</f>
        <v>4</v>
      </c>
      <c r="K241" s="147">
        <f>Ores_Table[[#This Row],[original_veins_per_chunk]]/2</f>
        <v>3</v>
      </c>
      <c r="L241" s="77">
        <f>Ores_Table[[#This Row],[avg_ores_per_chunk]]/VLOOKUP(Ores_Table[[#This Row],[vein_preset]],Ore_Density[],2,FALSE)/Vanilla_COG_Divisor</f>
        <v>1.5029354207436398</v>
      </c>
      <c r="M24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1" s="86">
        <v>1</v>
      </c>
      <c r="O241" s="86">
        <v>1</v>
      </c>
      <c r="P24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1" s="152">
        <f>SQRT(Ores_Table[[#This Row],[vein_multiplier]])*Ores_Table[[#This Row],[vein_frequency_tweak]]</f>
        <v>1.2259426661731125</v>
      </c>
      <c r="R241" s="152">
        <f>IF(Ores_Table[[#This Row],[vein_has_motherlode]]="Motherlode",((Ores_Table[[#This Row],[vein_motherlode_size_tweak]]*SQRT(Ores_Table[[#This Row],[vein_multiplier]]))^(1/2))^(1/3),"none")</f>
        <v>1.0345346153372657</v>
      </c>
      <c r="S241" s="152">
        <f>IF(Ores_Table[[#This Row],[vein_has_branches]]="Branches",SQRT(Ores_Table[[#This Row],[vein_multiplier]])^(1/2),IF(Ores_Table[[#This Row],[vein_has_branches]]="Vertical","default",Ores_Table[[#This Row],[vein_has_branches]]))</f>
        <v>1.1072229523330486</v>
      </c>
      <c r="T241" s="153">
        <f>IF(Ores_Table[[#This Row],[vein_has_branches]]="Branches",SQRT(SQRT(Ores_Table[[#This Row],[vein_multiplier]]))^(1/2),IF(Ores_Table[[#This Row],[vein_has_branches]]="Vertical",SQRT(Ores_Table[[#This Row],[vein_multiplier]])^(1/2),"none"))</f>
        <v>1.0522466214405484</v>
      </c>
      <c r="U241" s="77">
        <f>Ores_Table[[#This Row],[avg_ores_per_chunk]]/VLOOKUP(Ores_Table[[#This Row],[cloud_preset]],Ore_Density[],2,FALSE)/Vanilla_COG_Divisor</f>
        <v>1.9591836734693877</v>
      </c>
      <c r="V241" s="158">
        <f>SQRT(Ores_Table[[#This Row],[cloud_multiplier]])</f>
        <v>1.3997084244475304</v>
      </c>
      <c r="W241" s="147">
        <f>SQRT(SQRT(Ores_Table[[#This Row],[cloud_multiplier]]))</f>
        <v>1.1830927370445354</v>
      </c>
      <c r="X241" s="70">
        <f>Ores_Table[[#This Row],[height_range]]+Ores_Table[[#This Row],[height_desired_bottom]]</f>
        <v>17.5</v>
      </c>
      <c r="Y241" s="71">
        <f>(Ores_Table[[#This Row],[height_desired_top]]-Ores_Table[[#This Row],[height_desired_bottom]])/2</f>
        <v>12.5</v>
      </c>
      <c r="Z241" s="71">
        <f>Ores_Table[[#This Row],[height_amp_range]]+Ores_Table[[#This Row],[height_desired_bottom]]</f>
        <v>17.5</v>
      </c>
      <c r="AA241" s="72">
        <f>(Ores_Table[[#This Row],[height_amplified_top]]-Ores_Table[[#This Row],[height_desired_bottom]])/2</f>
        <v>12.5</v>
      </c>
      <c r="AB241" s="128">
        <v>5</v>
      </c>
      <c r="AC241" s="128">
        <v>30</v>
      </c>
      <c r="AD241" s="128"/>
      <c r="AE241" s="71">
        <f>IF(Ores_Table[[#This Row],[height_generate_in_mountains]]="No",0,IF(Ores_Table[[#This Row],[dimension]]="overworld",IF(Ores_Table[[#This Row],[height_average]]&lt;64,64+(Ores_Table[[#This Row],[height_average]]*3),0),0))</f>
        <v>116.5</v>
      </c>
      <c r="AF241" s="71">
        <f>IF(Ores_Table[[#This Row],[height_generate_in_mountains]]="No",0,IF(Ores_Table[[#This Row],[dimension]]="Overworld",IF(Ores_Table[[#This Row],[height_average]]&lt;64,(Ores_Table[[#This Row],[height_range]]*3),0),0))</f>
        <v>37.5</v>
      </c>
      <c r="AG241" s="32">
        <f>IF(Ores_Table[[#This Row],[height_desired_top]]&gt;64,64+((Ores_Table[[#This Row],[height_desired_top]]-64)*2.9),Ores_Table[[#This Row],[height_desired_top]])</f>
        <v>30</v>
      </c>
      <c r="AH241" s="41" t="s">
        <v>174</v>
      </c>
      <c r="AI241" s="42"/>
      <c r="AJ241" s="131" t="s">
        <v>53</v>
      </c>
      <c r="AK241" s="20" t="str">
        <f>IF(Ores_Table[[#This Row],[height_average]]&gt;64,"uniform",IF(Ores_Table[[#This Row],[dimension]]="Overworld","normal","uniform"))</f>
        <v>normal</v>
      </c>
      <c r="AL241" s="109" t="s">
        <v>739</v>
      </c>
      <c r="AM241" s="110" t="s">
        <v>64</v>
      </c>
      <c r="AN241" s="117"/>
      <c r="AO241" s="118" t="s">
        <v>56</v>
      </c>
      <c r="AP241" s="46"/>
    </row>
    <row r="242" spans="1:42" s="7" customFormat="1" ht="13.5">
      <c r="A242" s="31" t="s">
        <v>736</v>
      </c>
      <c r="B242" s="18"/>
      <c r="C242" s="105" t="s">
        <v>179</v>
      </c>
      <c r="D242" s="97" t="s">
        <v>59</v>
      </c>
      <c r="E242" s="98" t="s">
        <v>66</v>
      </c>
      <c r="F242" s="99" t="s">
        <v>61</v>
      </c>
      <c r="G242" s="37">
        <f>Ores_Table[[#This Row],[original_vein_size]]*Ores_Table[[#This Row],[original_veins_per_chunk]]/2</f>
        <v>32</v>
      </c>
      <c r="H242" s="123">
        <v>8</v>
      </c>
      <c r="I242" s="124">
        <v>8</v>
      </c>
      <c r="J242" s="146">
        <f>Ores_Table[[#This Row],[original_vein_size]]/2</f>
        <v>4</v>
      </c>
      <c r="K242" s="147">
        <f>Ores_Table[[#This Row],[original_veins_per_chunk]]/2</f>
        <v>4</v>
      </c>
      <c r="L242" s="77">
        <f>Ores_Table[[#This Row],[avg_ores_per_chunk]]/VLOOKUP(Ores_Table[[#This Row],[vein_preset]],Ore_Density[],2,FALSE)/Vanilla_COG_Divisor</f>
        <v>2.0039138943248531</v>
      </c>
      <c r="M24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2" s="86">
        <v>1</v>
      </c>
      <c r="O242" s="86">
        <v>1</v>
      </c>
      <c r="P24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2" s="152">
        <f>SQRT(Ores_Table[[#This Row],[vein_multiplier]])*Ores_Table[[#This Row],[vein_frequency_tweak]]</f>
        <v>1.4155966566521883</v>
      </c>
      <c r="R242" s="152">
        <f>IF(Ores_Table[[#This Row],[vein_has_motherlode]]="Motherlode",((Ores_Table[[#This Row],[vein_motherlode_size_tweak]]*SQRT(Ores_Table[[#This Row],[vein_multiplier]]))^(1/2))^(1/3),"none")</f>
        <v>1.0596357156920035</v>
      </c>
      <c r="S242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242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242" s="77">
        <f>Ores_Table[[#This Row],[avg_ores_per_chunk]]/VLOOKUP(Ores_Table[[#This Row],[cloud_preset]],Ore_Density[],2,FALSE)/Vanilla_COG_Divisor</f>
        <v>2.6122448979591835</v>
      </c>
      <c r="V242" s="158">
        <f>SQRT(Ores_Table[[#This Row],[cloud_multiplier]])</f>
        <v>1.6162440712835371</v>
      </c>
      <c r="W242" s="147">
        <f>SQRT(SQRT(Ores_Table[[#This Row],[cloud_multiplier]]))</f>
        <v>1.2713158817868739</v>
      </c>
      <c r="X242" s="70">
        <f>Ores_Table[[#This Row],[height_range]]+Ores_Table[[#This Row],[height_desired_bottom]]</f>
        <v>38</v>
      </c>
      <c r="Y242" s="71">
        <f>(Ores_Table[[#This Row],[height_desired_top]]-Ores_Table[[#This Row],[height_desired_bottom]])/2</f>
        <v>17</v>
      </c>
      <c r="Z242" s="71">
        <f>Ores_Table[[#This Row],[height_amp_range]]+Ores_Table[[#This Row],[height_desired_bottom]]</f>
        <v>38</v>
      </c>
      <c r="AA242" s="72">
        <f>(Ores_Table[[#This Row],[height_amplified_top]]-Ores_Table[[#This Row],[height_desired_bottom]])/2</f>
        <v>17</v>
      </c>
      <c r="AB242" s="128">
        <v>21</v>
      </c>
      <c r="AC242" s="128">
        <v>55</v>
      </c>
      <c r="AD242" s="128"/>
      <c r="AE242" s="71">
        <f>IF(Ores_Table[[#This Row],[height_generate_in_mountains]]="No",0,IF(Ores_Table[[#This Row],[dimension]]="overworld",IF(Ores_Table[[#This Row],[height_average]]&lt;64,64+(Ores_Table[[#This Row],[height_average]]*3),0),0))</f>
        <v>178</v>
      </c>
      <c r="AF242" s="71">
        <f>IF(Ores_Table[[#This Row],[height_generate_in_mountains]]="No",0,IF(Ores_Table[[#This Row],[dimension]]="Overworld",IF(Ores_Table[[#This Row],[height_average]]&lt;64,(Ores_Table[[#This Row],[height_range]]*3),0),0))</f>
        <v>51</v>
      </c>
      <c r="AG242" s="32">
        <f>IF(Ores_Table[[#This Row],[height_desired_top]]&gt;64,64+((Ores_Table[[#This Row],[height_desired_top]]-64)*2.9),Ores_Table[[#This Row],[height_desired_top]])</f>
        <v>55</v>
      </c>
      <c r="AH242" s="41" t="s">
        <v>180</v>
      </c>
      <c r="AI242" s="42"/>
      <c r="AJ242" s="131" t="s">
        <v>53</v>
      </c>
      <c r="AK242" s="20" t="str">
        <f>IF(Ores_Table[[#This Row],[height_average]]&gt;64,"uniform",IF(Ores_Table[[#This Row],[dimension]]="Overworld","normal","uniform"))</f>
        <v>normal</v>
      </c>
      <c r="AL242" s="109" t="s">
        <v>738</v>
      </c>
      <c r="AM242" s="110" t="s">
        <v>64</v>
      </c>
      <c r="AN242" s="117"/>
      <c r="AO242" s="118" t="s">
        <v>56</v>
      </c>
      <c r="AP242" s="46"/>
    </row>
    <row r="243" spans="1:42" s="7" customFormat="1" ht="13.5">
      <c r="A243" s="31" t="s">
        <v>747</v>
      </c>
      <c r="B243" s="18"/>
      <c r="C243" s="105" t="s">
        <v>751</v>
      </c>
      <c r="D243" s="97" t="s">
        <v>59</v>
      </c>
      <c r="E243" s="98" t="s">
        <v>50</v>
      </c>
      <c r="F243" s="99" t="s">
        <v>61</v>
      </c>
      <c r="G243" s="37">
        <f>Ores_Table[[#This Row],[original_vein_size]]*Ores_Table[[#This Row],[original_veins_per_chunk]]/2</f>
        <v>12</v>
      </c>
      <c r="H243" s="123">
        <v>3</v>
      </c>
      <c r="I243" s="124">
        <v>8</v>
      </c>
      <c r="J243" s="146">
        <f>Ores_Table[[#This Row],[original_vein_size]]/2</f>
        <v>1.5</v>
      </c>
      <c r="K243" s="147">
        <f>Ores_Table[[#This Row],[original_veins_per_chunk]]/2</f>
        <v>4</v>
      </c>
      <c r="L243" s="77">
        <f>Ores_Table[[#This Row],[avg_ores_per_chunk]]/VLOOKUP(Ores_Table[[#This Row],[vein_preset]],Ore_Density[],2,FALSE)/Vanilla_COG_Divisor</f>
        <v>1.1757789535567313</v>
      </c>
      <c r="M24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3" s="86">
        <v>1</v>
      </c>
      <c r="O243" s="86">
        <v>1</v>
      </c>
      <c r="P24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243" s="152">
        <f>SQRT(Ores_Table[[#This Row],[vein_multiplier]])*Ores_Table[[#This Row],[vein_frequency_tweak]]</f>
        <v>1.0843334143872592</v>
      </c>
      <c r="R243" s="152">
        <f>IF(Ores_Table[[#This Row],[vein_has_motherlode]]="Motherlode",((Ores_Table[[#This Row],[vein_motherlode_size_tweak]]*SQRT(Ores_Table[[#This Row],[vein_multiplier]]))^(1/2))^(1/3),"none")</f>
        <v>1.0135856970940698</v>
      </c>
      <c r="S243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243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243" s="77">
        <f>Ores_Table[[#This Row],[avg_ores_per_chunk]]/VLOOKUP(Ores_Table[[#This Row],[cloud_preset]],Ore_Density[],2,FALSE)/Vanilla_COG_Divisor</f>
        <v>0.97959183673469385</v>
      </c>
      <c r="V243" s="158">
        <f>SQRT(Ores_Table[[#This Row],[cloud_multiplier]])</f>
        <v>0.98974331861078702</v>
      </c>
      <c r="W243" s="147">
        <f>SQRT(SQRT(Ores_Table[[#This Row],[cloud_multiplier]]))</f>
        <v>0.99485844149345537</v>
      </c>
      <c r="X243" s="70">
        <f>Ores_Table[[#This Row],[height_range]]+Ores_Table[[#This Row],[height_desired_bottom]]</f>
        <v>64</v>
      </c>
      <c r="Y243" s="71">
        <f>(Ores_Table[[#This Row],[height_desired_top]]-Ores_Table[[#This Row],[height_desired_bottom]])/2</f>
        <v>64</v>
      </c>
      <c r="Z243" s="71">
        <f>Ores_Table[[#This Row],[height_amp_range]]+Ores_Table[[#This Row],[height_desired_bottom]]</f>
        <v>124.8</v>
      </c>
      <c r="AA243" s="72">
        <f>(Ores_Table[[#This Row],[height_amplified_top]]-Ores_Table[[#This Row],[height_desired_bottom]])/2</f>
        <v>124.8</v>
      </c>
      <c r="AB243" s="128">
        <v>0</v>
      </c>
      <c r="AC243" s="128">
        <v>128</v>
      </c>
      <c r="AD243" s="128"/>
      <c r="AE24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3" s="32">
        <f>IF(Ores_Table[[#This Row],[height_desired_top]]&gt;64,64+((Ores_Table[[#This Row],[height_desired_top]]-64)*2.9),Ores_Table[[#This Row],[height_desired_top]])</f>
        <v>249.6</v>
      </c>
      <c r="AH243" s="41" t="s">
        <v>752</v>
      </c>
      <c r="AI243" s="42"/>
      <c r="AJ243" s="131" t="s">
        <v>96</v>
      </c>
      <c r="AK243" s="20" t="str">
        <f>IF(Ores_Table[[#This Row],[height_average]]&gt;64,"uniform",IF(Ores_Table[[#This Row],[dimension]]="Overworld","normal","uniform"))</f>
        <v>uniform</v>
      </c>
      <c r="AL243" s="109" t="s">
        <v>753</v>
      </c>
      <c r="AM243" s="110" t="s">
        <v>98</v>
      </c>
      <c r="AN243" s="117"/>
      <c r="AO243" s="118" t="s">
        <v>56</v>
      </c>
      <c r="AP243" s="46"/>
    </row>
    <row r="244" spans="1:42" s="7" customFormat="1" ht="13.5">
      <c r="A244" s="31" t="s">
        <v>747</v>
      </c>
      <c r="B244" s="18"/>
      <c r="C244" s="105" t="s">
        <v>748</v>
      </c>
      <c r="D244" s="97" t="s">
        <v>59</v>
      </c>
      <c r="E244" s="98" t="s">
        <v>50</v>
      </c>
      <c r="F244" s="99" t="s">
        <v>61</v>
      </c>
      <c r="G244" s="37">
        <f>Ores_Table[[#This Row],[original_vein_size]]*Ores_Table[[#This Row],[original_veins_per_chunk]]/2</f>
        <v>12</v>
      </c>
      <c r="H244" s="123">
        <v>3</v>
      </c>
      <c r="I244" s="124">
        <v>8</v>
      </c>
      <c r="J244" s="146">
        <f>Ores_Table[[#This Row],[original_vein_size]]/2</f>
        <v>1.5</v>
      </c>
      <c r="K244" s="147">
        <f>Ores_Table[[#This Row],[original_veins_per_chunk]]/2</f>
        <v>4</v>
      </c>
      <c r="L244" s="77">
        <f>Ores_Table[[#This Row],[avg_ores_per_chunk]]/VLOOKUP(Ores_Table[[#This Row],[vein_preset]],Ore_Density[],2,FALSE)/Vanilla_COG_Divisor</f>
        <v>1.1757789535567313</v>
      </c>
      <c r="M244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4" s="86">
        <v>1</v>
      </c>
      <c r="O244" s="86">
        <v>1</v>
      </c>
      <c r="P244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244" s="152">
        <f>SQRT(Ores_Table[[#This Row],[vein_multiplier]])*Ores_Table[[#This Row],[vein_frequency_tweak]]</f>
        <v>1.0843334143872592</v>
      </c>
      <c r="R244" s="152">
        <f>IF(Ores_Table[[#This Row],[vein_has_motherlode]]="Motherlode",((Ores_Table[[#This Row],[vein_motherlode_size_tweak]]*SQRT(Ores_Table[[#This Row],[vein_multiplier]]))^(1/2))^(1/3),"none")</f>
        <v>1.0135856970940698</v>
      </c>
      <c r="S244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244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244" s="77">
        <f>Ores_Table[[#This Row],[avg_ores_per_chunk]]/VLOOKUP(Ores_Table[[#This Row],[cloud_preset]],Ore_Density[],2,FALSE)/Vanilla_COG_Divisor</f>
        <v>0.97959183673469385</v>
      </c>
      <c r="V244" s="158">
        <f>SQRT(Ores_Table[[#This Row],[cloud_multiplier]])</f>
        <v>0.98974331861078702</v>
      </c>
      <c r="W244" s="147">
        <f>SQRT(SQRT(Ores_Table[[#This Row],[cloud_multiplier]]))</f>
        <v>0.99485844149345537</v>
      </c>
      <c r="X244" s="70">
        <f>Ores_Table[[#This Row],[height_range]]+Ores_Table[[#This Row],[height_desired_bottom]]</f>
        <v>64</v>
      </c>
      <c r="Y244" s="71">
        <f>(Ores_Table[[#This Row],[height_desired_top]]-Ores_Table[[#This Row],[height_desired_bottom]])/2</f>
        <v>64</v>
      </c>
      <c r="Z244" s="71">
        <f>Ores_Table[[#This Row],[height_amp_range]]+Ores_Table[[#This Row],[height_desired_bottom]]</f>
        <v>124.8</v>
      </c>
      <c r="AA244" s="72">
        <f>(Ores_Table[[#This Row],[height_amplified_top]]-Ores_Table[[#This Row],[height_desired_bottom]])/2</f>
        <v>124.8</v>
      </c>
      <c r="AB244" s="128">
        <v>0</v>
      </c>
      <c r="AC244" s="128">
        <v>128</v>
      </c>
      <c r="AD244" s="128"/>
      <c r="AE244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4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4" s="32">
        <f>IF(Ores_Table[[#This Row],[height_desired_top]]&gt;64,64+((Ores_Table[[#This Row],[height_desired_top]]-64)*2.9),Ores_Table[[#This Row],[height_desired_top]])</f>
        <v>249.6</v>
      </c>
      <c r="AH244" s="41" t="s">
        <v>749</v>
      </c>
      <c r="AI244" s="42"/>
      <c r="AJ244" s="131" t="s">
        <v>96</v>
      </c>
      <c r="AK244" s="20" t="str">
        <f>IF(Ores_Table[[#This Row],[height_average]]&gt;64,"uniform",IF(Ores_Table[[#This Row],[dimension]]="Overworld","normal","uniform"))</f>
        <v>uniform</v>
      </c>
      <c r="AL244" s="109" t="s">
        <v>750</v>
      </c>
      <c r="AM244" s="110" t="s">
        <v>98</v>
      </c>
      <c r="AN244" s="117"/>
      <c r="AO244" s="118" t="s">
        <v>56</v>
      </c>
      <c r="AP244" s="46"/>
    </row>
    <row r="245" spans="1:42" s="7" customFormat="1" ht="13.5">
      <c r="A245" s="31" t="s">
        <v>754</v>
      </c>
      <c r="B245" s="18"/>
      <c r="C245" s="105" t="s">
        <v>166</v>
      </c>
      <c r="D245" s="97" t="s">
        <v>49</v>
      </c>
      <c r="E245" s="98" t="s">
        <v>66</v>
      </c>
      <c r="F245" s="99" t="s">
        <v>51</v>
      </c>
      <c r="G245" s="37">
        <f>Ores_Table[[#This Row],[original_vein_size]]*Ores_Table[[#This Row],[original_veins_per_chunk]]/2</f>
        <v>32</v>
      </c>
      <c r="H245" s="123">
        <v>32</v>
      </c>
      <c r="I245" s="124">
        <v>2</v>
      </c>
      <c r="J245" s="146">
        <f>Ores_Table[[#This Row],[original_vein_size]]/2</f>
        <v>16</v>
      </c>
      <c r="K245" s="147">
        <f>Ores_Table[[#This Row],[original_veins_per_chunk]]/2</f>
        <v>1</v>
      </c>
      <c r="L245" s="77">
        <f>Ores_Table[[#This Row],[avg_ores_per_chunk]]/VLOOKUP(Ores_Table[[#This Row],[vein_preset]],Ore_Density[],2,FALSE)/Vanilla_COG_Divisor</f>
        <v>2.0039138943248531</v>
      </c>
      <c r="M245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5" s="86">
        <v>1</v>
      </c>
      <c r="O245" s="86">
        <v>1</v>
      </c>
      <c r="P245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5" s="152">
        <f>SQRT(Ores_Table[[#This Row],[vein_multiplier]])*Ores_Table[[#This Row],[vein_frequency_tweak]]</f>
        <v>1.4155966566521883</v>
      </c>
      <c r="R245" s="152">
        <f>IF(Ores_Table[[#This Row],[vein_has_motherlode]]="Motherlode",((Ores_Table[[#This Row],[vein_motherlode_size_tweak]]*SQRT(Ores_Table[[#This Row],[vein_multiplier]]))^(1/2))^(1/3),"none")</f>
        <v>1.0596357156920035</v>
      </c>
      <c r="S245" s="152">
        <f>IF(Ores_Table[[#This Row],[vein_has_branches]]="Branches",SQRT(Ores_Table[[#This Row],[vein_multiplier]])^(1/2),IF(Ores_Table[[#This Row],[vein_has_branches]]="Vertical","default",Ores_Table[[#This Row],[vein_has_branches]]))</f>
        <v>1.189788492401985</v>
      </c>
      <c r="T245" s="153">
        <f>IF(Ores_Table[[#This Row],[vein_has_branches]]="Branches",SQRT(SQRT(Ores_Table[[#This Row],[vein_multiplier]]))^(1/2),IF(Ores_Table[[#This Row],[vein_has_branches]]="Vertical",SQRT(Ores_Table[[#This Row],[vein_multiplier]])^(1/2),"none"))</f>
        <v>1.0907742628069224</v>
      </c>
      <c r="U245" s="77">
        <f>Ores_Table[[#This Row],[avg_ores_per_chunk]]/VLOOKUP(Ores_Table[[#This Row],[cloud_preset]],Ore_Density[],2,FALSE)/Vanilla_COG_Divisor</f>
        <v>0.8928571428571429</v>
      </c>
      <c r="V245" s="158">
        <f>SQRT(Ores_Table[[#This Row],[cloud_multiplier]])</f>
        <v>0.94491118252306805</v>
      </c>
      <c r="W245" s="147">
        <f>SQRT(SQRT(Ores_Table[[#This Row],[cloud_multiplier]]))</f>
        <v>0.972065420906982</v>
      </c>
      <c r="X245" s="70">
        <f>Ores_Table[[#This Row],[height_range]]+Ores_Table[[#This Row],[height_desired_bottom]]</f>
        <v>38</v>
      </c>
      <c r="Y245" s="71">
        <f>(Ores_Table[[#This Row],[height_desired_top]]-Ores_Table[[#This Row],[height_desired_bottom]])/2</f>
        <v>26</v>
      </c>
      <c r="Z245" s="71">
        <f>Ores_Table[[#This Row],[height_amp_range]]+Ores_Table[[#This Row],[height_desired_bottom]]</f>
        <v>38</v>
      </c>
      <c r="AA245" s="72">
        <f>(Ores_Table[[#This Row],[height_amplified_top]]-Ores_Table[[#This Row],[height_desired_bottom]])/2</f>
        <v>26</v>
      </c>
      <c r="AB245" s="128">
        <v>12</v>
      </c>
      <c r="AC245" s="128">
        <v>64</v>
      </c>
      <c r="AD245" s="128"/>
      <c r="AE245" s="71">
        <f>IF(Ores_Table[[#This Row],[height_generate_in_mountains]]="No",0,IF(Ores_Table[[#This Row],[dimension]]="overworld",IF(Ores_Table[[#This Row],[height_average]]&lt;64,64+(Ores_Table[[#This Row],[height_average]]*3),0),0))</f>
        <v>178</v>
      </c>
      <c r="AF245" s="71">
        <f>IF(Ores_Table[[#This Row],[height_generate_in_mountains]]="No",0,IF(Ores_Table[[#This Row],[dimension]]="Overworld",IF(Ores_Table[[#This Row],[height_average]]&lt;64,(Ores_Table[[#This Row],[height_range]]*3),0),0))</f>
        <v>78</v>
      </c>
      <c r="AG245" s="32">
        <f>IF(Ores_Table[[#This Row],[height_desired_top]]&gt;64,64+((Ores_Table[[#This Row],[height_desired_top]]-64)*2.9),Ores_Table[[#This Row],[height_desired_top]])</f>
        <v>64</v>
      </c>
      <c r="AH245" s="41" t="s">
        <v>755</v>
      </c>
      <c r="AI245" s="42"/>
      <c r="AJ245" s="131" t="s">
        <v>53</v>
      </c>
      <c r="AK245" s="20" t="str">
        <f>IF(Ores_Table[[#This Row],[height_average]]&gt;64,"uniform",IF(Ores_Table[[#This Row],[dimension]]="Overworld","normal","uniform"))</f>
        <v>normal</v>
      </c>
      <c r="AL245" s="109" t="s">
        <v>756</v>
      </c>
      <c r="AM245" s="110" t="s">
        <v>64</v>
      </c>
      <c r="AN245" s="117"/>
      <c r="AO245" s="118" t="s">
        <v>56</v>
      </c>
      <c r="AP245" s="46"/>
    </row>
    <row r="246" spans="1:42" s="7" customFormat="1" ht="13.5">
      <c r="A246" s="31" t="s">
        <v>47</v>
      </c>
      <c r="B246" s="18"/>
      <c r="C246" s="105" t="s">
        <v>48</v>
      </c>
      <c r="D246" s="97" t="s">
        <v>49</v>
      </c>
      <c r="E246" s="98" t="s">
        <v>50</v>
      </c>
      <c r="F246" s="99" t="s">
        <v>51</v>
      </c>
      <c r="G246" s="37">
        <f>Ores_Table[[#This Row],[original_vein_size]]*Ores_Table[[#This Row],[original_veins_per_chunk]]/2</f>
        <v>256</v>
      </c>
      <c r="H246" s="123">
        <v>32</v>
      </c>
      <c r="I246" s="124">
        <v>16</v>
      </c>
      <c r="J246" s="146">
        <f>Ores_Table[[#This Row],[original_vein_size]]/2</f>
        <v>16</v>
      </c>
      <c r="K246" s="147">
        <f>Ores_Table[[#This Row],[original_veins_per_chunk]]/2</f>
        <v>8</v>
      </c>
      <c r="L246" s="77">
        <f>Ores_Table[[#This Row],[avg_ores_per_chunk]]/VLOOKUP(Ores_Table[[#This Row],[vein_preset]],Ore_Density[],2,FALSE)/Vanilla_COG_Divisor</f>
        <v>25.0832843425436</v>
      </c>
      <c r="M246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46" s="87">
        <v>0.25</v>
      </c>
      <c r="O246" s="87">
        <v>4</v>
      </c>
      <c r="P246" s="83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none</v>
      </c>
      <c r="Q246" s="154">
        <f>SQRT(Ores_Table[[#This Row],[vein_multiplier]])*Ores_Table[[#This Row],[vein_frequency_tweak]]</f>
        <v>1.25208037737558</v>
      </c>
      <c r="R246" s="154">
        <f>IF(Ores_Table[[#This Row],[vein_has_motherlode]]="Motherlode",((Ores_Table[[#This Row],[vein_motherlode_size_tweak]]*SQRT(Ores_Table[[#This Row],[vein_multiplier]]))^(1/2))^(1/3),"none")</f>
        <v>1.648005658998664</v>
      </c>
      <c r="S246" s="152" t="str">
        <f>IF(Ores_Table[[#This Row],[vein_has_branches]]="Branches",SQRT(Ores_Table[[#This Row],[vein_multiplier]])^(1/2),IF(Ores_Table[[#This Row],[vein_has_branches]]="Vertical","default",Ores_Table[[#This Row],[vein_has_branches]]))</f>
        <v>none</v>
      </c>
      <c r="T246" s="153" t="str">
        <f>IF(Ores_Table[[#This Row],[vein_has_branches]]="Branches",SQRT(SQRT(Ores_Table[[#This Row],[vein_multiplier]]))^(1/2),IF(Ores_Table[[#This Row],[vein_has_branches]]="Vertical",SQRT(Ores_Table[[#This Row],[vein_multiplier]])^(1/2),"none"))</f>
        <v>none</v>
      </c>
      <c r="U246" s="77">
        <f>Ores_Table[[#This Row],[avg_ores_per_chunk]]/VLOOKUP(Ores_Table[[#This Row],[cloud_preset]],Ore_Density[],2,FALSE)/Vanilla_COG_Divisor</f>
        <v>7.1428571428571432</v>
      </c>
      <c r="V246" s="158">
        <f>SQRT(Ores_Table[[#This Row],[cloud_multiplier]])</f>
        <v>2.6726124191242437</v>
      </c>
      <c r="W246" s="147">
        <f>SQRT(SQRT(Ores_Table[[#This Row],[cloud_multiplier]]))</f>
        <v>1.6348126556655487</v>
      </c>
      <c r="X246" s="70">
        <f>Ores_Table[[#This Row],[height_range]]+Ores_Table[[#This Row],[height_desired_bottom]]</f>
        <v>60</v>
      </c>
      <c r="Y246" s="71">
        <f>(Ores_Table[[#This Row],[height_desired_top]]-Ores_Table[[#This Row],[height_desired_bottom]])/2</f>
        <v>4</v>
      </c>
      <c r="Z246" s="71">
        <f>Ores_Table[[#This Row],[height_amp_range]]+Ores_Table[[#This Row],[height_desired_bottom]]</f>
        <v>60</v>
      </c>
      <c r="AA246" s="72">
        <f>(Ores_Table[[#This Row],[height_amplified_top]]-Ores_Table[[#This Row],[height_desired_bottom]])/2</f>
        <v>4</v>
      </c>
      <c r="AB246" s="128">
        <v>56</v>
      </c>
      <c r="AC246" s="128">
        <v>64</v>
      </c>
      <c r="AD246" s="128" t="s">
        <v>790</v>
      </c>
      <c r="AE246" s="80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6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6" s="32">
        <f>IF(Ores_Table[[#This Row],[height_desired_top]]&gt;64,64+((Ores_Table[[#This Row],[height_desired_top]]-64)*2.9),Ores_Table[[#This Row],[height_desired_top]])</f>
        <v>64</v>
      </c>
      <c r="AH246" s="41" t="s">
        <v>52</v>
      </c>
      <c r="AI246" s="42"/>
      <c r="AJ246" s="131" t="s">
        <v>53</v>
      </c>
      <c r="AK246" s="20" t="str">
        <f>IF(Ores_Table[[#This Row],[height_average]]&gt;64,"uniform",IF(Ores_Table[[#This Row],[dimension]]="Overworld","normal","uniform"))</f>
        <v>normal</v>
      </c>
      <c r="AL246" s="109" t="s">
        <v>54</v>
      </c>
      <c r="AM246" s="110" t="s">
        <v>55</v>
      </c>
      <c r="AN246" s="117"/>
      <c r="AO246" s="118" t="s">
        <v>56</v>
      </c>
      <c r="AP246" s="46" t="s">
        <v>57</v>
      </c>
    </row>
    <row r="247" spans="1:42" s="7" customFormat="1" ht="13.5">
      <c r="A247" s="31" t="s">
        <v>47</v>
      </c>
      <c r="B247" s="18"/>
      <c r="C247" s="105" t="s">
        <v>58</v>
      </c>
      <c r="D247" s="97" t="s">
        <v>59</v>
      </c>
      <c r="E247" s="98" t="s">
        <v>60</v>
      </c>
      <c r="F247" s="99" t="s">
        <v>61</v>
      </c>
      <c r="G247" s="37">
        <f>Ores_Table[[#This Row],[original_vein_size]]*Ores_Table[[#This Row],[original_veins_per_chunk]]/2</f>
        <v>160</v>
      </c>
      <c r="H247" s="123">
        <v>16</v>
      </c>
      <c r="I247" s="124">
        <v>20</v>
      </c>
      <c r="J247" s="146">
        <f>Ores_Table[[#This Row],[original_vein_size]]/2</f>
        <v>8</v>
      </c>
      <c r="K247" s="147">
        <f>Ores_Table[[#This Row],[original_veins_per_chunk]]/2</f>
        <v>10</v>
      </c>
      <c r="L247" s="77">
        <f>Ores_Table[[#This Row],[avg_ores_per_chunk]]/VLOOKUP(Ores_Table[[#This Row],[vein_preset]],Ore_Density[],2,FALSE)/Vanilla_COG_Divisor</f>
        <v>60.035543743495616</v>
      </c>
      <c r="M247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47" s="86">
        <v>1</v>
      </c>
      <c r="O247" s="86">
        <v>1</v>
      </c>
      <c r="P247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7" s="152">
        <f>SQRT(Ores_Table[[#This Row],[vein_multiplier]])*Ores_Table[[#This Row],[vein_frequency_tweak]]</f>
        <v>7.7482606915033267</v>
      </c>
      <c r="R247" s="152" t="str">
        <f>IF(Ores_Table[[#This Row],[vein_has_motherlode]]="Motherlode",((Ores_Table[[#This Row],[vein_motherlode_size_tweak]]*SQRT(Ores_Table[[#This Row],[vein_multiplier]]))^(1/2))^(1/3),"none")</f>
        <v>none</v>
      </c>
      <c r="S247" s="152">
        <f>IF(Ores_Table[[#This Row],[vein_has_branches]]="Branches",SQRT(Ores_Table[[#This Row],[vein_multiplier]])^(1/2),IF(Ores_Table[[#This Row],[vein_has_branches]]="Vertical","default",Ores_Table[[#This Row],[vein_has_branches]]))</f>
        <v>2.7835697748580555</v>
      </c>
      <c r="T247" s="153">
        <f>IF(Ores_Table[[#This Row],[vein_has_branches]]="Branches",SQRT(SQRT(Ores_Table[[#This Row],[vein_multiplier]]))^(1/2),IF(Ores_Table[[#This Row],[vein_has_branches]]="Vertical",SQRT(Ores_Table[[#This Row],[vein_multiplier]])^(1/2),"none"))</f>
        <v>1.6684033609586308</v>
      </c>
      <c r="U247" s="77">
        <f>Ores_Table[[#This Row],[avg_ores_per_chunk]]/VLOOKUP(Ores_Table[[#This Row],[cloud_preset]],Ore_Density[],2,FALSE)/Vanilla_COG_Divisor</f>
        <v>13.061224489795919</v>
      </c>
      <c r="V247" s="158">
        <f>SQRT(Ores_Table[[#This Row],[cloud_multiplier]])</f>
        <v>3.6140316116210052</v>
      </c>
      <c r="W247" s="147">
        <f>SQRT(SQRT(Ores_Table[[#This Row],[cloud_multiplier]]))</f>
        <v>1.9010606543771835</v>
      </c>
      <c r="X247" s="70">
        <f>Ores_Table[[#This Row],[height_range]]+Ores_Table[[#This Row],[height_desired_bottom]]</f>
        <v>64</v>
      </c>
      <c r="Y247" s="71">
        <f>(Ores_Table[[#This Row],[height_desired_top]]-Ores_Table[[#This Row],[height_desired_bottom]])/2</f>
        <v>64</v>
      </c>
      <c r="Z247" s="71">
        <f>Ores_Table[[#This Row],[height_amp_range]]+Ores_Table[[#This Row],[height_desired_bottom]]</f>
        <v>124.8</v>
      </c>
      <c r="AA247" s="72">
        <f>(Ores_Table[[#This Row],[height_amplified_top]]-Ores_Table[[#This Row],[height_desired_bottom]])/2</f>
        <v>124.8</v>
      </c>
      <c r="AB247" s="128">
        <v>0</v>
      </c>
      <c r="AC247" s="128">
        <v>128</v>
      </c>
      <c r="AD247" s="128"/>
      <c r="AE247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7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7" s="32">
        <f>IF(Ores_Table[[#This Row],[height_desired_top]]&gt;64,64+((Ores_Table[[#This Row],[height_desired_top]]-64)*2.9),Ores_Table[[#This Row],[height_desired_top]])</f>
        <v>249.6</v>
      </c>
      <c r="AH247" s="41" t="s">
        <v>62</v>
      </c>
      <c r="AI247" s="42"/>
      <c r="AJ247" s="131" t="s">
        <v>53</v>
      </c>
      <c r="AK247" s="20" t="str">
        <f>IF(Ores_Table[[#This Row],[height_average]]&gt;64,"uniform",IF(Ores_Table[[#This Row],[dimension]]="Overworld","normal","uniform"))</f>
        <v>normal</v>
      </c>
      <c r="AL247" s="109" t="s">
        <v>63</v>
      </c>
      <c r="AM247" s="110" t="s">
        <v>64</v>
      </c>
      <c r="AN247" s="117"/>
      <c r="AO247" s="118" t="s">
        <v>56</v>
      </c>
      <c r="AP247" s="46"/>
    </row>
    <row r="248" spans="1:42" s="7" customFormat="1" ht="13.5">
      <c r="A248" s="31" t="s">
        <v>47</v>
      </c>
      <c r="B248" s="18"/>
      <c r="C248" s="105" t="s">
        <v>78</v>
      </c>
      <c r="D248" s="97" t="s">
        <v>59</v>
      </c>
      <c r="E248" s="98" t="s">
        <v>79</v>
      </c>
      <c r="F248" s="99" t="s">
        <v>61</v>
      </c>
      <c r="G248" s="37">
        <f>Ores_Table[[#This Row],[original_vein_size]]*Ores_Table[[#This Row],[original_veins_per_chunk]]/2</f>
        <v>3.5</v>
      </c>
      <c r="H248" s="123">
        <v>7</v>
      </c>
      <c r="I248" s="124">
        <v>1</v>
      </c>
      <c r="J248" s="146">
        <f>Ores_Table[[#This Row],[original_vein_size]]/2</f>
        <v>3.5</v>
      </c>
      <c r="K248" s="147">
        <f>Ores_Table[[#This Row],[original_veins_per_chunk]]/2</f>
        <v>0.5</v>
      </c>
      <c r="L248" s="77">
        <f>Ores_Table[[#This Row],[avg_ores_per_chunk]]/VLOOKUP(Ores_Table[[#This Row],[vein_preset]],Ore_Density[],2,FALSE)/Vanilla_COG_Divisor</f>
        <v>0.51020324864775735</v>
      </c>
      <c r="M248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48" s="86">
        <v>1</v>
      </c>
      <c r="O248" s="86">
        <v>1</v>
      </c>
      <c r="P248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8" s="152">
        <f>SQRT(Ores_Table[[#This Row],[vein_multiplier]])*Ores_Table[[#This Row],[vein_frequency_tweak]]</f>
        <v>0.71428513119604931</v>
      </c>
      <c r="R248" s="152" t="str">
        <f>IF(Ores_Table[[#This Row],[vein_has_motherlode]]="Motherlode",((Ores_Table[[#This Row],[vein_motherlode_size_tweak]]*SQRT(Ores_Table[[#This Row],[vein_multiplier]]))^(1/2))^(1/3),"none")</f>
        <v>none</v>
      </c>
      <c r="S248" s="152">
        <f>IF(Ores_Table[[#This Row],[vein_has_branches]]="Branches",SQRT(Ores_Table[[#This Row],[vein_multiplier]])^(1/2),IF(Ores_Table[[#This Row],[vein_has_branches]]="Vertical","default",Ores_Table[[#This Row],[vein_has_branches]]))</f>
        <v>0.84515390976794835</v>
      </c>
      <c r="T248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0.9193225276082102</v>
      </c>
      <c r="U248" s="77">
        <f>Ores_Table[[#This Row],[avg_ores_per_chunk]]/VLOOKUP(Ores_Table[[#This Row],[cloud_preset]],Ore_Density[],2,FALSE)/Vanilla_COG_Divisor</f>
        <v>0.2857142857142857</v>
      </c>
      <c r="V248" s="158">
        <f>SQRT(Ores_Table[[#This Row],[cloud_multiplier]])</f>
        <v>0.53452248382484879</v>
      </c>
      <c r="W248" s="147">
        <f>SQRT(SQRT(Ores_Table[[#This Row],[cloud_multiplier]]))</f>
        <v>0.73111044570902473</v>
      </c>
      <c r="X248" s="70">
        <f>Ores_Table[[#This Row],[height_range]]+Ores_Table[[#This Row],[height_desired_bottom]]</f>
        <v>8</v>
      </c>
      <c r="Y248" s="71">
        <f>(Ores_Table[[#This Row],[height_desired_top]]-Ores_Table[[#This Row],[height_desired_bottom]])/2</f>
        <v>8</v>
      </c>
      <c r="Z248" s="71">
        <f>Ores_Table[[#This Row],[height_amp_range]]+Ores_Table[[#This Row],[height_desired_bottom]]</f>
        <v>8</v>
      </c>
      <c r="AA248" s="72">
        <f>(Ores_Table[[#This Row],[height_amplified_top]]-Ores_Table[[#This Row],[height_desired_bottom]])/2</f>
        <v>8</v>
      </c>
      <c r="AB248" s="128">
        <v>0</v>
      </c>
      <c r="AC248" s="128">
        <v>16</v>
      </c>
      <c r="AD248" s="128" t="s">
        <v>790</v>
      </c>
      <c r="AE248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8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8" s="32">
        <f>IF(Ores_Table[[#This Row],[height_desired_top]]&gt;64,64+((Ores_Table[[#This Row],[height_desired_top]]-64)*2.9),Ores_Table[[#This Row],[height_desired_top]])</f>
        <v>16</v>
      </c>
      <c r="AH248" s="41" t="s">
        <v>80</v>
      </c>
      <c r="AI248" s="42" t="s">
        <v>81</v>
      </c>
      <c r="AJ248" s="131" t="s">
        <v>53</v>
      </c>
      <c r="AK248" s="20" t="str">
        <f>IF(Ores_Table[[#This Row],[height_average]]&gt;64,"uniform",IF(Ores_Table[[#This Row],[dimension]]="Overworld","normal","uniform"))</f>
        <v>normal</v>
      </c>
      <c r="AL248" s="109" t="s">
        <v>82</v>
      </c>
      <c r="AM248" s="110" t="s">
        <v>64</v>
      </c>
      <c r="AN248" s="117" t="s">
        <v>83</v>
      </c>
      <c r="AO248" s="118" t="s">
        <v>84</v>
      </c>
      <c r="AP248" s="46"/>
    </row>
    <row r="249" spans="1:42" s="7" customFormat="1" ht="13.5">
      <c r="A249" s="31" t="s">
        <v>47</v>
      </c>
      <c r="B249" s="18"/>
      <c r="C249" s="105" t="s">
        <v>88</v>
      </c>
      <c r="D249" s="97" t="s">
        <v>59</v>
      </c>
      <c r="E249" s="98" t="s">
        <v>79</v>
      </c>
      <c r="F249" s="99" t="s">
        <v>61</v>
      </c>
      <c r="G249" s="37">
        <f>Ores_Table[[#This Row],[original_vein_size]]*Ores_Table[[#This Row],[original_veins_per_chunk]]/2</f>
        <v>1</v>
      </c>
      <c r="H249" s="123">
        <v>2</v>
      </c>
      <c r="I249" s="124">
        <v>1</v>
      </c>
      <c r="J249" s="146">
        <f>Ores_Table[[#This Row],[original_vein_size]]/2</f>
        <v>1</v>
      </c>
      <c r="K249" s="147">
        <f>Ores_Table[[#This Row],[original_veins_per_chunk]]/2</f>
        <v>0.5</v>
      </c>
      <c r="L249" s="77">
        <f>Ores_Table[[#This Row],[avg_ores_per_chunk]]/VLOOKUP(Ores_Table[[#This Row],[vein_preset]],Ore_Density[],2,FALSE)/Vanilla_COG_Divisor</f>
        <v>0.1457723567565021</v>
      </c>
      <c r="M249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49" s="86">
        <v>1</v>
      </c>
      <c r="O249" s="86">
        <v>1</v>
      </c>
      <c r="P249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49" s="152">
        <f>SQRT(Ores_Table[[#This Row],[vein_multiplier]])*Ores_Table[[#This Row],[vein_frequency_tweak]]</f>
        <v>0.38180146248607022</v>
      </c>
      <c r="R249" s="152" t="str">
        <f>IF(Ores_Table[[#This Row],[vein_has_motherlode]]="Motherlode",((Ores_Table[[#This Row],[vein_motherlode_size_tweak]]*SQRT(Ores_Table[[#This Row],[vein_multiplier]]))^(1/2))^(1/3),"none")</f>
        <v>none</v>
      </c>
      <c r="S249" s="152">
        <f>IF(Ores_Table[[#This Row],[vein_has_branches]]="Branches",SQRT(Ores_Table[[#This Row],[vein_multiplier]])^(1/2),IF(Ores_Table[[#This Row],[vein_has_branches]]="Vertical","default",Ores_Table[[#This Row],[vein_has_branches]]))</f>
        <v>0.61790085166316955</v>
      </c>
      <c r="T249" s="153">
        <f>IF(Ores_Table[[#This Row],[vein_has_branches]]="Branches",SQRT(SQRT(Ores_Table[[#This Row],[vein_multiplier]]))^(1/2),IF(Ores_Table[[#This Row],[vein_has_branches]]="Vertical",SQRT(Ores_Table[[#This Row],[vein_multiplier]])^(1/2),"none"))</f>
        <v>0.78606669670147555</v>
      </c>
      <c r="U249" s="77">
        <f>Ores_Table[[#This Row],[avg_ores_per_chunk]]/VLOOKUP(Ores_Table[[#This Row],[cloud_preset]],Ore_Density[],2,FALSE)/Vanilla_COG_Divisor</f>
        <v>8.1632653061224483E-2</v>
      </c>
      <c r="V249" s="158">
        <f>SQRT(Ores_Table[[#This Row],[cloud_multiplier]])</f>
        <v>0.2857142857142857</v>
      </c>
      <c r="W249" s="147">
        <f>SQRT(SQRT(Ores_Table[[#This Row],[cloud_multiplier]]))</f>
        <v>0.53452248382484879</v>
      </c>
      <c r="X249" s="70">
        <f>Ores_Table[[#This Row],[height_range]]+Ores_Table[[#This Row],[height_desired_bottom]]</f>
        <v>16</v>
      </c>
      <c r="Y249" s="71">
        <f>(Ores_Table[[#This Row],[height_desired_top]]-Ores_Table[[#This Row],[height_desired_bottom]])/2</f>
        <v>12</v>
      </c>
      <c r="Z249" s="71">
        <f>Ores_Table[[#This Row],[height_amp_range]]+Ores_Table[[#This Row],[height_desired_bottom]]</f>
        <v>16</v>
      </c>
      <c r="AA249" s="72">
        <f>(Ores_Table[[#This Row],[height_amplified_top]]-Ores_Table[[#This Row],[height_desired_bottom]])/2</f>
        <v>12</v>
      </c>
      <c r="AB249" s="128">
        <v>4</v>
      </c>
      <c r="AC249" s="128">
        <v>28</v>
      </c>
      <c r="AD249" s="128" t="s">
        <v>790</v>
      </c>
      <c r="AE249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49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49" s="32">
        <f>IF(Ores_Table[[#This Row],[height_desired_top]]&gt;64,64+((Ores_Table[[#This Row],[height_desired_top]]-64)*2.9),Ores_Table[[#This Row],[height_desired_top]])</f>
        <v>28</v>
      </c>
      <c r="AH249" s="41" t="s">
        <v>89</v>
      </c>
      <c r="AI249" s="42" t="s">
        <v>90</v>
      </c>
      <c r="AJ249" s="131" t="s">
        <v>53</v>
      </c>
      <c r="AK249" s="20" t="str">
        <f>IF(Ores_Table[[#This Row],[height_average]]&gt;64,"uniform",IF(Ores_Table[[#This Row],[dimension]]="Overworld","normal","uniform"))</f>
        <v>normal</v>
      </c>
      <c r="AL249" s="109" t="s">
        <v>91</v>
      </c>
      <c r="AM249" s="110" t="s">
        <v>64</v>
      </c>
      <c r="AN249" s="117" t="s">
        <v>92</v>
      </c>
      <c r="AO249" s="118" t="s">
        <v>92</v>
      </c>
      <c r="AP249" s="46" t="s">
        <v>93</v>
      </c>
    </row>
    <row r="250" spans="1:42" s="7" customFormat="1" ht="13.5">
      <c r="A250" s="31" t="s">
        <v>47</v>
      </c>
      <c r="B250" s="18"/>
      <c r="C250" s="105" t="s">
        <v>69</v>
      </c>
      <c r="D250" s="97" t="s">
        <v>59</v>
      </c>
      <c r="E250" s="98" t="s">
        <v>66</v>
      </c>
      <c r="F250" s="99" t="s">
        <v>61</v>
      </c>
      <c r="G250" s="37">
        <f>Ores_Table[[#This Row],[original_vein_size]]*Ores_Table[[#This Row],[original_veins_per_chunk]]/2</f>
        <v>8</v>
      </c>
      <c r="H250" s="123">
        <v>8</v>
      </c>
      <c r="I250" s="124">
        <v>2</v>
      </c>
      <c r="J250" s="146">
        <f>Ores_Table[[#This Row],[original_vein_size]]/2</f>
        <v>4</v>
      </c>
      <c r="K250" s="147">
        <f>Ores_Table[[#This Row],[original_veins_per_chunk]]/2</f>
        <v>1</v>
      </c>
      <c r="L250" s="77">
        <f>Ores_Table[[#This Row],[avg_ores_per_chunk]]/VLOOKUP(Ores_Table[[#This Row],[vein_preset]],Ore_Density[],2,FALSE)/Vanilla_COG_Divisor</f>
        <v>0.50097847358121328</v>
      </c>
      <c r="M250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50" s="86">
        <v>1</v>
      </c>
      <c r="O250" s="86">
        <v>1</v>
      </c>
      <c r="P250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50" s="152">
        <f>SQRT(Ores_Table[[#This Row],[vein_multiplier]])*Ores_Table[[#This Row],[vein_frequency_tweak]]</f>
        <v>0.70779832832609413</v>
      </c>
      <c r="R250" s="152">
        <f>IF(Ores_Table[[#This Row],[vein_has_motherlode]]="Motherlode",((Ores_Table[[#This Row],[vein_motherlode_size_tweak]]*SQRT(Ores_Table[[#This Row],[vein_multiplier]]))^(1/2))^(1/3),"none")</f>
        <v>0.94402810080572686</v>
      </c>
      <c r="S250" s="152">
        <f>IF(Ores_Table[[#This Row],[vein_has_branches]]="Branches",SQRT(Ores_Table[[#This Row],[vein_multiplier]])^(1/2),IF(Ores_Table[[#This Row],[vein_has_branches]]="Vertical","default",Ores_Table[[#This Row],[vein_has_branches]]))</f>
        <v>0.84130751115516267</v>
      </c>
      <c r="T250" s="153">
        <f>IF(Ores_Table[[#This Row],[vein_has_branches]]="Branches",SQRT(SQRT(Ores_Table[[#This Row],[vein_multiplier]]))^(1/2),IF(Ores_Table[[#This Row],[vein_has_branches]]="Vertical",SQRT(Ores_Table[[#This Row],[vein_multiplier]])^(1/2),"none"))</f>
        <v>0.91722816744535418</v>
      </c>
      <c r="U250" s="77">
        <f>Ores_Table[[#This Row],[avg_ores_per_chunk]]/VLOOKUP(Ores_Table[[#This Row],[cloud_preset]],Ore_Density[],2,FALSE)/Vanilla_COG_Divisor</f>
        <v>0.65306122448979587</v>
      </c>
      <c r="V250" s="158">
        <f>SQRT(Ores_Table[[#This Row],[cloud_multiplier]])</f>
        <v>0.80812203564176854</v>
      </c>
      <c r="W250" s="147">
        <f>SQRT(SQRT(Ores_Table[[#This Row],[cloud_multiplier]]))</f>
        <v>0.89895608104165381</v>
      </c>
      <c r="X250" s="70">
        <f>Ores_Table[[#This Row],[height_range]]+Ores_Table[[#This Row],[height_desired_bottom]]</f>
        <v>16</v>
      </c>
      <c r="Y250" s="71">
        <f>(Ores_Table[[#This Row],[height_desired_top]]-Ores_Table[[#This Row],[height_desired_bottom]])/2</f>
        <v>16</v>
      </c>
      <c r="Z250" s="71">
        <f>Ores_Table[[#This Row],[height_amp_range]]+Ores_Table[[#This Row],[height_desired_bottom]]</f>
        <v>16</v>
      </c>
      <c r="AA250" s="72">
        <f>(Ores_Table[[#This Row],[height_amplified_top]]-Ores_Table[[#This Row],[height_desired_bottom]])/2</f>
        <v>16</v>
      </c>
      <c r="AB250" s="128">
        <v>0</v>
      </c>
      <c r="AC250" s="128">
        <v>32</v>
      </c>
      <c r="AD250" s="128"/>
      <c r="AE250" s="71">
        <f>IF(Ores_Table[[#This Row],[height_generate_in_mountains]]="No",0,IF(Ores_Table[[#This Row],[dimension]]="overworld",IF(Ores_Table[[#This Row],[height_average]]&lt;64,64+(Ores_Table[[#This Row],[height_average]]*3),0),0))</f>
        <v>112</v>
      </c>
      <c r="AF250" s="71">
        <f>IF(Ores_Table[[#This Row],[height_generate_in_mountains]]="No",0,IF(Ores_Table[[#This Row],[dimension]]="Overworld",IF(Ores_Table[[#This Row],[height_average]]&lt;64,(Ores_Table[[#This Row],[height_range]]*3),0),0))</f>
        <v>48</v>
      </c>
      <c r="AG250" s="32">
        <f>IF(Ores_Table[[#This Row],[height_desired_top]]&gt;64,64+((Ores_Table[[#This Row],[height_desired_top]]-64)*2.9),Ores_Table[[#This Row],[height_desired_top]])</f>
        <v>32</v>
      </c>
      <c r="AH250" s="41" t="s">
        <v>70</v>
      </c>
      <c r="AI250" s="42"/>
      <c r="AJ250" s="131" t="s">
        <v>53</v>
      </c>
      <c r="AK250" s="20" t="str">
        <f>IF(Ores_Table[[#This Row],[height_average]]&gt;64,"uniform",IF(Ores_Table[[#This Row],[dimension]]="Overworld","normal","uniform"))</f>
        <v>normal</v>
      </c>
      <c r="AL250" s="109" t="s">
        <v>71</v>
      </c>
      <c r="AM250" s="110" t="s">
        <v>64</v>
      </c>
      <c r="AN250" s="117"/>
      <c r="AO250" s="118" t="s">
        <v>56</v>
      </c>
      <c r="AP250" s="46"/>
    </row>
    <row r="251" spans="1:42" s="7" customFormat="1" ht="13.5">
      <c r="A251" s="31" t="s">
        <v>47</v>
      </c>
      <c r="B251" s="18"/>
      <c r="C251" s="105" t="s">
        <v>65</v>
      </c>
      <c r="D251" s="97" t="s">
        <v>59</v>
      </c>
      <c r="E251" s="98" t="s">
        <v>66</v>
      </c>
      <c r="F251" s="99" t="s">
        <v>61</v>
      </c>
      <c r="G251" s="37">
        <f>Ores_Table[[#This Row],[original_vein_size]]*Ores_Table[[#This Row],[original_veins_per_chunk]]/2</f>
        <v>80</v>
      </c>
      <c r="H251" s="123">
        <v>8</v>
      </c>
      <c r="I251" s="124">
        <v>20</v>
      </c>
      <c r="J251" s="146">
        <f>Ores_Table[[#This Row],[original_vein_size]]/2</f>
        <v>4</v>
      </c>
      <c r="K251" s="147">
        <f>Ores_Table[[#This Row],[original_veins_per_chunk]]/2</f>
        <v>10</v>
      </c>
      <c r="L251" s="77">
        <f>Ores_Table[[#This Row],[avg_ores_per_chunk]]/VLOOKUP(Ores_Table[[#This Row],[vein_preset]],Ore_Density[],2,FALSE)/Vanilla_COG_Divisor</f>
        <v>5.0097847358121328</v>
      </c>
      <c r="M251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Motherlode</v>
      </c>
      <c r="N251" s="86">
        <v>1</v>
      </c>
      <c r="O251" s="86">
        <v>1</v>
      </c>
      <c r="P251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51" s="152">
        <f>SQRT(Ores_Table[[#This Row],[vein_multiplier]])*Ores_Table[[#This Row],[vein_frequency_tweak]]</f>
        <v>2.2382548415701313</v>
      </c>
      <c r="R251" s="152">
        <f>IF(Ores_Table[[#This Row],[vein_has_motherlode]]="Motherlode",((Ores_Table[[#This Row],[vein_motherlode_size_tweak]]*SQRT(Ores_Table[[#This Row],[vein_multiplier]]))^(1/2))^(1/3),"none")</f>
        <v>1.1437161546487553</v>
      </c>
      <c r="S251" s="152">
        <f>IF(Ores_Table[[#This Row],[vein_has_branches]]="Branches",SQRT(Ores_Table[[#This Row],[vein_multiplier]])^(1/2),IF(Ores_Table[[#This Row],[vein_has_branches]]="Vertical","default",Ores_Table[[#This Row],[vein_has_branches]]))</f>
        <v>1.4960798245983171</v>
      </c>
      <c r="T251" s="153">
        <f>IF(Ores_Table[[#This Row],[vein_has_branches]]="Branches",SQRT(SQRT(Ores_Table[[#This Row],[vein_multiplier]]))^(1/2),IF(Ores_Table[[#This Row],[vein_has_branches]]="Vertical",SQRT(Ores_Table[[#This Row],[vein_multiplier]])^(1/2),"none"))</f>
        <v>1.2231434194722699</v>
      </c>
      <c r="U251" s="77">
        <f>Ores_Table[[#This Row],[avg_ores_per_chunk]]/VLOOKUP(Ores_Table[[#This Row],[cloud_preset]],Ore_Density[],2,FALSE)/Vanilla_COG_Divisor</f>
        <v>6.5306122448979593</v>
      </c>
      <c r="V251" s="158">
        <f>SQRT(Ores_Table[[#This Row],[cloud_multiplier]])</f>
        <v>2.5555062599997598</v>
      </c>
      <c r="W251" s="147">
        <f>SQRT(SQRT(Ores_Table[[#This Row],[cloud_multiplier]]))</f>
        <v>1.5985950894456544</v>
      </c>
      <c r="X251" s="70">
        <f>Ores_Table[[#This Row],[height_range]]+Ores_Table[[#This Row],[height_desired_bottom]]</f>
        <v>32</v>
      </c>
      <c r="Y251" s="71">
        <f>(Ores_Table[[#This Row],[height_desired_top]]-Ores_Table[[#This Row],[height_desired_bottom]])/2</f>
        <v>32</v>
      </c>
      <c r="Z251" s="71">
        <f>Ores_Table[[#This Row],[height_amp_range]]+Ores_Table[[#This Row],[height_desired_bottom]]</f>
        <v>32</v>
      </c>
      <c r="AA251" s="72">
        <f>(Ores_Table[[#This Row],[height_amplified_top]]-Ores_Table[[#This Row],[height_desired_bottom]])/2</f>
        <v>32</v>
      </c>
      <c r="AB251" s="128">
        <v>0</v>
      </c>
      <c r="AC251" s="128">
        <v>64</v>
      </c>
      <c r="AD251" s="128"/>
      <c r="AE251" s="71">
        <f>IF(Ores_Table[[#This Row],[height_generate_in_mountains]]="No",0,IF(Ores_Table[[#This Row],[dimension]]="overworld",IF(Ores_Table[[#This Row],[height_average]]&lt;64,64+(Ores_Table[[#This Row],[height_average]]*3),0),0))</f>
        <v>160</v>
      </c>
      <c r="AF251" s="71">
        <f>IF(Ores_Table[[#This Row],[height_generate_in_mountains]]="No",0,IF(Ores_Table[[#This Row],[dimension]]="Overworld",IF(Ores_Table[[#This Row],[height_average]]&lt;64,(Ores_Table[[#This Row],[height_range]]*3),0),0))</f>
        <v>96</v>
      </c>
      <c r="AG251" s="32">
        <f>IF(Ores_Table[[#This Row],[height_desired_top]]&gt;64,64+((Ores_Table[[#This Row],[height_desired_top]]-64)*2.9),Ores_Table[[#This Row],[height_desired_top]])</f>
        <v>64</v>
      </c>
      <c r="AH251" s="41" t="s">
        <v>67</v>
      </c>
      <c r="AI251" s="42"/>
      <c r="AJ251" s="131" t="s">
        <v>53</v>
      </c>
      <c r="AK251" s="20" t="str">
        <f>IF(Ores_Table[[#This Row],[height_average]]&gt;64,"uniform",IF(Ores_Table[[#This Row],[dimension]]="Overworld","normal","uniform"))</f>
        <v>normal</v>
      </c>
      <c r="AL251" s="109" t="s">
        <v>68</v>
      </c>
      <c r="AM251" s="110" t="s">
        <v>64</v>
      </c>
      <c r="AN251" s="117"/>
      <c r="AO251" s="118" t="s">
        <v>56</v>
      </c>
      <c r="AP251" s="46"/>
    </row>
    <row r="252" spans="1:42" s="7" customFormat="1" ht="13.5">
      <c r="A252" s="31" t="s">
        <v>47</v>
      </c>
      <c r="B252" s="18"/>
      <c r="C252" s="105" t="s">
        <v>85</v>
      </c>
      <c r="D252" s="97" t="s">
        <v>59</v>
      </c>
      <c r="E252" s="98" t="s">
        <v>73</v>
      </c>
      <c r="F252" s="99" t="s">
        <v>61</v>
      </c>
      <c r="G252" s="37">
        <f>Ores_Table[[#This Row],[original_vein_size]]*Ores_Table[[#This Row],[original_veins_per_chunk]]/2</f>
        <v>3</v>
      </c>
      <c r="H252" s="123">
        <v>6</v>
      </c>
      <c r="I252" s="124">
        <v>1</v>
      </c>
      <c r="J252" s="146">
        <f>Ores_Table[[#This Row],[original_vein_size]]/2</f>
        <v>3</v>
      </c>
      <c r="K252" s="147">
        <f>Ores_Table[[#This Row],[original_veins_per_chunk]]/2</f>
        <v>0.5</v>
      </c>
      <c r="L252" s="77">
        <f>Ores_Table[[#This Row],[avg_ores_per_chunk]]/VLOOKUP(Ores_Table[[#This Row],[vein_preset]],Ore_Density[],2,FALSE)/Vanilla_COG_Divisor</f>
        <v>0.62003968253968256</v>
      </c>
      <c r="M252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52" s="86">
        <v>1</v>
      </c>
      <c r="O252" s="86">
        <v>1</v>
      </c>
      <c r="P252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252" s="152">
        <f>SQRT(Ores_Table[[#This Row],[vein_multiplier]])*Ores_Table[[#This Row],[vein_frequency_tweak]]</f>
        <v>0.78742598543589004</v>
      </c>
      <c r="R252" s="152" t="str">
        <f>IF(Ores_Table[[#This Row],[vein_has_motherlode]]="Motherlode",((Ores_Table[[#This Row],[vein_motherlode_size_tweak]]*SQRT(Ores_Table[[#This Row],[vein_multiplier]]))^(1/2))^(1/3),"none")</f>
        <v>none</v>
      </c>
      <c r="S252" s="152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252" s="153">
        <f>IF(Ores_Table[[#This Row],[vein_has_branches]]="Branches",SQRT(SQRT(Ores_Table[[#This Row],[vein_multiplier]]))^(1/2),IF(Ores_Table[[#This Row],[vein_has_branches]]="Vertical",SQRT(Ores_Table[[#This Row],[vein_multiplier]])^(1/2),"none"))</f>
        <v>0.88737026400251329</v>
      </c>
      <c r="U252" s="77">
        <f>Ores_Table[[#This Row],[avg_ores_per_chunk]]/VLOOKUP(Ores_Table[[#This Row],[cloud_preset]],Ore_Density[],2,FALSE)/Vanilla_COG_Divisor</f>
        <v>0.24489795918367346</v>
      </c>
      <c r="V252" s="158">
        <f>SQRT(Ores_Table[[#This Row],[cloud_multiplier]])</f>
        <v>0.49487165930539351</v>
      </c>
      <c r="W252" s="147">
        <f>SQRT(SQRT(Ores_Table[[#This Row],[cloud_multiplier]]))</f>
        <v>0.70347115030070251</v>
      </c>
      <c r="X252" s="70">
        <f>Ores_Table[[#This Row],[height_range]]+Ores_Table[[#This Row],[height_desired_bottom]]</f>
        <v>16</v>
      </c>
      <c r="Y252" s="71">
        <f>(Ores_Table[[#This Row],[height_desired_top]]-Ores_Table[[#This Row],[height_desired_bottom]])/2</f>
        <v>0</v>
      </c>
      <c r="Z252" s="71">
        <f>Ores_Table[[#This Row],[height_amp_range]]+Ores_Table[[#This Row],[height_desired_bottom]]</f>
        <v>16</v>
      </c>
      <c r="AA252" s="72">
        <f>(Ores_Table[[#This Row],[height_amplified_top]]-Ores_Table[[#This Row],[height_desired_bottom]])/2</f>
        <v>0</v>
      </c>
      <c r="AB252" s="128">
        <v>16</v>
      </c>
      <c r="AC252" s="128">
        <v>16</v>
      </c>
      <c r="AD252" s="128"/>
      <c r="AE252" s="71">
        <f>IF(Ores_Table[[#This Row],[height_generate_in_mountains]]="No",0,IF(Ores_Table[[#This Row],[dimension]]="overworld",IF(Ores_Table[[#This Row],[height_average]]&lt;64,64+(Ores_Table[[#This Row],[height_average]]*3),0),0))</f>
        <v>112</v>
      </c>
      <c r="AF252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52" s="32">
        <f>IF(Ores_Table[[#This Row],[height_desired_top]]&gt;64,64+((Ores_Table[[#This Row],[height_desired_top]]-64)*2.9),Ores_Table[[#This Row],[height_desired_top]])</f>
        <v>16</v>
      </c>
      <c r="AH252" s="41" t="s">
        <v>86</v>
      </c>
      <c r="AI252" s="42"/>
      <c r="AJ252" s="131" t="s">
        <v>53</v>
      </c>
      <c r="AK252" s="20" t="str">
        <f>IF(Ores_Table[[#This Row],[height_average]]&gt;64,"uniform",IF(Ores_Table[[#This Row],[dimension]]="Overworld","normal","uniform"))</f>
        <v>normal</v>
      </c>
      <c r="AL252" s="109" t="s">
        <v>87</v>
      </c>
      <c r="AM252" s="110" t="s">
        <v>64</v>
      </c>
      <c r="AN252" s="117" t="s">
        <v>76</v>
      </c>
      <c r="AO252" s="118" t="s">
        <v>77</v>
      </c>
      <c r="AP252" s="46"/>
    </row>
    <row r="253" spans="1:42" s="7" customFormat="1" ht="13.5">
      <c r="A253" s="31" t="s">
        <v>47</v>
      </c>
      <c r="B253" s="18"/>
      <c r="C253" s="105" t="s">
        <v>94</v>
      </c>
      <c r="D253" s="97" t="s">
        <v>59</v>
      </c>
      <c r="E253" s="98" t="s">
        <v>60</v>
      </c>
      <c r="F253" s="99" t="s">
        <v>61</v>
      </c>
      <c r="G253" s="37">
        <f>Ores_Table[[#This Row],[original_vein_size]]*Ores_Table[[#This Row],[original_veins_per_chunk]]/2</f>
        <v>104</v>
      </c>
      <c r="H253" s="123">
        <v>16</v>
      </c>
      <c r="I253" s="124">
        <v>13</v>
      </c>
      <c r="J253" s="146">
        <f>Ores_Table[[#This Row],[original_vein_size]]/2</f>
        <v>8</v>
      </c>
      <c r="K253" s="147">
        <f>Ores_Table[[#This Row],[original_veins_per_chunk]]/2</f>
        <v>6.5</v>
      </c>
      <c r="L253" s="77">
        <f>Ores_Table[[#This Row],[avg_ores_per_chunk]]/VLOOKUP(Ores_Table[[#This Row],[vein_preset]],Ore_Density[],2,FALSE)/Vanilla_COG_Divisor</f>
        <v>39.023103433272148</v>
      </c>
      <c r="M253" s="82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53" s="86">
        <v>1</v>
      </c>
      <c r="O253" s="86">
        <v>1</v>
      </c>
      <c r="P253" s="82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Branches</v>
      </c>
      <c r="Q253" s="152">
        <f>SQRT(Ores_Table[[#This Row],[vein_multiplier]])*Ores_Table[[#This Row],[vein_frequency_tweak]]</f>
        <v>6.2468474795909774</v>
      </c>
      <c r="R253" s="152" t="str">
        <f>IF(Ores_Table[[#This Row],[vein_has_motherlode]]="Motherlode",((Ores_Table[[#This Row],[vein_motherlode_size_tweak]]*SQRT(Ores_Table[[#This Row],[vein_multiplier]]))^(1/2))^(1/3),"none")</f>
        <v>none</v>
      </c>
      <c r="S253" s="152">
        <f>IF(Ores_Table[[#This Row],[vein_has_branches]]="Branches",SQRT(Ores_Table[[#This Row],[vein_multiplier]])^(1/2),IF(Ores_Table[[#This Row],[vein_has_branches]]="Vertical","default",Ores_Table[[#This Row],[vein_has_branches]]))</f>
        <v>2.4993694163910578</v>
      </c>
      <c r="T253" s="153">
        <f>IF(Ores_Table[[#This Row],[vein_has_branches]]="Branches",SQRT(SQRT(Ores_Table[[#This Row],[vein_multiplier]]))^(1/2),IF(Ores_Table[[#This Row],[vein_has_branches]]="Vertical",SQRT(Ores_Table[[#This Row],[vein_multiplier]])^(1/2),"none"))</f>
        <v>1.5809394094623164</v>
      </c>
      <c r="U253" s="77">
        <f>Ores_Table[[#This Row],[avg_ores_per_chunk]]/VLOOKUP(Ores_Table[[#This Row],[cloud_preset]],Ore_Density[],2,FALSE)/Vanilla_COG_Divisor</f>
        <v>8.4897959183673475</v>
      </c>
      <c r="V253" s="158">
        <f>SQRT(Ores_Table[[#This Row],[cloud_multiplier]])</f>
        <v>2.9137254363387344</v>
      </c>
      <c r="W253" s="147">
        <f>SQRT(SQRT(Ores_Table[[#This Row],[cloud_multiplier]]))</f>
        <v>1.706963806393895</v>
      </c>
      <c r="X253" s="70">
        <f>Ores_Table[[#This Row],[height_range]]+Ores_Table[[#This Row],[height_desired_bottom]]</f>
        <v>59</v>
      </c>
      <c r="Y253" s="71">
        <f>(Ores_Table[[#This Row],[height_desired_top]]-Ores_Table[[#This Row],[height_desired_bottom]])/2</f>
        <v>49</v>
      </c>
      <c r="Z253" s="71">
        <f>Ores_Table[[#This Row],[height_amp_range]]+Ores_Table[[#This Row],[height_desired_bottom]]</f>
        <v>100.8</v>
      </c>
      <c r="AA253" s="72">
        <f>(Ores_Table[[#This Row],[height_amplified_top]]-Ores_Table[[#This Row],[height_desired_bottom]])/2</f>
        <v>90.8</v>
      </c>
      <c r="AB253" s="128">
        <v>10</v>
      </c>
      <c r="AC253" s="128">
        <v>108</v>
      </c>
      <c r="AD253" s="128"/>
      <c r="AE253" s="71">
        <f>IF(Ores_Table[[#This Row],[height_generate_in_mountains]]="No",0,IF(Ores_Table[[#This Row],[dimension]]="overworld",IF(Ores_Table[[#This Row],[height_average]]&lt;64,64+(Ores_Table[[#This Row],[height_average]]*3),0),0))</f>
        <v>0</v>
      </c>
      <c r="AF253" s="71">
        <f>IF(Ores_Table[[#This Row],[height_generate_in_mountains]]="No",0,IF(Ores_Table[[#This Row],[dimension]]="Overworld",IF(Ores_Table[[#This Row],[height_average]]&lt;64,(Ores_Table[[#This Row],[height_range]]*3),0),0))</f>
        <v>0</v>
      </c>
      <c r="AG253" s="32">
        <f>IF(Ores_Table[[#This Row],[height_desired_top]]&gt;64,64+((Ores_Table[[#This Row],[height_desired_top]]-64)*2.9),Ores_Table[[#This Row],[height_desired_top]])</f>
        <v>191.6</v>
      </c>
      <c r="AH253" s="41" t="s">
        <v>95</v>
      </c>
      <c r="AI253" s="42"/>
      <c r="AJ253" s="131" t="s">
        <v>96</v>
      </c>
      <c r="AK253" s="20" t="str">
        <f>IF(Ores_Table[[#This Row],[height_average]]&gt;64,"uniform",IF(Ores_Table[[#This Row],[dimension]]="Overworld","normal","uniform"))</f>
        <v>uniform</v>
      </c>
      <c r="AL253" s="109" t="s">
        <v>97</v>
      </c>
      <c r="AM253" s="110" t="s">
        <v>98</v>
      </c>
      <c r="AN253" s="117"/>
      <c r="AO253" s="118" t="s">
        <v>56</v>
      </c>
      <c r="AP253" s="46"/>
    </row>
    <row r="254" spans="1:42" s="7" customFormat="1" ht="14.25" thickBot="1">
      <c r="A254" s="33" t="s">
        <v>47</v>
      </c>
      <c r="B254" s="60"/>
      <c r="C254" s="106" t="s">
        <v>72</v>
      </c>
      <c r="D254" s="101" t="s">
        <v>59</v>
      </c>
      <c r="E254" s="102" t="s">
        <v>73</v>
      </c>
      <c r="F254" s="103" t="s">
        <v>61</v>
      </c>
      <c r="G254" s="38">
        <f>Ores_Table[[#This Row],[original_vein_size]]*Ores_Table[[#This Row],[original_veins_per_chunk]]/2</f>
        <v>28</v>
      </c>
      <c r="H254" s="125">
        <v>7</v>
      </c>
      <c r="I254" s="126">
        <v>8</v>
      </c>
      <c r="J254" s="148">
        <f>Ores_Table[[#This Row],[original_vein_size]]/2</f>
        <v>3.5</v>
      </c>
      <c r="K254" s="149">
        <f>Ores_Table[[#This Row],[original_veins_per_chunk]]/2</f>
        <v>4</v>
      </c>
      <c r="L254" s="79">
        <f>Ores_Table[[#This Row],[avg_ores_per_chunk]]/VLOOKUP(Ores_Table[[#This Row],[vein_preset]],Ore_Density[],2,FALSE)/Vanilla_COG_Divisor</f>
        <v>5.7870370370370372</v>
      </c>
      <c r="M254" s="84" t="str">
        <f>IF(OR(Ores_Table[[#This Row],[vein_preset]]="Layered Veins",Ores_Table[[#This Row],[vein_preset]]="Small Deposits",Ores_Table[[#This Row],[vein_preset]]="Geode"),"Motherlode",IF(OR(Ores_Table[[#This Row],[vein_preset]]="Pipe Veins",Ores_Table[[#This Row],[vein_preset]]="Sparse Veins",Ores_Table[[#This Row],[vein_preset]]="Vertical Veins"),"No","ERROR"))</f>
        <v>No</v>
      </c>
      <c r="N254" s="88">
        <v>1</v>
      </c>
      <c r="O254" s="88">
        <v>1</v>
      </c>
      <c r="P254" s="84" t="str">
        <f>IF(OR(Ores_Table[[#This Row],[vein_preset]]="Layered Veins",Ores_Table[[#This Row],[vein_preset]]="Pipe Veins",Ores_Table[[#This Row],[vein_preset]]="Sparse Veins"),"Branches",IF(Ores_Table[[#This Row],[vein_preset]]="Vertical Veins","Vertical","none"))</f>
        <v>Vertical</v>
      </c>
      <c r="Q254" s="155">
        <f>SQRT(Ores_Table[[#This Row],[vein_multiplier]])*Ores_Table[[#This Row],[vein_frequency_tweak]]</f>
        <v>2.4056261216234409</v>
      </c>
      <c r="R254" s="155" t="str">
        <f>IF(Ores_Table[[#This Row],[vein_has_motherlode]]="Motherlode",((Ores_Table[[#This Row],[vein_motherlode_size_tweak]]*SQRT(Ores_Table[[#This Row],[vein_multiplier]]))^(1/2))^(1/3),"none")</f>
        <v>none</v>
      </c>
      <c r="S254" s="155" t="str">
        <f>IF(Ores_Table[[#This Row],[vein_has_branches]]="Branches",SQRT(Ores_Table[[#This Row],[vein_multiplier]])^(1/2),IF(Ores_Table[[#This Row],[vein_has_branches]]="Vertical","default",Ores_Table[[#This Row],[vein_has_branches]]))</f>
        <v>default</v>
      </c>
      <c r="T254" s="156">
        <f>IF(Ores_Table[[#This Row],[vein_has_branches]]="Branches",SQRT(SQRT(Ores_Table[[#This Row],[vein_multiplier]]))^(1/2),IF(Ores_Table[[#This Row],[vein_has_branches]]="Vertical",SQRT(Ores_Table[[#This Row],[vein_multiplier]])^(1/2),"none"))</f>
        <v>1.5510080985034993</v>
      </c>
      <c r="U254" s="79">
        <f>Ores_Table[[#This Row],[avg_ores_per_chunk]]/VLOOKUP(Ores_Table[[#This Row],[cloud_preset]],Ore_Density[],2,FALSE)/Vanilla_COG_Divisor</f>
        <v>2.2857142857142856</v>
      </c>
      <c r="V254" s="159">
        <f>SQRT(Ores_Table[[#This Row],[cloud_multiplier]])</f>
        <v>1.5118578920369088</v>
      </c>
      <c r="W254" s="149">
        <f>SQRT(SQRT(Ores_Table[[#This Row],[cloud_multiplier]]))</f>
        <v>1.2295763059025286</v>
      </c>
      <c r="X254" s="73">
        <f>Ores_Table[[#This Row],[height_range]]+Ores_Table[[#This Row],[height_desired_bottom]]</f>
        <v>8</v>
      </c>
      <c r="Y254" s="74">
        <f>(Ores_Table[[#This Row],[height_desired_top]]-Ores_Table[[#This Row],[height_desired_bottom]])/2</f>
        <v>8</v>
      </c>
      <c r="Z254" s="74">
        <f>Ores_Table[[#This Row],[height_amp_range]]+Ores_Table[[#This Row],[height_desired_bottom]]</f>
        <v>8</v>
      </c>
      <c r="AA254" s="75">
        <f>(Ores_Table[[#This Row],[height_amplified_top]]-Ores_Table[[#This Row],[height_desired_bottom]])/2</f>
        <v>8</v>
      </c>
      <c r="AB254" s="129">
        <v>0</v>
      </c>
      <c r="AC254" s="129">
        <v>16</v>
      </c>
      <c r="AD254" s="129"/>
      <c r="AE254" s="74">
        <f>IF(Ores_Table[[#This Row],[height_generate_in_mountains]]="No",0,IF(Ores_Table[[#This Row],[dimension]]="overworld",IF(Ores_Table[[#This Row],[height_average]]&lt;64,64+(Ores_Table[[#This Row],[height_average]]*3),0),0))</f>
        <v>88</v>
      </c>
      <c r="AF254" s="74">
        <f>IF(Ores_Table[[#This Row],[height_generate_in_mountains]]="No",0,IF(Ores_Table[[#This Row],[dimension]]="Overworld",IF(Ores_Table[[#This Row],[height_average]]&lt;64,(Ores_Table[[#This Row],[height_range]]*3),0),0))</f>
        <v>24</v>
      </c>
      <c r="AG254" s="35">
        <f>IF(Ores_Table[[#This Row],[height_desired_top]]&gt;64,64+((Ores_Table[[#This Row],[height_desired_top]]-64)*2.9),Ores_Table[[#This Row],[height_desired_top]])</f>
        <v>16</v>
      </c>
      <c r="AH254" s="43" t="s">
        <v>74</v>
      </c>
      <c r="AI254" s="44"/>
      <c r="AJ254" s="132" t="s">
        <v>53</v>
      </c>
      <c r="AK254" s="34" t="str">
        <f>IF(Ores_Table[[#This Row],[height_average]]&gt;64,"uniform",IF(Ores_Table[[#This Row],[dimension]]="Overworld","normal","uniform"))</f>
        <v>normal</v>
      </c>
      <c r="AL254" s="113" t="s">
        <v>75</v>
      </c>
      <c r="AM254" s="114" t="s">
        <v>64</v>
      </c>
      <c r="AN254" s="119" t="s">
        <v>76</v>
      </c>
      <c r="AO254" s="120" t="s">
        <v>77</v>
      </c>
      <c r="AP254" s="48"/>
    </row>
    <row r="255" spans="1:42" ht="13.5" thickTop="1"/>
  </sheetData>
  <mergeCells count="9">
    <mergeCell ref="V7:W7"/>
    <mergeCell ref="X7:AC7"/>
    <mergeCell ref="J7:K7"/>
    <mergeCell ref="A5:M5"/>
    <mergeCell ref="A4:M4"/>
    <mergeCell ref="A2:M2"/>
    <mergeCell ref="A3:M3"/>
    <mergeCell ref="A1:M1"/>
    <mergeCell ref="Q7:T7"/>
  </mergeCells>
  <pageMargins left="1" right="1" top="1.1388888888888899" bottom="1.1388888888888899" header="1" footer="1"/>
  <pageSetup orientation="portrait" cellComments="atEnd" useFirstPageNumber="1" horizontalDpi="300" verticalDpi="300" r:id="rId1"/>
  <headerFooter>
    <oddHeader>&amp;C&amp;"Arial,Regular"&amp;A</oddHeader>
    <oddFooter>&amp;C&amp;"Arial,Regular"Page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"/>
  <sheetViews>
    <sheetView workbookViewId="0"/>
  </sheetViews>
  <sheetFormatPr defaultRowHeight="12.75"/>
  <cols>
    <col min="1" max="1" width="20.28515625" customWidth="1"/>
    <col min="2" max="2" width="18.7109375" customWidth="1"/>
    <col min="3" max="3" width="17.42578125" customWidth="1"/>
    <col min="4" max="4" width="18" customWidth="1"/>
    <col min="5" max="5" width="16.42578125" customWidth="1"/>
    <col min="6" max="6" width="18" customWidth="1"/>
    <col min="7" max="7" width="18.5703125" customWidth="1"/>
    <col min="8" max="8" width="15.140625" customWidth="1"/>
    <col min="9" max="9" width="17.85546875" customWidth="1"/>
    <col min="10" max="10" width="9.7109375" customWidth="1"/>
    <col min="12" max="12" width="14.85546875" bestFit="1" customWidth="1"/>
    <col min="13" max="13" width="20.7109375" bestFit="1" customWidth="1"/>
  </cols>
  <sheetData>
    <row r="1" spans="1:1023" ht="13.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4"/>
      <c r="AE1" s="4"/>
      <c r="AF1" s="5"/>
      <c r="AG1" s="5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s="7" customFormat="1" ht="13.5" thickBot="1">
      <c r="A2" s="170" t="s">
        <v>0</v>
      </c>
      <c r="B2" s="171"/>
      <c r="C2" s="171"/>
      <c r="D2" s="171"/>
      <c r="E2" s="49"/>
      <c r="F2" s="50">
        <v>14</v>
      </c>
      <c r="Z2" s="8"/>
      <c r="AA2" s="8"/>
      <c r="AB2" s="8"/>
      <c r="AC2" s="8"/>
      <c r="AD2" s="9"/>
      <c r="AE2" s="9"/>
      <c r="AF2" s="10"/>
      <c r="AG2" s="10"/>
    </row>
    <row r="3" spans="1:1023" s="7" customFormat="1">
      <c r="A3" s="172"/>
      <c r="B3" s="172"/>
      <c r="C3" s="172"/>
      <c r="D3" s="172"/>
      <c r="E3" s="2"/>
      <c r="F3" s="6"/>
      <c r="Z3" s="8"/>
      <c r="AA3" s="8"/>
      <c r="AB3" s="8"/>
      <c r="AC3" s="8"/>
      <c r="AD3" s="9"/>
      <c r="AE3" s="9"/>
      <c r="AF3" s="10"/>
      <c r="AG3" s="10"/>
    </row>
    <row r="4" spans="1:1023" s="7" customFormat="1">
      <c r="A4" s="173"/>
      <c r="B4" s="173"/>
      <c r="C4" s="173"/>
      <c r="D4" s="173"/>
      <c r="E4" s="2"/>
      <c r="Z4" s="8"/>
      <c r="AA4" s="8"/>
      <c r="AB4" s="8"/>
      <c r="AC4" s="8"/>
      <c r="AD4" s="9"/>
      <c r="AE4" s="9"/>
      <c r="AF4" s="10"/>
      <c r="AG4" s="10"/>
    </row>
    <row r="5" spans="1:1023" s="7" customFormat="1">
      <c r="A5" s="11"/>
      <c r="B5" s="2"/>
      <c r="C5" s="2"/>
      <c r="D5" s="2"/>
      <c r="E5" s="2"/>
      <c r="Z5" s="8"/>
      <c r="AA5" s="8"/>
      <c r="AB5" s="8"/>
      <c r="AC5" s="8"/>
      <c r="AD5" s="9"/>
      <c r="AE5" s="9"/>
      <c r="AF5" s="10"/>
      <c r="AG5" s="10"/>
    </row>
    <row r="6" spans="1:1023" s="7" customFormat="1">
      <c r="A6" s="11"/>
      <c r="B6" s="2"/>
      <c r="C6" s="2"/>
      <c r="D6" s="2"/>
      <c r="E6" s="2"/>
      <c r="Z6" s="8"/>
      <c r="AA6" s="8"/>
      <c r="AB6" s="8"/>
      <c r="AC6" s="8"/>
      <c r="AD6" s="9"/>
      <c r="AE6" s="9"/>
      <c r="AF6" s="10"/>
      <c r="AG6" s="10"/>
    </row>
    <row r="7" spans="1:1023" s="7" customFormat="1">
      <c r="A7" s="11"/>
      <c r="B7" s="174" t="s">
        <v>1</v>
      </c>
      <c r="C7" s="174"/>
      <c r="D7" s="174"/>
      <c r="E7" s="174"/>
      <c r="F7" s="174"/>
      <c r="G7" s="174"/>
      <c r="H7" s="174"/>
      <c r="I7" s="174"/>
      <c r="J7" s="174"/>
      <c r="Z7" s="8"/>
      <c r="AA7" s="8"/>
      <c r="AB7" s="8"/>
      <c r="AC7" s="8"/>
      <c r="AD7" s="9"/>
      <c r="AE7" s="9"/>
      <c r="AF7" s="10"/>
      <c r="AG7" s="10"/>
    </row>
    <row r="8" spans="1:1023" s="7" customFormat="1" ht="13.5" thickBot="1">
      <c r="A8" s="61" t="s">
        <v>2</v>
      </c>
      <c r="B8" s="62" t="s">
        <v>3</v>
      </c>
      <c r="C8" s="63" t="s">
        <v>4</v>
      </c>
      <c r="D8" s="64" t="s">
        <v>5</v>
      </c>
      <c r="E8" s="64" t="s">
        <v>6</v>
      </c>
      <c r="F8" s="64" t="s">
        <v>7</v>
      </c>
      <c r="G8" s="64" t="s">
        <v>8</v>
      </c>
      <c r="H8" s="64" t="s">
        <v>9</v>
      </c>
      <c r="I8" s="64" t="s">
        <v>10</v>
      </c>
      <c r="J8" s="65" t="s">
        <v>11</v>
      </c>
      <c r="K8" s="2"/>
      <c r="L8" s="13" t="s">
        <v>12</v>
      </c>
      <c r="M8" s="12" t="s">
        <v>13</v>
      </c>
      <c r="Z8" s="8"/>
      <c r="AA8" s="8"/>
      <c r="AB8" s="8"/>
      <c r="AC8" s="8"/>
      <c r="AD8" s="9"/>
      <c r="AE8" s="9"/>
      <c r="AF8" s="10"/>
      <c r="AG8" s="10"/>
    </row>
    <row r="9" spans="1:1023" s="7" customFormat="1" ht="13.5" thickTop="1">
      <c r="A9" s="25" t="s">
        <v>60</v>
      </c>
      <c r="B9" s="51">
        <f t="shared" ref="B9:B14" si="0">(C9*((D9^3)+((E9)*(F9^2))))*J9</f>
        <v>0.19036342000000001</v>
      </c>
      <c r="C9" s="26">
        <v>6.4999999999999997E-3</v>
      </c>
      <c r="D9" s="26">
        <v>2.2999999999999998</v>
      </c>
      <c r="E9" s="26">
        <v>180</v>
      </c>
      <c r="F9" s="26">
        <v>2</v>
      </c>
      <c r="G9" s="26"/>
      <c r="H9" s="26"/>
      <c r="I9" s="26"/>
      <c r="J9" s="27">
        <v>0.04</v>
      </c>
      <c r="K9" s="2"/>
      <c r="L9" s="6">
        <v>0.68</v>
      </c>
      <c r="M9" s="14">
        <f t="shared" ref="M9:M15" si="1">B9/L9</f>
        <v>0.27994620588235292</v>
      </c>
      <c r="Z9" s="8"/>
      <c r="AA9" s="8"/>
      <c r="AB9" s="8"/>
      <c r="AC9" s="8"/>
      <c r="AD9" s="9"/>
      <c r="AE9" s="9"/>
      <c r="AF9" s="10"/>
      <c r="AG9" s="10"/>
    </row>
    <row r="10" spans="1:1023" s="7" customFormat="1">
      <c r="A10" s="18" t="s">
        <v>66</v>
      </c>
      <c r="B10" s="52">
        <f t="shared" si="0"/>
        <v>1.140625</v>
      </c>
      <c r="C10" s="19">
        <v>2.5000000000000001E-2</v>
      </c>
      <c r="D10" s="19">
        <v>2.5</v>
      </c>
      <c r="E10" s="19">
        <v>120</v>
      </c>
      <c r="F10" s="19">
        <v>0.5</v>
      </c>
      <c r="G10" s="19"/>
      <c r="H10" s="19"/>
      <c r="I10" s="19"/>
      <c r="J10" s="21">
        <v>1</v>
      </c>
      <c r="K10" s="2"/>
      <c r="L10" s="6">
        <v>5.94</v>
      </c>
      <c r="M10" s="14">
        <f t="shared" si="1"/>
        <v>0.19202441077441076</v>
      </c>
      <c r="Z10" s="8"/>
      <c r="AA10" s="8"/>
      <c r="AB10" s="8"/>
      <c r="AC10" s="8"/>
      <c r="AD10" s="9"/>
      <c r="AE10" s="9"/>
      <c r="AF10" s="10"/>
      <c r="AG10" s="10"/>
    </row>
    <row r="11" spans="1:1023" s="7" customFormat="1">
      <c r="A11" s="18" t="s">
        <v>50</v>
      </c>
      <c r="B11" s="52">
        <f t="shared" si="0"/>
        <v>0.72900000000000009</v>
      </c>
      <c r="C11" s="19">
        <v>1</v>
      </c>
      <c r="D11" s="19">
        <v>0.9</v>
      </c>
      <c r="E11" s="19">
        <v>0</v>
      </c>
      <c r="F11" s="19">
        <v>0</v>
      </c>
      <c r="G11" s="19"/>
      <c r="H11" s="19"/>
      <c r="I11" s="19"/>
      <c r="J11" s="21">
        <v>1</v>
      </c>
      <c r="K11" s="2"/>
      <c r="L11" s="6">
        <v>2.2799999999999998</v>
      </c>
      <c r="M11" s="14">
        <f t="shared" si="1"/>
        <v>0.31973684210526321</v>
      </c>
      <c r="Z11" s="8"/>
      <c r="AA11" s="8"/>
      <c r="AB11" s="8"/>
      <c r="AC11" s="8"/>
      <c r="AD11" s="9"/>
      <c r="AE11" s="9"/>
      <c r="AF11" s="10"/>
      <c r="AG11" s="10"/>
    </row>
    <row r="12" spans="1:1023" s="7" customFormat="1">
      <c r="A12" s="18" t="s">
        <v>73</v>
      </c>
      <c r="B12" s="52">
        <f t="shared" si="0"/>
        <v>0.34560000000000002</v>
      </c>
      <c r="C12" s="19">
        <v>0.08</v>
      </c>
      <c r="D12" s="19">
        <v>0</v>
      </c>
      <c r="E12" s="19">
        <f>48</f>
        <v>48</v>
      </c>
      <c r="F12" s="19">
        <v>0.3</v>
      </c>
      <c r="G12" s="19"/>
      <c r="H12" s="19"/>
      <c r="I12" s="19"/>
      <c r="J12" s="21">
        <v>1</v>
      </c>
      <c r="K12" s="2"/>
      <c r="L12" s="6">
        <v>1.73</v>
      </c>
      <c r="M12" s="14">
        <f t="shared" si="1"/>
        <v>0.19976878612716764</v>
      </c>
      <c r="Z12" s="8"/>
      <c r="AA12" s="8"/>
      <c r="AB12" s="8"/>
      <c r="AC12" s="8"/>
      <c r="AD12" s="9"/>
      <c r="AE12" s="9"/>
      <c r="AF12" s="10"/>
      <c r="AG12" s="10"/>
    </row>
    <row r="13" spans="1:1023" s="7" customFormat="1">
      <c r="A13" s="18" t="s">
        <v>79</v>
      </c>
      <c r="B13" s="52">
        <f t="shared" si="0"/>
        <v>0.49000079999999996</v>
      </c>
      <c r="C13" s="19">
        <v>0.06</v>
      </c>
      <c r="D13" s="19">
        <v>2.2999999999999998</v>
      </c>
      <c r="E13" s="19">
        <v>48</v>
      </c>
      <c r="F13" s="19">
        <v>2</v>
      </c>
      <c r="G13" s="19"/>
      <c r="H13" s="19"/>
      <c r="I13" s="19"/>
      <c r="J13" s="21">
        <v>0.04</v>
      </c>
      <c r="K13" s="2"/>
      <c r="L13" s="6">
        <v>4.38</v>
      </c>
      <c r="M13" s="14">
        <f t="shared" si="1"/>
        <v>0.11187232876712327</v>
      </c>
      <c r="Z13" s="8"/>
      <c r="AA13" s="8"/>
      <c r="AB13" s="8"/>
      <c r="AC13" s="8"/>
      <c r="AD13" s="9"/>
      <c r="AE13" s="9"/>
      <c r="AF13" s="10"/>
      <c r="AG13" s="10"/>
    </row>
    <row r="14" spans="1:1023" s="7" customFormat="1">
      <c r="A14" s="18" t="s">
        <v>766</v>
      </c>
      <c r="B14" s="52">
        <f t="shared" si="0"/>
        <v>0.25007812499999998</v>
      </c>
      <c r="C14" s="19">
        <v>2.5000000000000001E-4</v>
      </c>
      <c r="D14" s="19">
        <v>10</v>
      </c>
      <c r="E14" s="19">
        <v>500</v>
      </c>
      <c r="F14" s="19">
        <v>2.5000000000000001E-2</v>
      </c>
      <c r="G14" s="19"/>
      <c r="H14" s="19"/>
      <c r="I14" s="19"/>
      <c r="J14" s="21">
        <v>1</v>
      </c>
      <c r="K14" s="2"/>
      <c r="L14" s="6">
        <v>1.46</v>
      </c>
      <c r="M14" s="14">
        <f t="shared" si="1"/>
        <v>0.17128638698630136</v>
      </c>
      <c r="Z14" s="8"/>
      <c r="AA14" s="8"/>
      <c r="AB14" s="8"/>
      <c r="AC14" s="8"/>
      <c r="AD14" s="9"/>
      <c r="AE14" s="9"/>
      <c r="AF14" s="10"/>
      <c r="AG14" s="10"/>
    </row>
    <row r="15" spans="1:1023" s="7" customFormat="1">
      <c r="A15" s="18" t="s">
        <v>61</v>
      </c>
      <c r="B15" s="53">
        <f>(G15*((H15^2)*I15)*J15)</f>
        <v>0.875</v>
      </c>
      <c r="C15" s="19"/>
      <c r="D15" s="19"/>
      <c r="E15" s="19"/>
      <c r="F15" s="19"/>
      <c r="G15" s="19">
        <v>1E-3</v>
      </c>
      <c r="H15" s="19">
        <v>25</v>
      </c>
      <c r="I15" s="19">
        <v>14</v>
      </c>
      <c r="J15" s="21">
        <v>0.1</v>
      </c>
      <c r="K15" s="2"/>
      <c r="L15" s="6">
        <v>1.49</v>
      </c>
      <c r="M15" s="14">
        <f t="shared" si="1"/>
        <v>0.58724832214765099</v>
      </c>
      <c r="Z15" s="8"/>
      <c r="AA15" s="8"/>
      <c r="AB15" s="8"/>
      <c r="AC15" s="8"/>
      <c r="AD15" s="9"/>
      <c r="AE15" s="9"/>
      <c r="AF15" s="10"/>
      <c r="AG15" s="10"/>
    </row>
    <row r="16" spans="1:1023" s="7" customFormat="1">
      <c r="A16" s="22" t="s">
        <v>51</v>
      </c>
      <c r="B16" s="66">
        <f>(G16*((H16^2)*I16)*J16)</f>
        <v>2.56</v>
      </c>
      <c r="C16" s="23"/>
      <c r="D16" s="23"/>
      <c r="E16" s="23"/>
      <c r="F16" s="23"/>
      <c r="G16" s="23">
        <v>0.01</v>
      </c>
      <c r="H16" s="23">
        <v>16</v>
      </c>
      <c r="I16" s="23">
        <v>1</v>
      </c>
      <c r="J16" s="24">
        <v>1</v>
      </c>
      <c r="K16" s="2"/>
      <c r="L16" s="6"/>
      <c r="M16" s="14"/>
      <c r="Z16" s="8"/>
      <c r="AA16" s="8"/>
      <c r="AB16" s="8"/>
      <c r="AC16" s="8"/>
      <c r="AD16" s="9"/>
      <c r="AE16" s="9"/>
      <c r="AF16" s="10"/>
      <c r="AG16" s="10"/>
    </row>
    <row r="17" spans="1:12">
      <c r="A17" s="139" t="s">
        <v>643</v>
      </c>
      <c r="B17" s="140">
        <v>0.19036342000000001</v>
      </c>
      <c r="C17" s="141">
        <v>6.4999999999999997E-3</v>
      </c>
      <c r="D17" s="141">
        <v>2.2999999999999998</v>
      </c>
      <c r="E17" s="141">
        <v>180</v>
      </c>
      <c r="F17" s="141">
        <v>2</v>
      </c>
      <c r="G17" s="141"/>
      <c r="H17" s="141"/>
      <c r="I17" s="141"/>
      <c r="J17" s="142">
        <v>0.04</v>
      </c>
      <c r="L17" s="143" t="s">
        <v>810</v>
      </c>
    </row>
  </sheetData>
  <mergeCells count="4">
    <mergeCell ref="A2:D2"/>
    <mergeCell ref="A3:D3"/>
    <mergeCell ref="A4:D4"/>
    <mergeCell ref="B7:J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ORES LIST</vt:lpstr>
      <vt:lpstr>ORE DENSITY CALCULATIONS</vt:lpstr>
      <vt:lpstr>__Anonymous_Sheet_DB__0</vt:lpstr>
      <vt:lpstr>Huge_Veins_Ores_Per_Chunk</vt:lpstr>
      <vt:lpstr>Layered_Veins_Ores_Per_Chunk</vt:lpstr>
      <vt:lpstr>Pipe_Veins_Ores_Per_Chunk</vt:lpstr>
      <vt:lpstr>Small_Deposits_Ores_Per_Chunk</vt:lpstr>
      <vt:lpstr>Sparse_Veins_Ores_Per_Chunk</vt:lpstr>
      <vt:lpstr>Strategic_Clouds_Ores_Per_Chunk</vt:lpstr>
      <vt:lpstr>Stratum_Clouds_Ores_Per_Chunk</vt:lpstr>
      <vt:lpstr>Vanilla_COG_Divisor</vt:lpstr>
      <vt:lpstr>Vertical_Veins_Ores_Per_Chunk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lws</dc:creator>
  <cp:lastModifiedBy>lws</cp:lastModifiedBy>
  <cp:revision>150</cp:revision>
  <dcterms:created xsi:type="dcterms:W3CDTF">2015-08-21T21:28:22Z</dcterms:created>
  <dcterms:modified xsi:type="dcterms:W3CDTF">2017-06-10T14:40:17Z</dcterms:modified>
  <dc:language>en-US</dc:language>
</cp:coreProperties>
</file>