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.Proyecto\Actualizacion del modelo de negocios\"/>
    </mc:Choice>
  </mc:AlternateContent>
  <xr:revisionPtr revIDLastSave="0" documentId="13_ncr:1_{2BA901B6-69B4-4C87-8B0C-9EF8CFBE657C}" xr6:coauthVersionLast="47" xr6:coauthVersionMax="47" xr10:uidLastSave="{00000000-0000-0000-0000-000000000000}"/>
  <bookViews>
    <workbookView xWindow="-120" yWindow="-120" windowWidth="29040" windowHeight="16440" xr2:uid="{64BB449A-F819-4EC3-AEA4-5897F7043478}"/>
  </bookViews>
  <sheets>
    <sheet name="Hoja1" sheetId="1" r:id="rId1"/>
  </sheets>
  <definedNames>
    <definedName name="_xlnm.Print_Area" localSheetId="0">Hoja1!$A$1:$R$138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15" i="1"/>
  <c r="P16" i="1"/>
  <c r="P17" i="1"/>
  <c r="P18" i="1"/>
  <c r="P19" i="1"/>
  <c r="P20" i="1"/>
  <c r="P21" i="1"/>
  <c r="P14" i="1"/>
  <c r="P22" i="1" s="1"/>
  <c r="K133" i="1"/>
  <c r="J72" i="1"/>
  <c r="L17" i="1"/>
  <c r="L16" i="1"/>
  <c r="L15" i="1"/>
  <c r="M74" i="1"/>
  <c r="F14" i="1"/>
  <c r="C73" i="1" s="1"/>
  <c r="F19" i="1"/>
  <c r="H73" i="1" s="1"/>
  <c r="H74" i="1" s="1"/>
  <c r="M134" i="1"/>
  <c r="M135" i="1" s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F72" i="1"/>
  <c r="O22" i="1"/>
  <c r="C72" i="1"/>
  <c r="L18" i="1" l="1"/>
  <c r="L133" i="1"/>
  <c r="I72" i="1"/>
  <c r="H72" i="1"/>
  <c r="G72" i="1"/>
  <c r="E72" i="1"/>
  <c r="D72" i="1"/>
  <c r="E22" i="1"/>
  <c r="H134" i="1"/>
  <c r="F16" i="1"/>
  <c r="F15" i="1"/>
  <c r="F17" i="1"/>
  <c r="F73" i="1" s="1"/>
  <c r="F18" i="1"/>
  <c r="H19" i="1"/>
  <c r="F20" i="1"/>
  <c r="F21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H21" i="1" l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73" i="1"/>
  <c r="H17" i="1"/>
  <c r="F74" i="1" s="1"/>
  <c r="F75" i="1" s="1"/>
  <c r="F76" i="1" s="1"/>
  <c r="F77" i="1" s="1"/>
  <c r="F78" i="1" s="1"/>
  <c r="F79" i="1" s="1"/>
  <c r="F80" i="1" s="1"/>
  <c r="F81" i="1" s="1"/>
  <c r="H15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73" i="1"/>
  <c r="H16" i="1"/>
  <c r="E73" i="1"/>
  <c r="E74" i="1" s="1"/>
  <c r="E134" i="1" s="1"/>
  <c r="E135" i="1" s="1"/>
  <c r="H20" i="1"/>
  <c r="I74" i="1" s="1"/>
  <c r="I73" i="1"/>
  <c r="H18" i="1"/>
  <c r="G74" i="1" s="1"/>
  <c r="G134" i="1" s="1"/>
  <c r="G135" i="1" s="1"/>
  <c r="G73" i="1"/>
  <c r="H135" i="1"/>
  <c r="H14" i="1"/>
  <c r="C74" i="1" s="1"/>
  <c r="F22" i="1"/>
  <c r="F23" i="1" s="1"/>
  <c r="I75" i="1" l="1"/>
  <c r="K74" i="1"/>
  <c r="L74" i="1"/>
  <c r="H22" i="1"/>
  <c r="D134" i="1" a="1"/>
  <c r="D134" i="1" s="1"/>
  <c r="D135" i="1" s="1"/>
  <c r="F82" i="1"/>
  <c r="F83" i="1" s="1"/>
  <c r="F84" i="1" s="1"/>
  <c r="F85" i="1" s="1"/>
  <c r="I76" i="1" l="1"/>
  <c r="K75" i="1"/>
  <c r="F134" i="1" a="1"/>
  <c r="F134" i="1" s="1"/>
  <c r="F135" i="1" s="1"/>
  <c r="C75" i="1"/>
  <c r="I77" i="1" l="1"/>
  <c r="C76" i="1"/>
  <c r="K76" i="1" s="1"/>
  <c r="L75" i="1"/>
  <c r="L76" i="1" l="1"/>
  <c r="I78" i="1"/>
  <c r="C77" i="1"/>
  <c r="K77" i="1" s="1"/>
  <c r="I79" i="1" l="1"/>
  <c r="K78" i="1"/>
  <c r="C78" i="1"/>
  <c r="L77" i="1"/>
  <c r="I80" i="1" l="1"/>
  <c r="C79" i="1"/>
  <c r="K79" i="1" s="1"/>
  <c r="L78" i="1"/>
  <c r="I81" i="1" l="1"/>
  <c r="C80" i="1"/>
  <c r="K80" i="1" s="1"/>
  <c r="L79" i="1"/>
  <c r="I82" i="1" l="1"/>
  <c r="C81" i="1"/>
  <c r="K81" i="1" s="1"/>
  <c r="L80" i="1"/>
  <c r="I83" i="1" l="1"/>
  <c r="C82" i="1"/>
  <c r="K82" i="1" s="1"/>
  <c r="L81" i="1"/>
  <c r="I84" i="1" l="1"/>
  <c r="C83" i="1"/>
  <c r="K83" i="1" s="1"/>
  <c r="L82" i="1"/>
  <c r="I85" i="1" l="1"/>
  <c r="C84" i="1"/>
  <c r="K84" i="1" s="1"/>
  <c r="L83" i="1"/>
  <c r="I86" i="1" l="1"/>
  <c r="C85" i="1"/>
  <c r="K85" i="1" s="1"/>
  <c r="L84" i="1"/>
  <c r="I87" i="1" l="1"/>
  <c r="C86" i="1"/>
  <c r="K86" i="1" s="1"/>
  <c r="L85" i="1"/>
  <c r="I88" i="1" l="1"/>
  <c r="C87" i="1"/>
  <c r="K87" i="1" s="1"/>
  <c r="L86" i="1"/>
  <c r="I89" i="1" l="1"/>
  <c r="C88" i="1"/>
  <c r="K88" i="1" s="1"/>
  <c r="L87" i="1"/>
  <c r="I90" i="1" l="1"/>
  <c r="C89" i="1"/>
  <c r="K89" i="1" s="1"/>
  <c r="L88" i="1"/>
  <c r="I91" i="1" l="1"/>
  <c r="C90" i="1"/>
  <c r="K90" i="1" s="1"/>
  <c r="L89" i="1"/>
  <c r="I134" i="1" l="1" a="1"/>
  <c r="I134" i="1" s="1"/>
  <c r="I135" i="1" s="1"/>
  <c r="C91" i="1"/>
  <c r="K91" i="1" s="1"/>
  <c r="L90" i="1"/>
  <c r="C92" i="1" l="1"/>
  <c r="K92" i="1" s="1"/>
  <c r="L91" i="1"/>
  <c r="C93" i="1" l="1"/>
  <c r="K93" i="1" s="1"/>
  <c r="L92" i="1"/>
  <c r="C94" i="1" l="1"/>
  <c r="K94" i="1" s="1"/>
  <c r="L93" i="1"/>
  <c r="C95" i="1" l="1"/>
  <c r="K95" i="1" s="1"/>
  <c r="L94" i="1"/>
  <c r="C96" i="1" l="1"/>
  <c r="K96" i="1" s="1"/>
  <c r="L95" i="1"/>
  <c r="C97" i="1" l="1"/>
  <c r="K97" i="1" s="1"/>
  <c r="L96" i="1"/>
  <c r="C98" i="1" l="1"/>
  <c r="K98" i="1" s="1"/>
  <c r="L97" i="1"/>
  <c r="C99" i="1" l="1"/>
  <c r="K99" i="1" s="1"/>
  <c r="L98" i="1"/>
  <c r="C100" i="1" l="1"/>
  <c r="K100" i="1" s="1"/>
  <c r="L99" i="1"/>
  <c r="C101" i="1" l="1"/>
  <c r="K101" i="1" s="1"/>
  <c r="L100" i="1"/>
  <c r="C102" i="1" l="1"/>
  <c r="K102" i="1" s="1"/>
  <c r="L101" i="1"/>
  <c r="C103" i="1" l="1"/>
  <c r="K103" i="1" s="1"/>
  <c r="L102" i="1"/>
  <c r="C104" i="1" l="1"/>
  <c r="K104" i="1" s="1"/>
  <c r="L103" i="1"/>
  <c r="C105" i="1" l="1"/>
  <c r="K105" i="1" s="1"/>
  <c r="L104" i="1"/>
  <c r="C106" i="1" l="1"/>
  <c r="K106" i="1" s="1"/>
  <c r="L105" i="1"/>
  <c r="C107" i="1" l="1"/>
  <c r="K107" i="1" s="1"/>
  <c r="L106" i="1"/>
  <c r="C108" i="1" l="1"/>
  <c r="K108" i="1" s="1"/>
  <c r="L107" i="1"/>
  <c r="C109" i="1" l="1"/>
  <c r="K109" i="1" s="1"/>
  <c r="L108" i="1"/>
  <c r="C110" i="1" l="1"/>
  <c r="K110" i="1" s="1"/>
  <c r="L109" i="1"/>
  <c r="C111" i="1" l="1"/>
  <c r="K111" i="1" s="1"/>
  <c r="L110" i="1"/>
  <c r="C112" i="1" l="1"/>
  <c r="K112" i="1" s="1"/>
  <c r="L111" i="1"/>
  <c r="C113" i="1" l="1"/>
  <c r="K113" i="1" s="1"/>
  <c r="L112" i="1"/>
  <c r="C114" i="1" l="1"/>
  <c r="K114" i="1" s="1"/>
  <c r="L113" i="1"/>
  <c r="C115" i="1" l="1"/>
  <c r="K115" i="1" s="1"/>
  <c r="L114" i="1"/>
  <c r="C116" i="1" l="1"/>
  <c r="K116" i="1" s="1"/>
  <c r="L115" i="1"/>
  <c r="C117" i="1" l="1"/>
  <c r="K117" i="1" s="1"/>
  <c r="L116" i="1"/>
  <c r="C118" i="1" l="1"/>
  <c r="K118" i="1" s="1"/>
  <c r="L117" i="1"/>
  <c r="C119" i="1" l="1"/>
  <c r="K119" i="1" s="1"/>
  <c r="L118" i="1"/>
  <c r="C120" i="1" l="1"/>
  <c r="K120" i="1" s="1"/>
  <c r="L119" i="1"/>
  <c r="C121" i="1" l="1"/>
  <c r="K121" i="1" s="1"/>
  <c r="L120" i="1"/>
  <c r="C122" i="1" l="1"/>
  <c r="K122" i="1" s="1"/>
  <c r="L121" i="1"/>
  <c r="C123" i="1" l="1"/>
  <c r="K123" i="1" s="1"/>
  <c r="L122" i="1"/>
  <c r="C124" i="1" l="1"/>
  <c r="K124" i="1" s="1"/>
  <c r="L123" i="1"/>
  <c r="C125" i="1" l="1"/>
  <c r="K125" i="1" s="1"/>
  <c r="L124" i="1"/>
  <c r="C126" i="1" l="1"/>
  <c r="K126" i="1" s="1"/>
  <c r="L125" i="1"/>
  <c r="C127" i="1" l="1"/>
  <c r="K127" i="1" s="1"/>
  <c r="L126" i="1"/>
  <c r="C128" i="1" l="1"/>
  <c r="K128" i="1" s="1"/>
  <c r="L127" i="1"/>
  <c r="C129" i="1" l="1"/>
  <c r="K129" i="1" s="1"/>
  <c r="L128" i="1"/>
  <c r="C130" i="1" l="1"/>
  <c r="K130" i="1" s="1"/>
  <c r="L129" i="1"/>
  <c r="C131" i="1" l="1"/>
  <c r="K131" i="1" s="1"/>
  <c r="L130" i="1"/>
  <c r="C132" i="1" l="1"/>
  <c r="K132" i="1" s="1"/>
  <c r="L131" i="1"/>
  <c r="L132" i="1" l="1"/>
  <c r="L134" i="1" s="1"/>
  <c r="L135" i="1" s="1"/>
  <c r="C134" i="1" a="1"/>
  <c r="C134" i="1" s="1"/>
  <c r="C13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<sst xmlns="http://schemas.openxmlformats.org/spreadsheetml/2006/main" count="57" uniqueCount="37">
  <si>
    <t>Token Distribution + Vesting Schedule Inputs</t>
  </si>
  <si>
    <t>Total Token Supply:</t>
  </si>
  <si>
    <t>Locked Period</t>
  </si>
  <si>
    <t>Total # of</t>
  </si>
  <si>
    <t>% Unlocked at</t>
  </si>
  <si>
    <t># of Tokens</t>
  </si>
  <si>
    <t>Category</t>
  </si>
  <si>
    <t>(Months)</t>
  </si>
  <si>
    <t>% Allocation</t>
  </si>
  <si>
    <t>Tokens</t>
  </si>
  <si>
    <t>Team</t>
  </si>
  <si>
    <t>Airdrop(s)</t>
  </si>
  <si>
    <t>Total</t>
  </si>
  <si>
    <t>Check</t>
  </si>
  <si>
    <t>Public Sale</t>
  </si>
  <si>
    <t>Token Distribution</t>
  </si>
  <si>
    <t>Circulating Supply v. Total Supply &amp; Issuance Rates</t>
  </si>
  <si>
    <t>Cumulative Emissions Schedule</t>
  </si>
  <si>
    <t>Month</t>
  </si>
  <si>
    <t>Circ. Supply</t>
  </si>
  <si>
    <t>Total Supply</t>
  </si>
  <si>
    <t>Influencer</t>
  </si>
  <si>
    <t>Launchpad</t>
  </si>
  <si>
    <t xml:space="preserve">Mining </t>
  </si>
  <si>
    <t>Investor</t>
  </si>
  <si>
    <t>Missing Total Supply</t>
  </si>
  <si>
    <t>1 year</t>
  </si>
  <si>
    <t>2 year</t>
  </si>
  <si>
    <t>3 year</t>
  </si>
  <si>
    <t>4 year</t>
  </si>
  <si>
    <t>5 year</t>
  </si>
  <si>
    <t>Tokenomics distribution</t>
  </si>
  <si>
    <t>Open Period</t>
  </si>
  <si>
    <t>Adviser</t>
  </si>
  <si>
    <t>Private</t>
  </si>
  <si>
    <t>Investment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</si>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</sst>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;\(#,##0\);&quot;-&quot;"/>
    <numFmt numFmtId="166" formatCode="#,##0.00;\(#,##0.00\);&quot;-&quot;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FFFFFF"/>
      <name val="Calibri"/>
      <scheme val="minor"/>
    </font>
    <font>
      <sz val="10"/>
      <color rgb="FF0000FF"/>
      <name val="Calibri"/>
      <scheme val="minor"/>
    </font>
    <font>
      <i/>
      <sz val="10"/>
      <color theme="1"/>
      <name val="Calibri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77777"/>
      <name val="Inconsolata"/>
    </font>
    <font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theme="5" tint="0.59999389629810485"/>
        <bgColor rgb="FFD9D2E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rgb="FF351C75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3" fontId="5" fillId="2" borderId="0" xfId="0" applyNumberFormat="1" applyFont="1" applyFill="1"/>
    <xf numFmtId="0" fontId="6" fillId="0" borderId="0" xfId="0" applyFont="1"/>
    <xf numFmtId="0" fontId="2" fillId="0" borderId="0" xfId="0" applyFont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164" fontId="5" fillId="2" borderId="0" xfId="0" applyNumberFormat="1" applyFont="1" applyFill="1"/>
    <xf numFmtId="165" fontId="3" fillId="3" borderId="5" xfId="0" applyNumberFormat="1" applyFont="1" applyFill="1" applyBorder="1"/>
    <xf numFmtId="164" fontId="5" fillId="4" borderId="0" xfId="0" applyNumberFormat="1" applyFont="1" applyFill="1"/>
    <xf numFmtId="3" fontId="2" fillId="0" borderId="0" xfId="0" applyNumberFormat="1" applyFont="1"/>
    <xf numFmtId="3" fontId="2" fillId="3" borderId="6" xfId="0" applyNumberFormat="1" applyFont="1" applyFill="1" applyBorder="1"/>
    <xf numFmtId="0" fontId="6" fillId="0" borderId="0" xfId="0" applyFont="1" applyAlignment="1">
      <alignment horizontal="right"/>
    </xf>
    <xf numFmtId="0" fontId="2" fillId="5" borderId="8" xfId="0" applyFont="1" applyFill="1" applyBorder="1"/>
    <xf numFmtId="0" fontId="3" fillId="5" borderId="8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0" fontId="3" fillId="5" borderId="1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7" fillId="6" borderId="0" xfId="0" applyFont="1" applyFill="1" applyBorder="1"/>
    <xf numFmtId="0" fontId="7" fillId="6" borderId="11" xfId="0" applyFont="1" applyFill="1" applyBorder="1"/>
    <xf numFmtId="0" fontId="3" fillId="5" borderId="12" xfId="0" applyFont="1" applyFill="1" applyBorder="1"/>
    <xf numFmtId="0" fontId="2" fillId="5" borderId="13" xfId="0" applyFont="1" applyFill="1" applyBorder="1"/>
    <xf numFmtId="0" fontId="3" fillId="5" borderId="13" xfId="0" applyFont="1" applyFill="1" applyBorder="1"/>
    <xf numFmtId="0" fontId="7" fillId="6" borderId="13" xfId="0" applyFont="1" applyFill="1" applyBorder="1"/>
    <xf numFmtId="0" fontId="7" fillId="6" borderId="14" xfId="0" applyFont="1" applyFill="1" applyBorder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3" fillId="3" borderId="0" xfId="0" applyFont="1" applyFill="1" applyAlignment="1">
      <alignment horizontal="right"/>
    </xf>
    <xf numFmtId="0" fontId="13" fillId="0" borderId="2" xfId="0" applyFont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165" fontId="10" fillId="0" borderId="0" xfId="0" applyNumberFormat="1" applyFont="1"/>
    <xf numFmtId="0" fontId="13" fillId="7" borderId="2" xfId="0" applyFont="1" applyFill="1" applyBorder="1"/>
    <xf numFmtId="0" fontId="13" fillId="8" borderId="0" xfId="0" applyFont="1" applyFill="1" applyAlignment="1">
      <alignment horizontal="right"/>
    </xf>
    <xf numFmtId="0" fontId="13" fillId="7" borderId="0" xfId="0" applyFont="1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9" fontId="2" fillId="0" borderId="0" xfId="0" applyNumberFormat="1" applyFont="1" applyBorder="1"/>
    <xf numFmtId="164" fontId="5" fillId="2" borderId="13" xfId="0" applyNumberFormat="1" applyFont="1" applyFill="1" applyBorder="1"/>
    <xf numFmtId="0" fontId="10" fillId="7" borderId="0" xfId="0" applyFont="1" applyFill="1" applyAlignment="1">
      <alignment horizontal="left"/>
    </xf>
    <xf numFmtId="0" fontId="13" fillId="7" borderId="0" xfId="0" applyFont="1" applyFill="1"/>
    <xf numFmtId="0" fontId="8" fillId="7" borderId="0" xfId="0" applyFont="1" applyFill="1"/>
    <xf numFmtId="165" fontId="8" fillId="7" borderId="0" xfId="0" applyNumberFormat="1" applyFont="1" applyFill="1" applyAlignment="1">
      <alignment horizontal="right"/>
    </xf>
    <xf numFmtId="0" fontId="9" fillId="14" borderId="0" xfId="0" applyFont="1" applyFill="1"/>
    <xf numFmtId="0" fontId="4" fillId="14" borderId="0" xfId="0" applyFont="1" applyFill="1"/>
    <xf numFmtId="0" fontId="11" fillId="14" borderId="0" xfId="0" applyFont="1" applyFill="1"/>
    <xf numFmtId="0" fontId="0" fillId="15" borderId="0" xfId="0" applyFill="1"/>
    <xf numFmtId="165" fontId="0" fillId="0" borderId="0" xfId="0" applyNumberFormat="1"/>
    <xf numFmtId="10" fontId="13" fillId="0" borderId="1" xfId="0" applyNumberFormat="1" applyFont="1" applyBorder="1"/>
    <xf numFmtId="3" fontId="13" fillId="0" borderId="1" xfId="0" applyNumberFormat="1" applyFont="1" applyBorder="1"/>
    <xf numFmtId="10" fontId="16" fillId="2" borderId="0" xfId="0" applyNumberFormat="1" applyFont="1" applyFill="1"/>
    <xf numFmtId="2" fontId="0" fillId="7" borderId="0" xfId="0" applyNumberFormat="1" applyFill="1"/>
    <xf numFmtId="2" fontId="0" fillId="7" borderId="13" xfId="0" applyNumberFormat="1" applyFill="1" applyBorder="1"/>
    <xf numFmtId="2" fontId="15" fillId="7" borderId="0" xfId="0" applyNumberFormat="1" applyFont="1" applyFill="1"/>
    <xf numFmtId="2" fontId="13" fillId="7" borderId="1" xfId="0" applyNumberFormat="1" applyFont="1" applyFill="1" applyBorder="1"/>
    <xf numFmtId="2" fontId="13" fillId="8" borderId="1" xfId="0" applyNumberFormat="1" applyFont="1" applyFill="1" applyBorder="1"/>
    <xf numFmtId="0" fontId="13" fillId="3" borderId="1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right"/>
    </xf>
    <xf numFmtId="0" fontId="13" fillId="3" borderId="20" xfId="0" applyFont="1" applyFill="1" applyBorder="1" applyAlignment="1">
      <alignment horizontal="right"/>
    </xf>
    <xf numFmtId="166" fontId="13" fillId="7" borderId="18" xfId="0" applyNumberFormat="1" applyFont="1" applyFill="1" applyBorder="1" applyAlignment="1">
      <alignment horizontal="right"/>
    </xf>
    <xf numFmtId="166" fontId="13" fillId="7" borderId="20" xfId="0" applyNumberFormat="1" applyFont="1" applyFill="1" applyBorder="1" applyAlignment="1">
      <alignment horizontal="right"/>
    </xf>
    <xf numFmtId="0" fontId="13" fillId="3" borderId="21" xfId="0" applyFont="1" applyFill="1" applyBorder="1" applyAlignment="1">
      <alignment horizontal="right"/>
    </xf>
    <xf numFmtId="0" fontId="13" fillId="3" borderId="13" xfId="0" applyFont="1" applyFill="1" applyBorder="1" applyAlignment="1">
      <alignment horizontal="right"/>
    </xf>
    <xf numFmtId="0" fontId="17" fillId="9" borderId="0" xfId="0" applyFont="1" applyFill="1"/>
    <xf numFmtId="0" fontId="1" fillId="10" borderId="0" xfId="0" applyFont="1" applyFill="1"/>
    <xf numFmtId="0" fontId="1" fillId="13" borderId="0" xfId="0" applyFont="1" applyFill="1"/>
    <xf numFmtId="0" fontId="1" fillId="11" borderId="0" xfId="0" applyFont="1" applyFill="1"/>
    <xf numFmtId="0" fontId="1" fillId="12" borderId="0" xfId="0" applyFont="1" applyFill="1"/>
    <xf numFmtId="0" fontId="18" fillId="5" borderId="7" xfId="0" applyFont="1" applyFill="1" applyBorder="1"/>
    <xf numFmtId="0" fontId="13" fillId="0" borderId="2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167" fontId="5" fillId="2" borderId="0" xfId="0" applyNumberFormat="1" applyFont="1" applyFill="1"/>
    <xf numFmtId="167" fontId="5" fillId="2" borderId="15" xfId="0" applyNumberFormat="1" applyFont="1" applyFill="1" applyBorder="1"/>
    <xf numFmtId="167" fontId="2" fillId="0" borderId="0" xfId="0" applyNumberFormat="1" applyFont="1" applyBorder="1"/>
    <xf numFmtId="0" fontId="13" fillId="7" borderId="0" xfId="0" applyFont="1" applyFill="1" applyBorder="1" applyAlignment="1">
      <alignment horizontal="right"/>
    </xf>
    <xf numFmtId="2" fontId="13" fillId="7" borderId="0" xfId="0" applyNumberFormat="1" applyFont="1" applyFill="1" applyBorder="1"/>
    <xf numFmtId="167" fontId="0" fillId="7" borderId="0" xfId="0" applyNumberFormat="1" applyFill="1"/>
    <xf numFmtId="10" fontId="0" fillId="16" borderId="0" xfId="0" applyNumberFormat="1" applyFill="1"/>
    <xf numFmtId="165" fontId="0" fillId="17" borderId="0" xfId="0" applyNumberFormat="1" applyFill="1"/>
    <xf numFmtId="165" fontId="0" fillId="18" borderId="0" xfId="0" applyNumberFormat="1" applyFill="1"/>
    <xf numFmtId="167" fontId="0" fillId="7" borderId="13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CCFF"/>
      <color rgb="FF9966FF"/>
      <color rgb="FFFF3399"/>
      <color rgb="FFB68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>
                <a:solidFill>
                  <a:schemeClr val="bg1">
                    <a:lumMod val="50000"/>
                  </a:schemeClr>
                </a:solidFill>
              </a:rPr>
              <a:t>Circ. Supply v. Missing Total Supply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Hoja1!$L$72</c:f>
              <c:strCache>
                <c:ptCount val="1"/>
                <c:pt idx="0">
                  <c:v>Circ.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Hoja1!$L$73:$L$134</c:f>
              <c:numCache>
                <c:formatCode>0.00</c:formatCode>
                <c:ptCount val="62"/>
                <c:pt idx="1">
                  <c:v>530355</c:v>
                </c:pt>
                <c:pt idx="2">
                  <c:v>8860710</c:v>
                </c:pt>
                <c:pt idx="3">
                  <c:v>9391065</c:v>
                </c:pt>
                <c:pt idx="4">
                  <c:v>9921420</c:v>
                </c:pt>
                <c:pt idx="5">
                  <c:v>10451775</c:v>
                </c:pt>
                <c:pt idx="6">
                  <c:v>10982130</c:v>
                </c:pt>
                <c:pt idx="7">
                  <c:v>11512485</c:v>
                </c:pt>
                <c:pt idx="8">
                  <c:v>12042840</c:v>
                </c:pt>
                <c:pt idx="9">
                  <c:v>12573195</c:v>
                </c:pt>
                <c:pt idx="10">
                  <c:v>13103550</c:v>
                </c:pt>
                <c:pt idx="11">
                  <c:v>13633905</c:v>
                </c:pt>
                <c:pt idx="12">
                  <c:v>14164260</c:v>
                </c:pt>
                <c:pt idx="13">
                  <c:v>14584455</c:v>
                </c:pt>
                <c:pt idx="14">
                  <c:v>15002490</c:v>
                </c:pt>
                <c:pt idx="15">
                  <c:v>15420525</c:v>
                </c:pt>
                <c:pt idx="16">
                  <c:v>15838560</c:v>
                </c:pt>
                <c:pt idx="17">
                  <c:v>16256595</c:v>
                </c:pt>
                <c:pt idx="18">
                  <c:v>16674630</c:v>
                </c:pt>
                <c:pt idx="19">
                  <c:v>16994565</c:v>
                </c:pt>
                <c:pt idx="20">
                  <c:v>17312700</c:v>
                </c:pt>
                <c:pt idx="21">
                  <c:v>17630835</c:v>
                </c:pt>
                <c:pt idx="22">
                  <c:v>17948970</c:v>
                </c:pt>
                <c:pt idx="23">
                  <c:v>18267105</c:v>
                </c:pt>
                <c:pt idx="24">
                  <c:v>18585240</c:v>
                </c:pt>
                <c:pt idx="25">
                  <c:v>18903375</c:v>
                </c:pt>
                <c:pt idx="26">
                  <c:v>19221510</c:v>
                </c:pt>
                <c:pt idx="27">
                  <c:v>19539645</c:v>
                </c:pt>
                <c:pt idx="28">
                  <c:v>19857780</c:v>
                </c:pt>
                <c:pt idx="29">
                  <c:v>20175915</c:v>
                </c:pt>
                <c:pt idx="30">
                  <c:v>20494050</c:v>
                </c:pt>
                <c:pt idx="31">
                  <c:v>20812185</c:v>
                </c:pt>
                <c:pt idx="32">
                  <c:v>21130320</c:v>
                </c:pt>
                <c:pt idx="33">
                  <c:v>21448455</c:v>
                </c:pt>
                <c:pt idx="34">
                  <c:v>21766590</c:v>
                </c:pt>
                <c:pt idx="35">
                  <c:v>22084725</c:v>
                </c:pt>
                <c:pt idx="36">
                  <c:v>22402860</c:v>
                </c:pt>
                <c:pt idx="37">
                  <c:v>22720995</c:v>
                </c:pt>
                <c:pt idx="38">
                  <c:v>23039130</c:v>
                </c:pt>
                <c:pt idx="39">
                  <c:v>23357265</c:v>
                </c:pt>
                <c:pt idx="40">
                  <c:v>23675400</c:v>
                </c:pt>
                <c:pt idx="41">
                  <c:v>23993535</c:v>
                </c:pt>
                <c:pt idx="42">
                  <c:v>24311670</c:v>
                </c:pt>
                <c:pt idx="43">
                  <c:v>24629805</c:v>
                </c:pt>
                <c:pt idx="44">
                  <c:v>24947940</c:v>
                </c:pt>
                <c:pt idx="45">
                  <c:v>25266075</c:v>
                </c:pt>
                <c:pt idx="46">
                  <c:v>25584210</c:v>
                </c:pt>
                <c:pt idx="47">
                  <c:v>25902345</c:v>
                </c:pt>
                <c:pt idx="48">
                  <c:v>26220480</c:v>
                </c:pt>
                <c:pt idx="49">
                  <c:v>26538615</c:v>
                </c:pt>
                <c:pt idx="50">
                  <c:v>26856750</c:v>
                </c:pt>
                <c:pt idx="51">
                  <c:v>27174885</c:v>
                </c:pt>
                <c:pt idx="52">
                  <c:v>27493020</c:v>
                </c:pt>
                <c:pt idx="53">
                  <c:v>27811155</c:v>
                </c:pt>
                <c:pt idx="54">
                  <c:v>28129290</c:v>
                </c:pt>
                <c:pt idx="55">
                  <c:v>28447425</c:v>
                </c:pt>
                <c:pt idx="56">
                  <c:v>28765560</c:v>
                </c:pt>
                <c:pt idx="57">
                  <c:v>29083695</c:v>
                </c:pt>
                <c:pt idx="58">
                  <c:v>29401830</c:v>
                </c:pt>
                <c:pt idx="59">
                  <c:v>29719965</c:v>
                </c:pt>
                <c:pt idx="60">
                  <c:v>30000000</c:v>
                </c:pt>
                <c:pt idx="61">
                  <c:v>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1-4679-9465-566AB1718168}"/>
            </c:ext>
          </c:extLst>
        </c:ser>
        <c:ser>
          <c:idx val="1"/>
          <c:order val="1"/>
          <c:tx>
            <c:strRef>
              <c:f>Hoja1!$M$72</c:f>
              <c:strCache>
                <c:ptCount val="1"/>
                <c:pt idx="0">
                  <c:v>Total 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Hoja1!$M$73:$M$134</c:f>
              <c:numCache>
                <c:formatCode>0.00</c:formatCode>
                <c:ptCount val="62"/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  <c:pt idx="10">
                  <c:v>30000000</c:v>
                </c:pt>
                <c:pt idx="11">
                  <c:v>30000000</c:v>
                </c:pt>
                <c:pt idx="12">
                  <c:v>30000000</c:v>
                </c:pt>
                <c:pt idx="13">
                  <c:v>30000000</c:v>
                </c:pt>
                <c:pt idx="14">
                  <c:v>30000000</c:v>
                </c:pt>
                <c:pt idx="15">
                  <c:v>30000000</c:v>
                </c:pt>
                <c:pt idx="16">
                  <c:v>30000000</c:v>
                </c:pt>
                <c:pt idx="17">
                  <c:v>30000000</c:v>
                </c:pt>
                <c:pt idx="18">
                  <c:v>30000000</c:v>
                </c:pt>
                <c:pt idx="19">
                  <c:v>30000000</c:v>
                </c:pt>
                <c:pt idx="20">
                  <c:v>30000000</c:v>
                </c:pt>
                <c:pt idx="21">
                  <c:v>30000000</c:v>
                </c:pt>
                <c:pt idx="22">
                  <c:v>30000000</c:v>
                </c:pt>
                <c:pt idx="23">
                  <c:v>30000000</c:v>
                </c:pt>
                <c:pt idx="24">
                  <c:v>30000000</c:v>
                </c:pt>
                <c:pt idx="25">
                  <c:v>30000000</c:v>
                </c:pt>
                <c:pt idx="26">
                  <c:v>30000000</c:v>
                </c:pt>
                <c:pt idx="27">
                  <c:v>30000000</c:v>
                </c:pt>
                <c:pt idx="28">
                  <c:v>30000000</c:v>
                </c:pt>
                <c:pt idx="29">
                  <c:v>30000000</c:v>
                </c:pt>
                <c:pt idx="30">
                  <c:v>30000000</c:v>
                </c:pt>
                <c:pt idx="31">
                  <c:v>30000000</c:v>
                </c:pt>
                <c:pt idx="32">
                  <c:v>30000000</c:v>
                </c:pt>
                <c:pt idx="33">
                  <c:v>30000000</c:v>
                </c:pt>
                <c:pt idx="34">
                  <c:v>30000000</c:v>
                </c:pt>
                <c:pt idx="35">
                  <c:v>30000000</c:v>
                </c:pt>
                <c:pt idx="36">
                  <c:v>30000000</c:v>
                </c:pt>
                <c:pt idx="37">
                  <c:v>30000000</c:v>
                </c:pt>
                <c:pt idx="38">
                  <c:v>30000000</c:v>
                </c:pt>
                <c:pt idx="39">
                  <c:v>30000000</c:v>
                </c:pt>
                <c:pt idx="40">
                  <c:v>30000000</c:v>
                </c:pt>
                <c:pt idx="41">
                  <c:v>30000000</c:v>
                </c:pt>
                <c:pt idx="42">
                  <c:v>30000000</c:v>
                </c:pt>
                <c:pt idx="43">
                  <c:v>30000000</c:v>
                </c:pt>
                <c:pt idx="44">
                  <c:v>30000000</c:v>
                </c:pt>
                <c:pt idx="45">
                  <c:v>30000000</c:v>
                </c:pt>
                <c:pt idx="46">
                  <c:v>30000000</c:v>
                </c:pt>
                <c:pt idx="47">
                  <c:v>30000000</c:v>
                </c:pt>
                <c:pt idx="48">
                  <c:v>30000000</c:v>
                </c:pt>
                <c:pt idx="49">
                  <c:v>30000000</c:v>
                </c:pt>
                <c:pt idx="50">
                  <c:v>30000000</c:v>
                </c:pt>
                <c:pt idx="51">
                  <c:v>30000000</c:v>
                </c:pt>
                <c:pt idx="52">
                  <c:v>30000000</c:v>
                </c:pt>
                <c:pt idx="53">
                  <c:v>30000000</c:v>
                </c:pt>
                <c:pt idx="54">
                  <c:v>30000000</c:v>
                </c:pt>
                <c:pt idx="55">
                  <c:v>30000000</c:v>
                </c:pt>
                <c:pt idx="56">
                  <c:v>30000000</c:v>
                </c:pt>
                <c:pt idx="57">
                  <c:v>30000000</c:v>
                </c:pt>
                <c:pt idx="58">
                  <c:v>30000000</c:v>
                </c:pt>
                <c:pt idx="59">
                  <c:v>30000000</c:v>
                </c:pt>
                <c:pt idx="60">
                  <c:v>30000000</c:v>
                </c:pt>
                <c:pt idx="61">
                  <c:v>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1-4679-9465-566AB171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69663"/>
        <c:axId val="2008472575"/>
      </c:lineChart>
      <c:catAx>
        <c:axId val="200846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8472575"/>
        <c:crosses val="autoZero"/>
        <c:auto val="1"/>
        <c:lblAlgn val="ctr"/>
        <c:lblOffset val="100"/>
        <c:noMultiLvlLbl val="0"/>
      </c:catAx>
      <c:valAx>
        <c:axId val="20084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84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7B7B7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Hoja1!$P$12</c:f>
              <c:strCache>
                <c:ptCount val="1"/>
                <c:pt idx="0">
                  <c:v>Total # of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9E-4FFE-BA55-A232968E8797}"/>
              </c:ext>
            </c:extLst>
          </c:dPt>
          <c:dPt>
            <c:idx val="1"/>
            <c:bubble3D val="0"/>
            <c:spPr>
              <a:solidFill>
                <a:srgbClr val="996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E-4FFE-BA55-A232968E87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E-4FFE-BA55-A232968E8797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E9E-4FFE-BA55-A232968E8797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Hoja1!$N$13:$O$22</c15:sqref>
                  </c15:fullRef>
                </c:ext>
              </c:extLst>
              <c:f>Hoja1!$N$14:$O$21</c:f>
              <c:multiLvlStrCache>
                <c:ptCount val="8"/>
                <c:lvl>
                  <c:pt idx="0">
                    <c:v>56,5%</c:v>
                  </c:pt>
                  <c:pt idx="1">
                    <c:v>7,0%</c:v>
                  </c:pt>
                  <c:pt idx="2">
                    <c:v>10,0%</c:v>
                  </c:pt>
                  <c:pt idx="3">
                    <c:v>3,0%</c:v>
                  </c:pt>
                  <c:pt idx="4">
                    <c:v>2,0%</c:v>
                  </c:pt>
                  <c:pt idx="5">
                    <c:v>14,0%</c:v>
                  </c:pt>
                  <c:pt idx="6">
                    <c:v>6,0%</c:v>
                  </c:pt>
                  <c:pt idx="7">
                    <c:v>1,5%</c:v>
                  </c:pt>
                </c:lvl>
                <c:lvl>
                  <c:pt idx="0">
                    <c:v>Mining </c:v>
                  </c:pt>
                  <c:pt idx="1">
                    <c:v>Team</c:v>
                  </c:pt>
                  <c:pt idx="2">
                    <c:v>Launchpad</c:v>
                  </c:pt>
                  <c:pt idx="3">
                    <c:v>Investor</c:v>
                  </c:pt>
                  <c:pt idx="4">
                    <c:v>Airdrop(s)</c:v>
                  </c:pt>
                  <c:pt idx="5">
                    <c:v>Public Sale</c:v>
                  </c:pt>
                  <c:pt idx="6">
                    <c:v>Influencer</c:v>
                  </c:pt>
                  <c:pt idx="7">
                    <c:v>Adviser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Hoja1!$P$13:$P$22</c15:sqref>
                  </c15:fullRef>
                </c:ext>
              </c:extLst>
              <c:f>Hoja1!$P$14:$P$21</c:f>
              <c:numCache>
                <c:formatCode>#,##0;\(#,##0\);"-"</c:formatCode>
                <c:ptCount val="8"/>
                <c:pt idx="0">
                  <c:v>16950000</c:v>
                </c:pt>
                <c:pt idx="1">
                  <c:v>2100000</c:v>
                </c:pt>
                <c:pt idx="2">
                  <c:v>3000000</c:v>
                </c:pt>
                <c:pt idx="3">
                  <c:v>900000</c:v>
                </c:pt>
                <c:pt idx="4">
                  <c:v>600000</c:v>
                </c:pt>
                <c:pt idx="5">
                  <c:v>4200000</c:v>
                </c:pt>
                <c:pt idx="6">
                  <c:v>1800000</c:v>
                </c:pt>
                <c:pt idx="7">
                  <c:v>450000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9E-4FFE-BA55-A232968E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698169476139"/>
          <c:y val="0.18828412073490816"/>
          <c:w val="0.15528400434392431"/>
          <c:h val="0.6250043744531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24845</xdr:colOff>
      <xdr:row>48</xdr:row>
      <xdr:rowOff>7453</xdr:rowOff>
    </xdr:from>
    <xdr:to>
      <xdr:col>10</xdr:col>
      <xdr:colOff>844825</xdr:colOff>
      <xdr:row>67</xdr:row>
      <xdr:rowOff>74543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EB4C51-1E5F-4DBA-B3FB-0402AE0BF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29</xdr:row>
      <xdr:rowOff>171450</xdr:rowOff>
    </xdr:from>
    <xdr:to>
      <xdr:col>10</xdr:col>
      <xdr:colOff>885825</xdr:colOff>
      <xdr:row>44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7F179-5736-4B74-9765-CFCD6F475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6EC0-87FC-48CB-A510-B2B28D85BD7D}">
  <dimension ref="A3:P135"/>
  <sheetViews>
    <sheetView tabSelected="1" zoomScale="115" zoomScaleNormal="115" workbookViewId="0">
      <selection activeCell="M37" sqref="M37"/>
    </sheetView>
  </sheetViews>
  <sheetFormatPr baseColWidth="10" defaultRowHeight="15" x14ac:dyDescent="0.25"/>
  <cols>
    <col min="3" max="3" width="14.85546875" bestFit="1" customWidth="1"/>
    <col min="4" max="4" width="12.28515625" bestFit="1" customWidth="1"/>
    <col min="5" max="5" width="13.42578125" customWidth="1"/>
    <col min="6" max="6" width="11.5703125" bestFit="1" customWidth="1"/>
    <col min="7" max="7" width="11.42578125" customWidth="1"/>
    <col min="8" max="9" width="12.28515625" bestFit="1" customWidth="1"/>
    <col min="10" max="10" width="12.28515625" customWidth="1"/>
    <col min="11" max="11" width="17.42578125" customWidth="1"/>
    <col min="12" max="12" width="13.42578125" customWidth="1"/>
    <col min="13" max="13" width="15.85546875" customWidth="1"/>
    <col min="15" max="15" width="16.42578125" customWidth="1"/>
    <col min="16" max="16" width="31" customWidth="1"/>
  </cols>
  <sheetData>
    <row r="3" spans="1:16" x14ac:dyDescent="0.25">
      <c r="A3" s="1"/>
      <c r="B3" s="1"/>
      <c r="E3" s="2"/>
      <c r="F3" s="2"/>
      <c r="I3" s="3"/>
      <c r="J3" s="3"/>
    </row>
    <row r="4" spans="1:16" x14ac:dyDescent="0.25">
      <c r="A4" s="1"/>
      <c r="B4" s="79" t="s">
        <v>31</v>
      </c>
      <c r="C4" s="17"/>
      <c r="D4" s="18"/>
      <c r="E4" s="18"/>
      <c r="F4" s="18"/>
      <c r="G4" s="18"/>
      <c r="H4" s="18"/>
      <c r="I4" s="19"/>
      <c r="J4" s="19"/>
      <c r="K4" s="19"/>
      <c r="L4" s="19"/>
      <c r="M4" s="20"/>
    </row>
    <row r="5" spans="1:16" x14ac:dyDescent="0.25">
      <c r="A5" s="1"/>
      <c r="B5" s="21"/>
      <c r="C5" s="22"/>
      <c r="D5" s="23"/>
      <c r="E5" s="23"/>
      <c r="F5" s="23"/>
      <c r="G5" s="23"/>
      <c r="H5" s="23"/>
      <c r="I5" s="24"/>
      <c r="J5" s="24"/>
      <c r="K5" s="24"/>
      <c r="L5" s="24"/>
      <c r="M5" s="25"/>
    </row>
    <row r="6" spans="1:16" x14ac:dyDescent="0.25">
      <c r="A6" s="1"/>
      <c r="B6" s="21"/>
      <c r="C6" s="22"/>
      <c r="D6" s="23"/>
      <c r="E6" s="23"/>
      <c r="F6" s="23"/>
      <c r="G6" s="23"/>
      <c r="H6" s="23"/>
      <c r="I6" s="24"/>
      <c r="J6" s="24"/>
      <c r="K6" s="24"/>
      <c r="L6" s="24"/>
      <c r="M6" s="25"/>
    </row>
    <row r="7" spans="1:16" x14ac:dyDescent="0.25">
      <c r="A7" s="1"/>
      <c r="B7" s="26"/>
      <c r="C7" s="27"/>
      <c r="D7" s="28"/>
      <c r="E7" s="28"/>
      <c r="F7" s="28"/>
      <c r="G7" s="28"/>
      <c r="H7" s="28"/>
      <c r="I7" s="29"/>
      <c r="J7" s="29"/>
      <c r="K7" s="29"/>
      <c r="L7" s="29"/>
      <c r="M7" s="30"/>
    </row>
    <row r="8" spans="1:16" x14ac:dyDescent="0.25">
      <c r="A8" s="1"/>
      <c r="B8" s="1"/>
      <c r="E8" s="2"/>
      <c r="F8" s="2"/>
      <c r="I8" s="3"/>
      <c r="J8" s="3"/>
    </row>
    <row r="9" spans="1:16" x14ac:dyDescent="0.25">
      <c r="A9" s="1"/>
      <c r="B9" s="53" t="s">
        <v>0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6"/>
    </row>
    <row r="10" spans="1:16" x14ac:dyDescent="0.25">
      <c r="A10" s="1"/>
      <c r="B10" s="2" t="s">
        <v>1</v>
      </c>
      <c r="D10" s="4">
        <v>30000000</v>
      </c>
      <c r="E10" s="5"/>
      <c r="I10" s="6"/>
      <c r="J10" s="6"/>
    </row>
    <row r="11" spans="1:16" x14ac:dyDescent="0.25">
      <c r="A11" s="1"/>
      <c r="B11" s="1"/>
      <c r="C11" s="6"/>
      <c r="D11" s="6"/>
      <c r="E11" s="6"/>
      <c r="I11" s="6"/>
      <c r="J11" s="6"/>
    </row>
    <row r="12" spans="1:16" x14ac:dyDescent="0.25">
      <c r="A12" s="1"/>
      <c r="B12" s="33"/>
      <c r="C12" s="34" t="s">
        <v>32</v>
      </c>
      <c r="D12" s="6" t="s">
        <v>2</v>
      </c>
      <c r="E12" s="6"/>
      <c r="F12" s="7" t="s">
        <v>3</v>
      </c>
      <c r="P12" s="7" t="s">
        <v>3</v>
      </c>
    </row>
    <row r="13" spans="1:16" x14ac:dyDescent="0.25">
      <c r="A13" s="1"/>
      <c r="B13" s="8" t="s">
        <v>6</v>
      </c>
      <c r="C13" s="9" t="s">
        <v>7</v>
      </c>
      <c r="D13" s="9" t="s">
        <v>7</v>
      </c>
      <c r="E13" s="36" t="s">
        <v>8</v>
      </c>
      <c r="F13" s="10" t="s">
        <v>9</v>
      </c>
      <c r="G13" s="80" t="s">
        <v>4</v>
      </c>
      <c r="H13" s="81" t="s">
        <v>5</v>
      </c>
      <c r="N13" s="8" t="s">
        <v>6</v>
      </c>
      <c r="O13" s="36" t="s">
        <v>8</v>
      </c>
      <c r="P13" s="10" t="s">
        <v>9</v>
      </c>
    </row>
    <row r="14" spans="1:16" x14ac:dyDescent="0.25">
      <c r="A14" s="1"/>
      <c r="B14" s="31" t="s">
        <v>23</v>
      </c>
      <c r="C14" s="11">
        <v>0</v>
      </c>
      <c r="D14" s="11">
        <v>60</v>
      </c>
      <c r="E14" s="82">
        <v>0.56499999999999995</v>
      </c>
      <c r="F14" s="12">
        <f>E14*$D$10</f>
        <v>16950000</v>
      </c>
      <c r="G14" s="60">
        <v>1.67E-2</v>
      </c>
      <c r="H14" s="38">
        <f>F14*G14</f>
        <v>283065</v>
      </c>
      <c r="K14" s="8" t="s">
        <v>6</v>
      </c>
      <c r="L14" s="36" t="s">
        <v>8</v>
      </c>
      <c r="N14" s="31" t="s">
        <v>23</v>
      </c>
      <c r="O14" s="82">
        <v>0.56499999999999995</v>
      </c>
      <c r="P14" s="12">
        <f>+D$10*O14</f>
        <v>16950000</v>
      </c>
    </row>
    <row r="15" spans="1:16" x14ac:dyDescent="0.25">
      <c r="A15" s="1"/>
      <c r="B15" s="2" t="s">
        <v>10</v>
      </c>
      <c r="C15" s="11">
        <v>0</v>
      </c>
      <c r="D15" s="11">
        <v>60</v>
      </c>
      <c r="E15" s="82">
        <v>7.0000000000000007E-2</v>
      </c>
      <c r="F15" s="12">
        <f>E15*$D$10</f>
        <v>2100000</v>
      </c>
      <c r="G15" s="60">
        <v>1.67E-2</v>
      </c>
      <c r="H15" s="38">
        <f>F15*G15</f>
        <v>35070</v>
      </c>
      <c r="K15" s="88" t="s">
        <v>36</v>
      </c>
      <c r="L15" s="87">
        <f>+E14+E18+E19</f>
        <v>0.72499999999999998</v>
      </c>
      <c r="N15" s="2" t="s">
        <v>10</v>
      </c>
      <c r="O15" s="82">
        <v>7.0000000000000007E-2</v>
      </c>
      <c r="P15" s="12">
        <f t="shared" ref="P15:P21" si="0">+D$10*O15</f>
        <v>2100000</v>
      </c>
    </row>
    <row r="16" spans="1:16" x14ac:dyDescent="0.25">
      <c r="A16" s="1"/>
      <c r="B16" s="31" t="s">
        <v>22</v>
      </c>
      <c r="C16" s="11">
        <v>1</v>
      </c>
      <c r="D16" s="11">
        <v>0</v>
      </c>
      <c r="E16" s="82">
        <v>0.1</v>
      </c>
      <c r="F16" s="12">
        <f>E16*$D$10</f>
        <v>3000000</v>
      </c>
      <c r="G16" s="60">
        <v>1</v>
      </c>
      <c r="H16" s="38">
        <f t="shared" ref="H16:H20" si="1">F16*G16</f>
        <v>3000000</v>
      </c>
      <c r="K16" s="89" t="s">
        <v>34</v>
      </c>
      <c r="L16" s="87">
        <f>+E15+E20</f>
        <v>0.13</v>
      </c>
      <c r="N16" s="31" t="s">
        <v>22</v>
      </c>
      <c r="O16" s="82">
        <v>0.1</v>
      </c>
      <c r="P16" s="12">
        <f t="shared" si="0"/>
        <v>3000000</v>
      </c>
    </row>
    <row r="17" spans="1:16" x14ac:dyDescent="0.25">
      <c r="A17" s="1"/>
      <c r="B17" s="31" t="s">
        <v>24</v>
      </c>
      <c r="C17" s="11">
        <v>13</v>
      </c>
      <c r="D17" s="11">
        <v>0</v>
      </c>
      <c r="E17" s="82">
        <v>0.03</v>
      </c>
      <c r="F17" s="12">
        <f t="shared" ref="F17:F21" si="2">E17*$D$10</f>
        <v>900000</v>
      </c>
      <c r="G17" s="60">
        <v>8.3199999999999996E-2</v>
      </c>
      <c r="H17" s="38">
        <f t="shared" si="1"/>
        <v>74880</v>
      </c>
      <c r="K17" s="90" t="s">
        <v>35</v>
      </c>
      <c r="L17" s="91">
        <f>+E16+E17+E21</f>
        <v>0.14500000000000002</v>
      </c>
      <c r="N17" s="31" t="s">
        <v>24</v>
      </c>
      <c r="O17" s="82">
        <v>0.03</v>
      </c>
      <c r="P17" s="12">
        <f t="shared" si="0"/>
        <v>900000</v>
      </c>
    </row>
    <row r="18" spans="1:16" x14ac:dyDescent="0.25">
      <c r="A18" s="1"/>
      <c r="B18" s="2" t="s">
        <v>11</v>
      </c>
      <c r="C18" s="13"/>
      <c r="D18" s="13"/>
      <c r="E18" s="82">
        <v>0.02</v>
      </c>
      <c r="F18" s="12">
        <f t="shared" si="2"/>
        <v>600000</v>
      </c>
      <c r="G18" s="60">
        <v>1</v>
      </c>
      <c r="H18" s="38">
        <f t="shared" si="1"/>
        <v>600000</v>
      </c>
      <c r="L18" s="87">
        <f>+L17+L16+L15</f>
        <v>1</v>
      </c>
      <c r="N18" s="2" t="s">
        <v>11</v>
      </c>
      <c r="O18" s="82">
        <v>0.02</v>
      </c>
      <c r="P18" s="12">
        <f t="shared" si="0"/>
        <v>600000</v>
      </c>
    </row>
    <row r="19" spans="1:16" x14ac:dyDescent="0.25">
      <c r="A19" s="1"/>
      <c r="B19" s="31" t="s">
        <v>14</v>
      </c>
      <c r="C19" s="13"/>
      <c r="D19" s="13"/>
      <c r="E19" s="82">
        <v>0.14000000000000001</v>
      </c>
      <c r="F19" s="12">
        <f>E19*$D$10</f>
        <v>4200000</v>
      </c>
      <c r="G19" s="60">
        <v>1</v>
      </c>
      <c r="H19" s="38">
        <f t="shared" si="1"/>
        <v>4200000</v>
      </c>
      <c r="N19" s="31" t="s">
        <v>14</v>
      </c>
      <c r="O19" s="82">
        <v>0.14000000000000001</v>
      </c>
      <c r="P19" s="12">
        <f t="shared" si="0"/>
        <v>4200000</v>
      </c>
    </row>
    <row r="20" spans="1:16" x14ac:dyDescent="0.25">
      <c r="A20" s="1"/>
      <c r="B20" s="31" t="s">
        <v>21</v>
      </c>
      <c r="C20" s="11">
        <v>0</v>
      </c>
      <c r="D20" s="11">
        <v>19</v>
      </c>
      <c r="E20" s="82">
        <v>0.06</v>
      </c>
      <c r="F20" s="12">
        <f t="shared" si="2"/>
        <v>1800000</v>
      </c>
      <c r="G20" s="60">
        <v>5.5500000000000001E-2</v>
      </c>
      <c r="H20" s="38">
        <f t="shared" si="1"/>
        <v>99900</v>
      </c>
      <c r="N20" s="31" t="s">
        <v>21</v>
      </c>
      <c r="O20" s="82">
        <v>0.06</v>
      </c>
      <c r="P20" s="12">
        <f t="shared" si="0"/>
        <v>1800000</v>
      </c>
    </row>
    <row r="21" spans="1:16" x14ac:dyDescent="0.25">
      <c r="A21" s="1"/>
      <c r="B21" s="31" t="s">
        <v>33</v>
      </c>
      <c r="C21" s="48">
        <v>13</v>
      </c>
      <c r="D21" s="48">
        <v>0</v>
      </c>
      <c r="E21" s="83">
        <v>1.4999999999999999E-2</v>
      </c>
      <c r="F21" s="12">
        <f t="shared" si="2"/>
        <v>450000</v>
      </c>
      <c r="G21" s="60">
        <v>8.3199999999999996E-2</v>
      </c>
      <c r="H21" s="38">
        <f>F21*G21</f>
        <v>37440</v>
      </c>
      <c r="N21" s="31" t="s">
        <v>33</v>
      </c>
      <c r="O21" s="83">
        <v>1.4999999999999999E-2</v>
      </c>
      <c r="P21" s="12">
        <f t="shared" si="0"/>
        <v>450000</v>
      </c>
    </row>
    <row r="22" spans="1:16" x14ac:dyDescent="0.25">
      <c r="A22" s="1"/>
      <c r="B22" s="1" t="s">
        <v>12</v>
      </c>
      <c r="C22" s="14"/>
      <c r="D22" s="14"/>
      <c r="E22" s="84">
        <f>SUM(E14:E21)</f>
        <v>1</v>
      </c>
      <c r="F22" s="15">
        <f t="shared" ref="F22" si="3">SUM(F14:F21)</f>
        <v>30000000</v>
      </c>
      <c r="G22" s="58"/>
      <c r="H22" s="59">
        <f t="shared" ref="H22" si="4">SUM(H14:H21)</f>
        <v>8330355</v>
      </c>
      <c r="N22" s="1" t="s">
        <v>12</v>
      </c>
      <c r="O22" s="47">
        <f>SUM(O14:O21)</f>
        <v>1</v>
      </c>
      <c r="P22" s="15">
        <f t="shared" ref="P22" si="5">SUM(P14:P21)</f>
        <v>30000000</v>
      </c>
    </row>
    <row r="23" spans="1:16" x14ac:dyDescent="0.25">
      <c r="A23" s="1"/>
      <c r="B23" s="5" t="s">
        <v>13</v>
      </c>
      <c r="E23" s="2"/>
      <c r="F23" s="16" t="b">
        <f>F22=D10</f>
        <v>1</v>
      </c>
      <c r="N23" s="5" t="s">
        <v>13</v>
      </c>
      <c r="P23" s="16" t="b">
        <f>+P22=D10</f>
        <v>1</v>
      </c>
    </row>
    <row r="29" spans="1:16" x14ac:dyDescent="0.25">
      <c r="B29" s="53" t="s">
        <v>15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46" spans="2:13" x14ac:dyDescent="0.25">
      <c r="B46" s="32"/>
    </row>
    <row r="47" spans="2:13" x14ac:dyDescent="0.25">
      <c r="B47" s="53" t="s">
        <v>16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70" spans="1:15" x14ac:dyDescent="0.25">
      <c r="B70" s="53" t="s">
        <v>17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 spans="1:15" x14ac:dyDescent="0.25">
      <c r="B71" s="35"/>
      <c r="C71" s="40"/>
      <c r="D71" s="41"/>
      <c r="E71" s="41"/>
      <c r="F71" s="41"/>
      <c r="G71" s="41"/>
      <c r="H71" s="41"/>
      <c r="I71" s="41"/>
      <c r="J71" s="41"/>
      <c r="K71" s="41"/>
      <c r="L71" s="35"/>
      <c r="M71" s="35"/>
    </row>
    <row r="72" spans="1:15" x14ac:dyDescent="0.25">
      <c r="B72" s="39" t="s">
        <v>18</v>
      </c>
      <c r="C72" s="67" t="str">
        <f>+B14</f>
        <v xml:space="preserve">Mining </v>
      </c>
      <c r="D72" s="68" t="str">
        <f>+B15</f>
        <v>Team</v>
      </c>
      <c r="E72" s="68" t="str">
        <f>+B16</f>
        <v>Launchpad</v>
      </c>
      <c r="F72" s="68" t="str">
        <f>+B17</f>
        <v>Investor</v>
      </c>
      <c r="G72" s="68" t="str">
        <f>+B18</f>
        <v>Airdrop(s)</v>
      </c>
      <c r="H72" s="68" t="str">
        <f>+B19</f>
        <v>Public Sale</v>
      </c>
      <c r="I72" s="68" t="str">
        <f>+B20</f>
        <v>Influencer</v>
      </c>
      <c r="J72" s="85" t="str">
        <f>+B21</f>
        <v>Adviser</v>
      </c>
      <c r="K72" s="41" t="s">
        <v>25</v>
      </c>
      <c r="L72" s="72" t="s">
        <v>19</v>
      </c>
      <c r="M72" s="37" t="s">
        <v>20</v>
      </c>
    </row>
    <row r="73" spans="1:15" x14ac:dyDescent="0.25">
      <c r="B73" s="39" t="s">
        <v>12</v>
      </c>
      <c r="C73" s="70">
        <f>+F$14</f>
        <v>16950000</v>
      </c>
      <c r="D73" s="71">
        <f>+F15</f>
        <v>2100000</v>
      </c>
      <c r="E73" s="71">
        <f>+F16</f>
        <v>3000000</v>
      </c>
      <c r="F73" s="71">
        <f>+F17</f>
        <v>900000</v>
      </c>
      <c r="G73" s="71">
        <f>+F18</f>
        <v>600000</v>
      </c>
      <c r="H73" s="71">
        <f>+F19</f>
        <v>4200000</v>
      </c>
      <c r="I73" s="71">
        <f>+F20</f>
        <v>1800000</v>
      </c>
      <c r="J73" s="71">
        <f>+F21</f>
        <v>450000</v>
      </c>
      <c r="K73" s="69"/>
      <c r="L73" s="73"/>
      <c r="M73" s="66"/>
    </row>
    <row r="74" spans="1:15" x14ac:dyDescent="0.25">
      <c r="A74" s="42"/>
      <c r="B74" s="49">
        <v>1</v>
      </c>
      <c r="C74" s="61">
        <f>+F14-H14</f>
        <v>16666935</v>
      </c>
      <c r="D74" s="61">
        <f>+F15-H15</f>
        <v>2064930</v>
      </c>
      <c r="E74" s="61">
        <f>+E73</f>
        <v>3000000</v>
      </c>
      <c r="F74" s="61">
        <f>+F17-H17</f>
        <v>825120</v>
      </c>
      <c r="G74" s="61">
        <f>+H18</f>
        <v>600000</v>
      </c>
      <c r="H74" s="61">
        <f>+H73</f>
        <v>4200000</v>
      </c>
      <c r="I74" s="61">
        <f>+F20-H20</f>
        <v>1700100</v>
      </c>
      <c r="J74" s="61">
        <f>+F21-H$21</f>
        <v>412560</v>
      </c>
      <c r="K74" s="61">
        <f>+C74+D74+E74+F74+G74+H74+I74+J74</f>
        <v>29469645</v>
      </c>
      <c r="L74" s="61">
        <f>+M$74-K74</f>
        <v>530355</v>
      </c>
      <c r="M74" s="61">
        <f>+D$10</f>
        <v>30000000</v>
      </c>
      <c r="O74" s="92"/>
    </row>
    <row r="75" spans="1:15" x14ac:dyDescent="0.25">
      <c r="A75" s="42"/>
      <c r="B75" s="49">
        <f t="shared" ref="B75:B133" si="6">B74+1</f>
        <v>2</v>
      </c>
      <c r="C75" s="61">
        <f t="shared" ref="C75:C106" si="7">+C74-H$14</f>
        <v>16383870</v>
      </c>
      <c r="D75" s="61">
        <f>+D74-H$15</f>
        <v>2029860</v>
      </c>
      <c r="E75" s="61">
        <v>0</v>
      </c>
      <c r="F75" s="61">
        <f>+F74-H$17</f>
        <v>750240</v>
      </c>
      <c r="G75" s="61">
        <v>0</v>
      </c>
      <c r="H75" s="61">
        <v>0</v>
      </c>
      <c r="I75" s="61">
        <f>+I74-H$20</f>
        <v>1600200</v>
      </c>
      <c r="J75" s="61">
        <f>+J74-H$21</f>
        <v>375120</v>
      </c>
      <c r="K75" s="61">
        <f t="shared" ref="K75:K133" si="8">+C75+D75+E75+F75+G75+H75+I75+J75</f>
        <v>21139290</v>
      </c>
      <c r="L75" s="61">
        <f>+M$74-K75</f>
        <v>8860710</v>
      </c>
      <c r="M75" s="61">
        <f>+D$10</f>
        <v>30000000</v>
      </c>
    </row>
    <row r="76" spans="1:15" x14ac:dyDescent="0.25">
      <c r="A76" s="42"/>
      <c r="B76" s="49">
        <f t="shared" si="6"/>
        <v>3</v>
      </c>
      <c r="C76" s="61">
        <f t="shared" si="7"/>
        <v>16100805</v>
      </c>
      <c r="D76" s="61">
        <f t="shared" ref="D76:D132" si="9">+D75-H$15</f>
        <v>1994790</v>
      </c>
      <c r="E76" s="61">
        <v>0</v>
      </c>
      <c r="F76" s="61">
        <f t="shared" ref="F76:F85" si="10">+F75-H$17</f>
        <v>675360</v>
      </c>
      <c r="G76" s="61">
        <v>0</v>
      </c>
      <c r="H76" s="61">
        <v>0</v>
      </c>
      <c r="I76" s="61">
        <f>+I75-H$20</f>
        <v>1500300</v>
      </c>
      <c r="J76" s="61">
        <f t="shared" ref="J76:J85" si="11">+J75-H$21</f>
        <v>337680</v>
      </c>
      <c r="K76" s="61">
        <f t="shared" si="8"/>
        <v>20608935</v>
      </c>
      <c r="L76" s="61">
        <f t="shared" ref="L76:L133" si="12">+M$74-K76</f>
        <v>9391065</v>
      </c>
      <c r="M76" s="61">
        <f>+D$10</f>
        <v>30000000</v>
      </c>
    </row>
    <row r="77" spans="1:15" x14ac:dyDescent="0.25">
      <c r="A77" s="42"/>
      <c r="B77" s="49">
        <f t="shared" si="6"/>
        <v>4</v>
      </c>
      <c r="C77" s="61">
        <f t="shared" si="7"/>
        <v>15817740</v>
      </c>
      <c r="D77" s="61">
        <f t="shared" si="9"/>
        <v>1959720</v>
      </c>
      <c r="E77" s="61">
        <v>0</v>
      </c>
      <c r="F77" s="61">
        <f t="shared" si="10"/>
        <v>600480</v>
      </c>
      <c r="G77" s="61">
        <v>0</v>
      </c>
      <c r="H77" s="61">
        <v>0</v>
      </c>
      <c r="I77" s="61">
        <f>+I76-H$20</f>
        <v>1400400</v>
      </c>
      <c r="J77" s="61">
        <f t="shared" si="11"/>
        <v>300240</v>
      </c>
      <c r="K77" s="61">
        <f t="shared" si="8"/>
        <v>20078580</v>
      </c>
      <c r="L77" s="61">
        <f t="shared" si="12"/>
        <v>9921420</v>
      </c>
      <c r="M77" s="61">
        <f>+D$10</f>
        <v>30000000</v>
      </c>
    </row>
    <row r="78" spans="1:15" x14ac:dyDescent="0.25">
      <c r="A78" s="42"/>
      <c r="B78" s="49">
        <f t="shared" si="6"/>
        <v>5</v>
      </c>
      <c r="C78" s="61">
        <f t="shared" si="7"/>
        <v>15534675</v>
      </c>
      <c r="D78" s="61">
        <f t="shared" si="9"/>
        <v>1924650</v>
      </c>
      <c r="E78" s="61">
        <v>0</v>
      </c>
      <c r="F78" s="61">
        <f t="shared" si="10"/>
        <v>525600</v>
      </c>
      <c r="G78" s="61">
        <v>0</v>
      </c>
      <c r="H78" s="61">
        <v>0</v>
      </c>
      <c r="I78" s="61">
        <f>+I77-H$20</f>
        <v>1300500</v>
      </c>
      <c r="J78" s="61">
        <f t="shared" si="11"/>
        <v>262800</v>
      </c>
      <c r="K78" s="61">
        <f t="shared" si="8"/>
        <v>19548225</v>
      </c>
      <c r="L78" s="61">
        <f t="shared" si="12"/>
        <v>10451775</v>
      </c>
      <c r="M78" s="61">
        <f>+D$10</f>
        <v>30000000</v>
      </c>
    </row>
    <row r="79" spans="1:15" x14ac:dyDescent="0.25">
      <c r="A79" s="74" t="s">
        <v>26</v>
      </c>
      <c r="B79" s="49">
        <f t="shared" si="6"/>
        <v>6</v>
      </c>
      <c r="C79" s="61">
        <f t="shared" si="7"/>
        <v>15251610</v>
      </c>
      <c r="D79" s="61">
        <f t="shared" si="9"/>
        <v>1889580</v>
      </c>
      <c r="E79" s="61">
        <v>0</v>
      </c>
      <c r="F79" s="61">
        <f t="shared" si="10"/>
        <v>450720</v>
      </c>
      <c r="G79" s="61">
        <v>0</v>
      </c>
      <c r="H79" s="61">
        <v>0</v>
      </c>
      <c r="I79" s="61">
        <f>+I78-H$20</f>
        <v>1200600</v>
      </c>
      <c r="J79" s="61">
        <f t="shared" si="11"/>
        <v>225360</v>
      </c>
      <c r="K79" s="61">
        <f t="shared" si="8"/>
        <v>19017870</v>
      </c>
      <c r="L79" s="61">
        <f t="shared" si="12"/>
        <v>10982130</v>
      </c>
      <c r="M79" s="61">
        <f>+D$10</f>
        <v>30000000</v>
      </c>
    </row>
    <row r="80" spans="1:15" x14ac:dyDescent="0.25">
      <c r="A80" s="42"/>
      <c r="B80" s="49">
        <f t="shared" si="6"/>
        <v>7</v>
      </c>
      <c r="C80" s="61">
        <f t="shared" si="7"/>
        <v>14968545</v>
      </c>
      <c r="D80" s="61">
        <f t="shared" si="9"/>
        <v>1854510</v>
      </c>
      <c r="E80" s="61">
        <v>0</v>
      </c>
      <c r="F80" s="61">
        <f t="shared" si="10"/>
        <v>375840</v>
      </c>
      <c r="G80" s="61">
        <v>0</v>
      </c>
      <c r="H80" s="61">
        <v>0</v>
      </c>
      <c r="I80" s="61">
        <f>+I79-H$20</f>
        <v>1100700</v>
      </c>
      <c r="J80" s="61">
        <f t="shared" si="11"/>
        <v>187920</v>
      </c>
      <c r="K80" s="61">
        <f t="shared" si="8"/>
        <v>18487515</v>
      </c>
      <c r="L80" s="61">
        <f t="shared" si="12"/>
        <v>11512485</v>
      </c>
      <c r="M80" s="61">
        <f>+D$10</f>
        <v>30000000</v>
      </c>
    </row>
    <row r="81" spans="1:16" x14ac:dyDescent="0.25">
      <c r="A81" s="42"/>
      <c r="B81" s="49">
        <f t="shared" si="6"/>
        <v>8</v>
      </c>
      <c r="C81" s="61">
        <f t="shared" si="7"/>
        <v>14685480</v>
      </c>
      <c r="D81" s="61">
        <f t="shared" si="9"/>
        <v>1819440</v>
      </c>
      <c r="E81" s="61">
        <v>0</v>
      </c>
      <c r="F81" s="61">
        <f t="shared" si="10"/>
        <v>300960</v>
      </c>
      <c r="G81" s="61">
        <v>0</v>
      </c>
      <c r="H81" s="61">
        <v>0</v>
      </c>
      <c r="I81" s="61">
        <f>+I80-H$20</f>
        <v>1000800</v>
      </c>
      <c r="J81" s="61">
        <f t="shared" si="11"/>
        <v>150480</v>
      </c>
      <c r="K81" s="61">
        <f t="shared" si="8"/>
        <v>17957160</v>
      </c>
      <c r="L81" s="61">
        <f t="shared" si="12"/>
        <v>12042840</v>
      </c>
      <c r="M81" s="61">
        <f>+D$10</f>
        <v>30000000</v>
      </c>
    </row>
    <row r="82" spans="1:16" x14ac:dyDescent="0.25">
      <c r="A82" s="42"/>
      <c r="B82" s="49">
        <f t="shared" si="6"/>
        <v>9</v>
      </c>
      <c r="C82" s="61">
        <f t="shared" si="7"/>
        <v>14402415</v>
      </c>
      <c r="D82" s="61">
        <f t="shared" si="9"/>
        <v>1784370</v>
      </c>
      <c r="E82" s="61">
        <v>0</v>
      </c>
      <c r="F82" s="61">
        <f>+F81-H$17</f>
        <v>226080</v>
      </c>
      <c r="G82" s="61">
        <v>0</v>
      </c>
      <c r="H82" s="61">
        <v>0</v>
      </c>
      <c r="I82" s="61">
        <f>+I81-H$20</f>
        <v>900900</v>
      </c>
      <c r="J82" s="61">
        <f t="shared" si="11"/>
        <v>113040</v>
      </c>
      <c r="K82" s="61">
        <f t="shared" si="8"/>
        <v>17426805</v>
      </c>
      <c r="L82" s="61">
        <f t="shared" si="12"/>
        <v>12573195</v>
      </c>
      <c r="M82" s="61">
        <f>+D$10</f>
        <v>30000000</v>
      </c>
      <c r="P82" s="57"/>
    </row>
    <row r="83" spans="1:16" x14ac:dyDescent="0.25">
      <c r="A83" s="42"/>
      <c r="B83" s="49">
        <f t="shared" si="6"/>
        <v>10</v>
      </c>
      <c r="C83" s="61">
        <f t="shared" si="7"/>
        <v>14119350</v>
      </c>
      <c r="D83" s="61">
        <f t="shared" si="9"/>
        <v>1749300</v>
      </c>
      <c r="E83" s="61">
        <v>0</v>
      </c>
      <c r="F83" s="61">
        <f t="shared" si="10"/>
        <v>151200</v>
      </c>
      <c r="G83" s="61">
        <v>0</v>
      </c>
      <c r="H83" s="61">
        <v>0</v>
      </c>
      <c r="I83" s="61">
        <f>+I82-H$20</f>
        <v>801000</v>
      </c>
      <c r="J83" s="61">
        <f t="shared" si="11"/>
        <v>75600</v>
      </c>
      <c r="K83" s="61">
        <f t="shared" si="8"/>
        <v>16896450</v>
      </c>
      <c r="L83" s="61">
        <f t="shared" si="12"/>
        <v>13103550</v>
      </c>
      <c r="M83" s="61">
        <f>+D$10</f>
        <v>30000000</v>
      </c>
    </row>
    <row r="84" spans="1:16" x14ac:dyDescent="0.25">
      <c r="A84" s="42"/>
      <c r="B84" s="49">
        <f t="shared" si="6"/>
        <v>11</v>
      </c>
      <c r="C84" s="61">
        <f t="shared" si="7"/>
        <v>13836285</v>
      </c>
      <c r="D84" s="61">
        <f t="shared" si="9"/>
        <v>1714230</v>
      </c>
      <c r="E84" s="61">
        <v>0</v>
      </c>
      <c r="F84" s="61">
        <f t="shared" si="10"/>
        <v>76320</v>
      </c>
      <c r="G84" s="61">
        <v>0</v>
      </c>
      <c r="H84" s="61">
        <v>0</v>
      </c>
      <c r="I84" s="61">
        <f>+I83-H$20</f>
        <v>701100</v>
      </c>
      <c r="J84" s="61">
        <f t="shared" si="11"/>
        <v>38160</v>
      </c>
      <c r="K84" s="61">
        <f t="shared" si="8"/>
        <v>16366095</v>
      </c>
      <c r="L84" s="61">
        <f t="shared" si="12"/>
        <v>13633905</v>
      </c>
      <c r="M84" s="61">
        <f>+D$10</f>
        <v>30000000</v>
      </c>
    </row>
    <row r="85" spans="1:16" x14ac:dyDescent="0.25">
      <c r="A85" s="42"/>
      <c r="B85" s="49">
        <f t="shared" si="6"/>
        <v>12</v>
      </c>
      <c r="C85" s="61">
        <f t="shared" si="7"/>
        <v>13553220</v>
      </c>
      <c r="D85" s="61">
        <f t="shared" si="9"/>
        <v>1679160</v>
      </c>
      <c r="E85" s="61">
        <v>0</v>
      </c>
      <c r="F85" s="61">
        <f t="shared" si="10"/>
        <v>1440</v>
      </c>
      <c r="G85" s="61">
        <v>0</v>
      </c>
      <c r="H85" s="61">
        <v>0</v>
      </c>
      <c r="I85" s="61">
        <f>+I84-H$20</f>
        <v>601200</v>
      </c>
      <c r="J85" s="61">
        <f t="shared" si="11"/>
        <v>720</v>
      </c>
      <c r="K85" s="61">
        <f t="shared" si="8"/>
        <v>15835740</v>
      </c>
      <c r="L85" s="61">
        <f t="shared" si="12"/>
        <v>14164260</v>
      </c>
      <c r="M85" s="61">
        <f>+D$10</f>
        <v>30000000</v>
      </c>
    </row>
    <row r="86" spans="1:16" x14ac:dyDescent="0.25">
      <c r="A86" s="43"/>
      <c r="B86" s="49">
        <f t="shared" si="6"/>
        <v>13</v>
      </c>
      <c r="C86" s="61">
        <f t="shared" si="7"/>
        <v>13270155</v>
      </c>
      <c r="D86" s="61">
        <f t="shared" si="9"/>
        <v>1644090</v>
      </c>
      <c r="E86" s="61">
        <v>0</v>
      </c>
      <c r="F86" s="61">
        <v>0</v>
      </c>
      <c r="G86" s="61">
        <v>0</v>
      </c>
      <c r="H86" s="61">
        <v>0</v>
      </c>
      <c r="I86" s="61">
        <f>+I85-H$20</f>
        <v>501300</v>
      </c>
      <c r="J86" s="61">
        <v>0</v>
      </c>
      <c r="K86" s="61">
        <f t="shared" si="8"/>
        <v>15415545</v>
      </c>
      <c r="L86" s="61">
        <f t="shared" si="12"/>
        <v>14584455</v>
      </c>
      <c r="M86" s="61">
        <f>+D$10</f>
        <v>30000000</v>
      </c>
    </row>
    <row r="87" spans="1:16" x14ac:dyDescent="0.25">
      <c r="A87" s="43"/>
      <c r="B87" s="49">
        <f t="shared" si="6"/>
        <v>14</v>
      </c>
      <c r="C87" s="61">
        <f t="shared" si="7"/>
        <v>12987090</v>
      </c>
      <c r="D87" s="61">
        <f t="shared" si="9"/>
        <v>1609020</v>
      </c>
      <c r="E87" s="61">
        <v>0</v>
      </c>
      <c r="F87" s="61">
        <v>0</v>
      </c>
      <c r="G87" s="61">
        <v>0</v>
      </c>
      <c r="H87" s="61">
        <v>0</v>
      </c>
      <c r="I87" s="61">
        <f>+I86-H$20</f>
        <v>401400</v>
      </c>
      <c r="J87" s="61">
        <v>0</v>
      </c>
      <c r="K87" s="61">
        <f t="shared" si="8"/>
        <v>14997510</v>
      </c>
      <c r="L87" s="61">
        <f t="shared" si="12"/>
        <v>15002490</v>
      </c>
      <c r="M87" s="61">
        <f>+D$10</f>
        <v>30000000</v>
      </c>
    </row>
    <row r="88" spans="1:16" x14ac:dyDescent="0.25">
      <c r="A88" s="43"/>
      <c r="B88" s="49">
        <f t="shared" si="6"/>
        <v>15</v>
      </c>
      <c r="C88" s="61">
        <f t="shared" si="7"/>
        <v>12704025</v>
      </c>
      <c r="D88" s="61">
        <f t="shared" si="9"/>
        <v>1573950</v>
      </c>
      <c r="E88" s="61">
        <v>0</v>
      </c>
      <c r="F88" s="61">
        <v>0</v>
      </c>
      <c r="G88" s="61">
        <v>0</v>
      </c>
      <c r="H88" s="61">
        <v>0</v>
      </c>
      <c r="I88" s="61">
        <f>+I87-H$20</f>
        <v>301500</v>
      </c>
      <c r="J88" s="61">
        <v>0</v>
      </c>
      <c r="K88" s="61">
        <f t="shared" si="8"/>
        <v>14579475</v>
      </c>
      <c r="L88" s="61">
        <f t="shared" si="12"/>
        <v>15420525</v>
      </c>
      <c r="M88" s="61">
        <f>+D$10</f>
        <v>30000000</v>
      </c>
    </row>
    <row r="89" spans="1:16" x14ac:dyDescent="0.25">
      <c r="A89" s="43"/>
      <c r="B89" s="49">
        <f t="shared" si="6"/>
        <v>16</v>
      </c>
      <c r="C89" s="61">
        <f t="shared" si="7"/>
        <v>12420960</v>
      </c>
      <c r="D89" s="61">
        <f t="shared" si="9"/>
        <v>1538880</v>
      </c>
      <c r="E89" s="61">
        <v>0</v>
      </c>
      <c r="F89" s="61">
        <v>0</v>
      </c>
      <c r="G89" s="61">
        <v>0</v>
      </c>
      <c r="H89" s="61">
        <v>0</v>
      </c>
      <c r="I89" s="61">
        <f>+I88-H$20</f>
        <v>201600</v>
      </c>
      <c r="J89" s="61">
        <v>0</v>
      </c>
      <c r="K89" s="61">
        <f t="shared" si="8"/>
        <v>14161440</v>
      </c>
      <c r="L89" s="61">
        <f t="shared" si="12"/>
        <v>15838560</v>
      </c>
      <c r="M89" s="61">
        <f>+D$10</f>
        <v>30000000</v>
      </c>
    </row>
    <row r="90" spans="1:16" x14ac:dyDescent="0.25">
      <c r="A90" s="43"/>
      <c r="B90" s="49">
        <f t="shared" si="6"/>
        <v>17</v>
      </c>
      <c r="C90" s="61">
        <f t="shared" si="7"/>
        <v>12137895</v>
      </c>
      <c r="D90" s="61">
        <f t="shared" si="9"/>
        <v>1503810</v>
      </c>
      <c r="E90" s="61">
        <v>0</v>
      </c>
      <c r="F90" s="61">
        <v>0</v>
      </c>
      <c r="G90" s="61">
        <v>0</v>
      </c>
      <c r="H90" s="61">
        <v>0</v>
      </c>
      <c r="I90" s="61">
        <f>+I89-H$20</f>
        <v>101700</v>
      </c>
      <c r="J90" s="61">
        <v>0</v>
      </c>
      <c r="K90" s="61">
        <f t="shared" si="8"/>
        <v>13743405</v>
      </c>
      <c r="L90" s="61">
        <f t="shared" si="12"/>
        <v>16256595</v>
      </c>
      <c r="M90" s="61">
        <f>+D$10</f>
        <v>30000000</v>
      </c>
    </row>
    <row r="91" spans="1:16" x14ac:dyDescent="0.25">
      <c r="A91" s="75" t="s">
        <v>27</v>
      </c>
      <c r="B91" s="49">
        <f t="shared" si="6"/>
        <v>18</v>
      </c>
      <c r="C91" s="61">
        <f t="shared" si="7"/>
        <v>11854830</v>
      </c>
      <c r="D91" s="61">
        <f t="shared" si="9"/>
        <v>1468740</v>
      </c>
      <c r="E91" s="61">
        <v>0</v>
      </c>
      <c r="F91" s="61">
        <v>0</v>
      </c>
      <c r="G91" s="61">
        <v>0</v>
      </c>
      <c r="H91" s="61">
        <v>0</v>
      </c>
      <c r="I91" s="61">
        <f>+I90-H$20</f>
        <v>1800</v>
      </c>
      <c r="J91" s="61">
        <v>0</v>
      </c>
      <c r="K91" s="61">
        <f t="shared" si="8"/>
        <v>13325370</v>
      </c>
      <c r="L91" s="61">
        <f t="shared" si="12"/>
        <v>16674630</v>
      </c>
      <c r="M91" s="61">
        <f>+D$10</f>
        <v>30000000</v>
      </c>
    </row>
    <row r="92" spans="1:16" x14ac:dyDescent="0.25">
      <c r="A92" s="43"/>
      <c r="B92" s="49">
        <f t="shared" si="6"/>
        <v>19</v>
      </c>
      <c r="C92" s="61">
        <f t="shared" si="7"/>
        <v>11571765</v>
      </c>
      <c r="D92" s="61">
        <f t="shared" si="9"/>
        <v>1433670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f t="shared" si="8"/>
        <v>13005435</v>
      </c>
      <c r="L92" s="61">
        <f t="shared" si="12"/>
        <v>16994565</v>
      </c>
      <c r="M92" s="61">
        <f>+D$10</f>
        <v>30000000</v>
      </c>
    </row>
    <row r="93" spans="1:16" x14ac:dyDescent="0.25">
      <c r="A93" s="43"/>
      <c r="B93" s="49">
        <f t="shared" si="6"/>
        <v>20</v>
      </c>
      <c r="C93" s="61">
        <f t="shared" si="7"/>
        <v>11288700</v>
      </c>
      <c r="D93" s="61">
        <f t="shared" si="9"/>
        <v>1398600</v>
      </c>
      <c r="E93" s="61">
        <v>0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f t="shared" si="8"/>
        <v>12687300</v>
      </c>
      <c r="L93" s="61">
        <f t="shared" si="12"/>
        <v>17312700</v>
      </c>
      <c r="M93" s="61">
        <f>+D$10</f>
        <v>30000000</v>
      </c>
    </row>
    <row r="94" spans="1:16" x14ac:dyDescent="0.25">
      <c r="A94" s="43"/>
      <c r="B94" s="49">
        <f t="shared" si="6"/>
        <v>21</v>
      </c>
      <c r="C94" s="61">
        <f t="shared" si="7"/>
        <v>11005635</v>
      </c>
      <c r="D94" s="61">
        <f t="shared" si="9"/>
        <v>1363530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f t="shared" si="8"/>
        <v>12369165</v>
      </c>
      <c r="L94" s="61">
        <f t="shared" si="12"/>
        <v>17630835</v>
      </c>
      <c r="M94" s="61">
        <f>+D$10</f>
        <v>30000000</v>
      </c>
    </row>
    <row r="95" spans="1:16" x14ac:dyDescent="0.25">
      <c r="A95" s="43"/>
      <c r="B95" s="49">
        <f t="shared" si="6"/>
        <v>22</v>
      </c>
      <c r="C95" s="61">
        <f t="shared" si="7"/>
        <v>10722570</v>
      </c>
      <c r="D95" s="61">
        <f t="shared" si="9"/>
        <v>1328460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f t="shared" si="8"/>
        <v>12051030</v>
      </c>
      <c r="L95" s="61">
        <f t="shared" si="12"/>
        <v>17948970</v>
      </c>
      <c r="M95" s="61">
        <f>+D$10</f>
        <v>30000000</v>
      </c>
    </row>
    <row r="96" spans="1:16" x14ac:dyDescent="0.25">
      <c r="A96" s="43"/>
      <c r="B96" s="49">
        <f t="shared" si="6"/>
        <v>23</v>
      </c>
      <c r="C96" s="61">
        <f t="shared" si="7"/>
        <v>10439505</v>
      </c>
      <c r="D96" s="61">
        <f t="shared" si="9"/>
        <v>1293390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f t="shared" si="8"/>
        <v>11732895</v>
      </c>
      <c r="L96" s="61">
        <f t="shared" si="12"/>
        <v>18267105</v>
      </c>
      <c r="M96" s="61">
        <f>+D$10</f>
        <v>30000000</v>
      </c>
    </row>
    <row r="97" spans="1:13" x14ac:dyDescent="0.25">
      <c r="A97" s="43"/>
      <c r="B97" s="49">
        <f t="shared" si="6"/>
        <v>24</v>
      </c>
      <c r="C97" s="61">
        <f t="shared" si="7"/>
        <v>10156440</v>
      </c>
      <c r="D97" s="61">
        <f t="shared" si="9"/>
        <v>1258320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f t="shared" si="8"/>
        <v>11414760</v>
      </c>
      <c r="L97" s="61">
        <f t="shared" si="12"/>
        <v>18585240</v>
      </c>
      <c r="M97" s="61">
        <f>+D$10</f>
        <v>30000000</v>
      </c>
    </row>
    <row r="98" spans="1:13" x14ac:dyDescent="0.25">
      <c r="A98" s="46"/>
      <c r="B98" s="49">
        <f t="shared" si="6"/>
        <v>25</v>
      </c>
      <c r="C98" s="61">
        <f t="shared" si="7"/>
        <v>9873375</v>
      </c>
      <c r="D98" s="61">
        <f t="shared" si="9"/>
        <v>1223250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f t="shared" si="8"/>
        <v>11096625</v>
      </c>
      <c r="L98" s="61">
        <f t="shared" si="12"/>
        <v>18903375</v>
      </c>
      <c r="M98" s="61">
        <f>+D$10</f>
        <v>30000000</v>
      </c>
    </row>
    <row r="99" spans="1:13" x14ac:dyDescent="0.25">
      <c r="A99" s="46"/>
      <c r="B99" s="49">
        <f t="shared" si="6"/>
        <v>26</v>
      </c>
      <c r="C99" s="61">
        <f t="shared" si="7"/>
        <v>9590310</v>
      </c>
      <c r="D99" s="61">
        <f t="shared" si="9"/>
        <v>1188180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f t="shared" si="8"/>
        <v>10778490</v>
      </c>
      <c r="L99" s="61">
        <f t="shared" si="12"/>
        <v>19221510</v>
      </c>
      <c r="M99" s="61">
        <f>+D$10</f>
        <v>30000000</v>
      </c>
    </row>
    <row r="100" spans="1:13" x14ac:dyDescent="0.25">
      <c r="A100" s="46"/>
      <c r="B100" s="49">
        <f t="shared" si="6"/>
        <v>27</v>
      </c>
      <c r="C100" s="61">
        <f t="shared" si="7"/>
        <v>9307245</v>
      </c>
      <c r="D100" s="61">
        <f t="shared" si="9"/>
        <v>1153110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f t="shared" si="8"/>
        <v>10460355</v>
      </c>
      <c r="L100" s="61">
        <f t="shared" si="12"/>
        <v>19539645</v>
      </c>
      <c r="M100" s="61">
        <f>+D$10</f>
        <v>30000000</v>
      </c>
    </row>
    <row r="101" spans="1:13" x14ac:dyDescent="0.25">
      <c r="A101" s="46"/>
      <c r="B101" s="49">
        <f t="shared" si="6"/>
        <v>28</v>
      </c>
      <c r="C101" s="61">
        <f t="shared" si="7"/>
        <v>9024180</v>
      </c>
      <c r="D101" s="61">
        <f t="shared" si="9"/>
        <v>1118040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f t="shared" si="8"/>
        <v>10142220</v>
      </c>
      <c r="L101" s="61">
        <f t="shared" si="12"/>
        <v>19857780</v>
      </c>
      <c r="M101" s="61">
        <f>+D$10</f>
        <v>30000000</v>
      </c>
    </row>
    <row r="102" spans="1:13" x14ac:dyDescent="0.25">
      <c r="A102" s="46"/>
      <c r="B102" s="49">
        <f t="shared" si="6"/>
        <v>29</v>
      </c>
      <c r="C102" s="61">
        <f t="shared" si="7"/>
        <v>8741115</v>
      </c>
      <c r="D102" s="61">
        <f t="shared" si="9"/>
        <v>1082970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f t="shared" si="8"/>
        <v>9824085</v>
      </c>
      <c r="L102" s="61">
        <f t="shared" si="12"/>
        <v>20175915</v>
      </c>
      <c r="M102" s="61">
        <f>+D$10</f>
        <v>30000000</v>
      </c>
    </row>
    <row r="103" spans="1:13" x14ac:dyDescent="0.25">
      <c r="A103" s="76" t="s">
        <v>28</v>
      </c>
      <c r="B103" s="49">
        <f t="shared" si="6"/>
        <v>30</v>
      </c>
      <c r="C103" s="61">
        <f t="shared" si="7"/>
        <v>8458050</v>
      </c>
      <c r="D103" s="61">
        <f t="shared" si="9"/>
        <v>1047900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f t="shared" si="8"/>
        <v>9505950</v>
      </c>
      <c r="L103" s="61">
        <f t="shared" si="12"/>
        <v>20494050</v>
      </c>
      <c r="M103" s="61">
        <f>+D$10</f>
        <v>30000000</v>
      </c>
    </row>
    <row r="104" spans="1:13" x14ac:dyDescent="0.25">
      <c r="A104" s="46"/>
      <c r="B104" s="49">
        <f t="shared" si="6"/>
        <v>31</v>
      </c>
      <c r="C104" s="61">
        <f t="shared" si="7"/>
        <v>8174985</v>
      </c>
      <c r="D104" s="61">
        <f t="shared" si="9"/>
        <v>1012830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f t="shared" si="8"/>
        <v>9187815</v>
      </c>
      <c r="L104" s="61">
        <f t="shared" si="12"/>
        <v>20812185</v>
      </c>
      <c r="M104" s="61">
        <f>+D$10</f>
        <v>30000000</v>
      </c>
    </row>
    <row r="105" spans="1:13" x14ac:dyDescent="0.25">
      <c r="A105" s="46"/>
      <c r="B105" s="49">
        <f t="shared" si="6"/>
        <v>32</v>
      </c>
      <c r="C105" s="61">
        <f t="shared" si="7"/>
        <v>7891920</v>
      </c>
      <c r="D105" s="61">
        <f t="shared" si="9"/>
        <v>977760</v>
      </c>
      <c r="E105" s="61">
        <v>0</v>
      </c>
      <c r="F105" s="61">
        <v>0</v>
      </c>
      <c r="G105" s="61">
        <v>0</v>
      </c>
      <c r="H105" s="61">
        <v>0</v>
      </c>
      <c r="I105" s="61">
        <v>0</v>
      </c>
      <c r="J105" s="61">
        <v>0</v>
      </c>
      <c r="K105" s="61">
        <f t="shared" si="8"/>
        <v>8869680</v>
      </c>
      <c r="L105" s="61">
        <f t="shared" si="12"/>
        <v>21130320</v>
      </c>
      <c r="M105" s="61">
        <f>+D$10</f>
        <v>30000000</v>
      </c>
    </row>
    <row r="106" spans="1:13" x14ac:dyDescent="0.25">
      <c r="A106" s="46"/>
      <c r="B106" s="49">
        <f t="shared" si="6"/>
        <v>33</v>
      </c>
      <c r="C106" s="61">
        <f t="shared" si="7"/>
        <v>7608855</v>
      </c>
      <c r="D106" s="61">
        <f t="shared" si="9"/>
        <v>942690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f t="shared" si="8"/>
        <v>8551545</v>
      </c>
      <c r="L106" s="61">
        <f t="shared" si="12"/>
        <v>21448455</v>
      </c>
      <c r="M106" s="61">
        <f>+D$10</f>
        <v>30000000</v>
      </c>
    </row>
    <row r="107" spans="1:13" x14ac:dyDescent="0.25">
      <c r="A107" s="46"/>
      <c r="B107" s="49">
        <f t="shared" si="6"/>
        <v>34</v>
      </c>
      <c r="C107" s="61">
        <f t="shared" ref="C107:C132" si="13">+C106-H$14</f>
        <v>7325790</v>
      </c>
      <c r="D107" s="61">
        <f t="shared" si="9"/>
        <v>907620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f t="shared" si="8"/>
        <v>8233410</v>
      </c>
      <c r="L107" s="61">
        <f t="shared" si="12"/>
        <v>21766590</v>
      </c>
      <c r="M107" s="61">
        <f>+D$10</f>
        <v>30000000</v>
      </c>
    </row>
    <row r="108" spans="1:13" x14ac:dyDescent="0.25">
      <c r="A108" s="46"/>
      <c r="B108" s="49">
        <f t="shared" si="6"/>
        <v>35</v>
      </c>
      <c r="C108" s="61">
        <f t="shared" si="13"/>
        <v>7042725</v>
      </c>
      <c r="D108" s="61">
        <f t="shared" si="9"/>
        <v>872550</v>
      </c>
      <c r="E108" s="61">
        <v>0</v>
      </c>
      <c r="F108" s="61">
        <v>0</v>
      </c>
      <c r="G108" s="61">
        <v>0</v>
      </c>
      <c r="H108" s="61">
        <v>0</v>
      </c>
      <c r="I108" s="61">
        <v>0</v>
      </c>
      <c r="J108" s="61">
        <v>0</v>
      </c>
      <c r="K108" s="61">
        <f t="shared" si="8"/>
        <v>7915275</v>
      </c>
      <c r="L108" s="61">
        <f t="shared" si="12"/>
        <v>22084725</v>
      </c>
      <c r="M108" s="61">
        <f>+D$10</f>
        <v>30000000</v>
      </c>
    </row>
    <row r="109" spans="1:13" x14ac:dyDescent="0.25">
      <c r="A109" s="46"/>
      <c r="B109" s="49">
        <f t="shared" si="6"/>
        <v>36</v>
      </c>
      <c r="C109" s="61">
        <f t="shared" si="13"/>
        <v>6759660</v>
      </c>
      <c r="D109" s="61">
        <f t="shared" si="9"/>
        <v>837480</v>
      </c>
      <c r="E109" s="61">
        <v>0</v>
      </c>
      <c r="F109" s="61">
        <v>0</v>
      </c>
      <c r="G109" s="61">
        <v>0</v>
      </c>
      <c r="H109" s="61">
        <v>0</v>
      </c>
      <c r="I109" s="61">
        <v>0</v>
      </c>
      <c r="J109" s="61">
        <v>0</v>
      </c>
      <c r="K109" s="61">
        <f t="shared" si="8"/>
        <v>7597140</v>
      </c>
      <c r="L109" s="61">
        <f t="shared" si="12"/>
        <v>22402860</v>
      </c>
      <c r="M109" s="61">
        <f>+D$10</f>
        <v>30000000</v>
      </c>
    </row>
    <row r="110" spans="1:13" x14ac:dyDescent="0.25">
      <c r="A110" s="44"/>
      <c r="B110" s="49">
        <f t="shared" si="6"/>
        <v>37</v>
      </c>
      <c r="C110" s="61">
        <f t="shared" si="13"/>
        <v>6476595</v>
      </c>
      <c r="D110" s="61">
        <f t="shared" si="9"/>
        <v>802410</v>
      </c>
      <c r="E110" s="61">
        <v>0</v>
      </c>
      <c r="F110" s="61">
        <v>0</v>
      </c>
      <c r="G110" s="61">
        <v>0</v>
      </c>
      <c r="H110" s="61">
        <v>0</v>
      </c>
      <c r="I110" s="61">
        <v>0</v>
      </c>
      <c r="J110" s="61">
        <v>0</v>
      </c>
      <c r="K110" s="61">
        <f t="shared" si="8"/>
        <v>7279005</v>
      </c>
      <c r="L110" s="61">
        <f t="shared" si="12"/>
        <v>22720995</v>
      </c>
      <c r="M110" s="61">
        <f>+D$10</f>
        <v>30000000</v>
      </c>
    </row>
    <row r="111" spans="1:13" x14ac:dyDescent="0.25">
      <c r="A111" s="44"/>
      <c r="B111" s="49">
        <f t="shared" si="6"/>
        <v>38</v>
      </c>
      <c r="C111" s="61">
        <f t="shared" si="13"/>
        <v>6193530</v>
      </c>
      <c r="D111" s="61">
        <f t="shared" si="9"/>
        <v>767340</v>
      </c>
      <c r="E111" s="61">
        <v>0</v>
      </c>
      <c r="F111" s="61">
        <v>0</v>
      </c>
      <c r="G111" s="61">
        <v>0</v>
      </c>
      <c r="H111" s="61">
        <v>0</v>
      </c>
      <c r="I111" s="61">
        <v>0</v>
      </c>
      <c r="J111" s="61">
        <v>0</v>
      </c>
      <c r="K111" s="61">
        <f t="shared" si="8"/>
        <v>6960870</v>
      </c>
      <c r="L111" s="61">
        <f t="shared" si="12"/>
        <v>23039130</v>
      </c>
      <c r="M111" s="61">
        <f>+D$10</f>
        <v>30000000</v>
      </c>
    </row>
    <row r="112" spans="1:13" x14ac:dyDescent="0.25">
      <c r="A112" s="44"/>
      <c r="B112" s="49">
        <f t="shared" si="6"/>
        <v>39</v>
      </c>
      <c r="C112" s="61">
        <f t="shared" si="13"/>
        <v>5910465</v>
      </c>
      <c r="D112" s="61">
        <f t="shared" si="9"/>
        <v>732270</v>
      </c>
      <c r="E112" s="61">
        <v>0</v>
      </c>
      <c r="F112" s="61">
        <v>0</v>
      </c>
      <c r="G112" s="61">
        <v>0</v>
      </c>
      <c r="H112" s="61">
        <v>0</v>
      </c>
      <c r="I112" s="61">
        <v>0</v>
      </c>
      <c r="J112" s="61">
        <v>0</v>
      </c>
      <c r="K112" s="61">
        <f t="shared" si="8"/>
        <v>6642735</v>
      </c>
      <c r="L112" s="61">
        <f t="shared" si="12"/>
        <v>23357265</v>
      </c>
      <c r="M112" s="61">
        <f>+D$10</f>
        <v>30000000</v>
      </c>
    </row>
    <row r="113" spans="1:13" x14ac:dyDescent="0.25">
      <c r="A113" s="44"/>
      <c r="B113" s="49">
        <f t="shared" si="6"/>
        <v>40</v>
      </c>
      <c r="C113" s="61">
        <f t="shared" si="13"/>
        <v>5627400</v>
      </c>
      <c r="D113" s="61">
        <f t="shared" si="9"/>
        <v>697200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f t="shared" si="8"/>
        <v>6324600</v>
      </c>
      <c r="L113" s="61">
        <f t="shared" si="12"/>
        <v>23675400</v>
      </c>
      <c r="M113" s="61">
        <f>+D$10</f>
        <v>30000000</v>
      </c>
    </row>
    <row r="114" spans="1:13" x14ac:dyDescent="0.25">
      <c r="A114" s="44"/>
      <c r="B114" s="49">
        <f t="shared" si="6"/>
        <v>41</v>
      </c>
      <c r="C114" s="61">
        <f t="shared" si="13"/>
        <v>5344335</v>
      </c>
      <c r="D114" s="61">
        <f t="shared" si="9"/>
        <v>662130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f t="shared" si="8"/>
        <v>6006465</v>
      </c>
      <c r="L114" s="61">
        <f t="shared" si="12"/>
        <v>23993535</v>
      </c>
      <c r="M114" s="61">
        <f>+D$10</f>
        <v>30000000</v>
      </c>
    </row>
    <row r="115" spans="1:13" x14ac:dyDescent="0.25">
      <c r="A115" s="77" t="s">
        <v>29</v>
      </c>
      <c r="B115" s="49">
        <f t="shared" si="6"/>
        <v>42</v>
      </c>
      <c r="C115" s="61">
        <f t="shared" si="13"/>
        <v>5061270</v>
      </c>
      <c r="D115" s="61">
        <f t="shared" si="9"/>
        <v>627060</v>
      </c>
      <c r="E115" s="61">
        <v>0</v>
      </c>
      <c r="F115" s="61">
        <v>0</v>
      </c>
      <c r="G115" s="61">
        <v>0</v>
      </c>
      <c r="H115" s="61">
        <v>0</v>
      </c>
      <c r="I115" s="61">
        <v>0</v>
      </c>
      <c r="J115" s="61">
        <v>0</v>
      </c>
      <c r="K115" s="61">
        <f t="shared" si="8"/>
        <v>5688330</v>
      </c>
      <c r="L115" s="61">
        <f t="shared" si="12"/>
        <v>24311670</v>
      </c>
      <c r="M115" s="61">
        <f>+D$10</f>
        <v>30000000</v>
      </c>
    </row>
    <row r="116" spans="1:13" x14ac:dyDescent="0.25">
      <c r="A116" s="44"/>
      <c r="B116" s="49">
        <f t="shared" si="6"/>
        <v>43</v>
      </c>
      <c r="C116" s="61">
        <f t="shared" si="13"/>
        <v>4778205</v>
      </c>
      <c r="D116" s="61">
        <f t="shared" si="9"/>
        <v>591990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f t="shared" si="8"/>
        <v>5370195</v>
      </c>
      <c r="L116" s="61">
        <f t="shared" si="12"/>
        <v>24629805</v>
      </c>
      <c r="M116" s="61">
        <f>+D$10</f>
        <v>30000000</v>
      </c>
    </row>
    <row r="117" spans="1:13" x14ac:dyDescent="0.25">
      <c r="A117" s="44"/>
      <c r="B117" s="49">
        <f t="shared" si="6"/>
        <v>44</v>
      </c>
      <c r="C117" s="61">
        <f t="shared" si="13"/>
        <v>4495140</v>
      </c>
      <c r="D117" s="61">
        <f t="shared" si="9"/>
        <v>556920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f t="shared" si="8"/>
        <v>5052060</v>
      </c>
      <c r="L117" s="61">
        <f t="shared" si="12"/>
        <v>24947940</v>
      </c>
      <c r="M117" s="61">
        <f>+D$10</f>
        <v>30000000</v>
      </c>
    </row>
    <row r="118" spans="1:13" x14ac:dyDescent="0.25">
      <c r="A118" s="44"/>
      <c r="B118" s="49">
        <f t="shared" si="6"/>
        <v>45</v>
      </c>
      <c r="C118" s="61">
        <f t="shared" si="13"/>
        <v>4212075</v>
      </c>
      <c r="D118" s="61">
        <f t="shared" si="9"/>
        <v>521850</v>
      </c>
      <c r="E118" s="61">
        <v>0</v>
      </c>
      <c r="F118" s="61">
        <v>0</v>
      </c>
      <c r="G118" s="61">
        <v>0</v>
      </c>
      <c r="H118" s="61">
        <v>0</v>
      </c>
      <c r="I118" s="61">
        <v>0</v>
      </c>
      <c r="J118" s="61">
        <v>0</v>
      </c>
      <c r="K118" s="61">
        <f t="shared" si="8"/>
        <v>4733925</v>
      </c>
      <c r="L118" s="61">
        <f t="shared" si="12"/>
        <v>25266075</v>
      </c>
      <c r="M118" s="61">
        <f>+D$10</f>
        <v>30000000</v>
      </c>
    </row>
    <row r="119" spans="1:13" x14ac:dyDescent="0.25">
      <c r="A119" s="44"/>
      <c r="B119" s="49">
        <f t="shared" si="6"/>
        <v>46</v>
      </c>
      <c r="C119" s="61">
        <f t="shared" si="13"/>
        <v>3929010</v>
      </c>
      <c r="D119" s="61">
        <f t="shared" si="9"/>
        <v>486780</v>
      </c>
      <c r="E119" s="61">
        <v>0</v>
      </c>
      <c r="F119" s="61">
        <v>0</v>
      </c>
      <c r="G119" s="61">
        <v>0</v>
      </c>
      <c r="H119" s="61">
        <v>0</v>
      </c>
      <c r="I119" s="61">
        <v>0</v>
      </c>
      <c r="J119" s="61">
        <v>0</v>
      </c>
      <c r="K119" s="61">
        <f t="shared" si="8"/>
        <v>4415790</v>
      </c>
      <c r="L119" s="61">
        <f t="shared" si="12"/>
        <v>25584210</v>
      </c>
      <c r="M119" s="61">
        <f>+D$10</f>
        <v>30000000</v>
      </c>
    </row>
    <row r="120" spans="1:13" x14ac:dyDescent="0.25">
      <c r="A120" s="44"/>
      <c r="B120" s="49">
        <f t="shared" si="6"/>
        <v>47</v>
      </c>
      <c r="C120" s="61">
        <f t="shared" si="13"/>
        <v>3645945</v>
      </c>
      <c r="D120" s="61">
        <f t="shared" si="9"/>
        <v>451710</v>
      </c>
      <c r="E120" s="61">
        <v>0</v>
      </c>
      <c r="F120" s="61">
        <v>0</v>
      </c>
      <c r="G120" s="61">
        <v>0</v>
      </c>
      <c r="H120" s="61">
        <v>0</v>
      </c>
      <c r="I120" s="61">
        <v>0</v>
      </c>
      <c r="J120" s="61">
        <v>0</v>
      </c>
      <c r="K120" s="61">
        <f t="shared" si="8"/>
        <v>4097655</v>
      </c>
      <c r="L120" s="61">
        <f t="shared" si="12"/>
        <v>25902345</v>
      </c>
      <c r="M120" s="61">
        <f>+D$10</f>
        <v>30000000</v>
      </c>
    </row>
    <row r="121" spans="1:13" x14ac:dyDescent="0.25">
      <c r="A121" s="44"/>
      <c r="B121" s="49">
        <f t="shared" si="6"/>
        <v>48</v>
      </c>
      <c r="C121" s="61">
        <f t="shared" si="13"/>
        <v>3362880</v>
      </c>
      <c r="D121" s="61">
        <f t="shared" si="9"/>
        <v>416640</v>
      </c>
      <c r="E121" s="61">
        <v>0</v>
      </c>
      <c r="F121" s="61">
        <v>0</v>
      </c>
      <c r="G121" s="61">
        <v>0</v>
      </c>
      <c r="H121" s="61">
        <v>0</v>
      </c>
      <c r="I121" s="61">
        <v>0</v>
      </c>
      <c r="J121" s="61">
        <v>0</v>
      </c>
      <c r="K121" s="61">
        <f t="shared" si="8"/>
        <v>3779520</v>
      </c>
      <c r="L121" s="61">
        <f t="shared" si="12"/>
        <v>26220480</v>
      </c>
      <c r="M121" s="61">
        <f>+D$10</f>
        <v>30000000</v>
      </c>
    </row>
    <row r="122" spans="1:13" x14ac:dyDescent="0.25">
      <c r="A122" s="45"/>
      <c r="B122" s="49">
        <f t="shared" si="6"/>
        <v>49</v>
      </c>
      <c r="C122" s="61">
        <f t="shared" si="13"/>
        <v>3079815</v>
      </c>
      <c r="D122" s="61">
        <f t="shared" si="9"/>
        <v>381570</v>
      </c>
      <c r="E122" s="61">
        <v>0</v>
      </c>
      <c r="F122" s="61">
        <v>0</v>
      </c>
      <c r="G122" s="61">
        <v>0</v>
      </c>
      <c r="H122" s="61">
        <v>0</v>
      </c>
      <c r="I122" s="61">
        <v>0</v>
      </c>
      <c r="J122" s="61">
        <v>0</v>
      </c>
      <c r="K122" s="61">
        <f t="shared" si="8"/>
        <v>3461385</v>
      </c>
      <c r="L122" s="61">
        <f t="shared" si="12"/>
        <v>26538615</v>
      </c>
      <c r="M122" s="61">
        <f>+D$10</f>
        <v>30000000</v>
      </c>
    </row>
    <row r="123" spans="1:13" x14ac:dyDescent="0.25">
      <c r="A123" s="45"/>
      <c r="B123" s="49">
        <f t="shared" si="6"/>
        <v>50</v>
      </c>
      <c r="C123" s="61">
        <f t="shared" si="13"/>
        <v>2796750</v>
      </c>
      <c r="D123" s="61">
        <f t="shared" si="9"/>
        <v>346500</v>
      </c>
      <c r="E123" s="61">
        <v>0</v>
      </c>
      <c r="F123" s="61">
        <v>0</v>
      </c>
      <c r="G123" s="61">
        <v>0</v>
      </c>
      <c r="H123" s="61">
        <v>0</v>
      </c>
      <c r="I123" s="61">
        <v>0</v>
      </c>
      <c r="J123" s="61">
        <v>0</v>
      </c>
      <c r="K123" s="61">
        <f t="shared" si="8"/>
        <v>3143250</v>
      </c>
      <c r="L123" s="61">
        <f t="shared" si="12"/>
        <v>26856750</v>
      </c>
      <c r="M123" s="61">
        <f>+D$10</f>
        <v>30000000</v>
      </c>
    </row>
    <row r="124" spans="1:13" x14ac:dyDescent="0.25">
      <c r="A124" s="45"/>
      <c r="B124" s="49">
        <f t="shared" si="6"/>
        <v>51</v>
      </c>
      <c r="C124" s="61">
        <f t="shared" si="13"/>
        <v>2513685</v>
      </c>
      <c r="D124" s="61">
        <f t="shared" si="9"/>
        <v>311430</v>
      </c>
      <c r="E124" s="61">
        <v>0</v>
      </c>
      <c r="F124" s="61">
        <v>0</v>
      </c>
      <c r="G124" s="61">
        <v>0</v>
      </c>
      <c r="H124" s="61">
        <v>0</v>
      </c>
      <c r="I124" s="61">
        <v>0</v>
      </c>
      <c r="J124" s="61">
        <v>0</v>
      </c>
      <c r="K124" s="61">
        <f t="shared" si="8"/>
        <v>2825115</v>
      </c>
      <c r="L124" s="61">
        <f t="shared" si="12"/>
        <v>27174885</v>
      </c>
      <c r="M124" s="61">
        <f>+D$10</f>
        <v>30000000</v>
      </c>
    </row>
    <row r="125" spans="1:13" x14ac:dyDescent="0.25">
      <c r="A125" s="45"/>
      <c r="B125" s="49">
        <f t="shared" si="6"/>
        <v>52</v>
      </c>
      <c r="C125" s="61">
        <f t="shared" si="13"/>
        <v>2230620</v>
      </c>
      <c r="D125" s="61">
        <f t="shared" si="9"/>
        <v>276360</v>
      </c>
      <c r="E125" s="61">
        <v>0</v>
      </c>
      <c r="F125" s="61">
        <v>0</v>
      </c>
      <c r="G125" s="61">
        <v>0</v>
      </c>
      <c r="H125" s="61">
        <v>0</v>
      </c>
      <c r="I125" s="61">
        <v>0</v>
      </c>
      <c r="J125" s="61">
        <v>0</v>
      </c>
      <c r="K125" s="61">
        <f t="shared" si="8"/>
        <v>2506980</v>
      </c>
      <c r="L125" s="61">
        <f t="shared" si="12"/>
        <v>27493020</v>
      </c>
      <c r="M125" s="61">
        <f>+D$10</f>
        <v>30000000</v>
      </c>
    </row>
    <row r="126" spans="1:13" x14ac:dyDescent="0.25">
      <c r="A126" s="45"/>
      <c r="B126" s="49">
        <f t="shared" si="6"/>
        <v>53</v>
      </c>
      <c r="C126" s="61">
        <f t="shared" si="13"/>
        <v>1947555</v>
      </c>
      <c r="D126" s="61">
        <f t="shared" si="9"/>
        <v>241290</v>
      </c>
      <c r="E126" s="61">
        <v>0</v>
      </c>
      <c r="F126" s="61">
        <v>0</v>
      </c>
      <c r="G126" s="61">
        <v>0</v>
      </c>
      <c r="H126" s="61">
        <v>0</v>
      </c>
      <c r="I126" s="61">
        <v>0</v>
      </c>
      <c r="J126" s="61">
        <v>0</v>
      </c>
      <c r="K126" s="61">
        <f t="shared" si="8"/>
        <v>2188845</v>
      </c>
      <c r="L126" s="61">
        <f t="shared" si="12"/>
        <v>27811155</v>
      </c>
      <c r="M126" s="61">
        <f>+D$10</f>
        <v>30000000</v>
      </c>
    </row>
    <row r="127" spans="1:13" x14ac:dyDescent="0.25">
      <c r="A127" s="78" t="s">
        <v>30</v>
      </c>
      <c r="B127" s="49">
        <f t="shared" si="6"/>
        <v>54</v>
      </c>
      <c r="C127" s="61">
        <f t="shared" si="13"/>
        <v>1664490</v>
      </c>
      <c r="D127" s="61">
        <f t="shared" si="9"/>
        <v>206220</v>
      </c>
      <c r="E127" s="61">
        <v>0</v>
      </c>
      <c r="F127" s="61">
        <v>0</v>
      </c>
      <c r="G127" s="61">
        <v>0</v>
      </c>
      <c r="H127" s="61">
        <v>0</v>
      </c>
      <c r="I127" s="61">
        <v>0</v>
      </c>
      <c r="J127" s="61">
        <v>0</v>
      </c>
      <c r="K127" s="61">
        <f t="shared" si="8"/>
        <v>1870710</v>
      </c>
      <c r="L127" s="61">
        <f t="shared" si="12"/>
        <v>28129290</v>
      </c>
      <c r="M127" s="61">
        <f>+D$10</f>
        <v>30000000</v>
      </c>
    </row>
    <row r="128" spans="1:13" x14ac:dyDescent="0.25">
      <c r="A128" s="45"/>
      <c r="B128" s="49">
        <f t="shared" si="6"/>
        <v>55</v>
      </c>
      <c r="C128" s="61">
        <f t="shared" si="13"/>
        <v>1381425</v>
      </c>
      <c r="D128" s="61">
        <f t="shared" si="9"/>
        <v>171150</v>
      </c>
      <c r="E128" s="61">
        <v>0</v>
      </c>
      <c r="F128" s="61">
        <v>0</v>
      </c>
      <c r="G128" s="61">
        <v>0</v>
      </c>
      <c r="H128" s="61">
        <v>0</v>
      </c>
      <c r="I128" s="61">
        <v>0</v>
      </c>
      <c r="J128" s="61">
        <v>0</v>
      </c>
      <c r="K128" s="61">
        <f t="shared" si="8"/>
        <v>1552575</v>
      </c>
      <c r="L128" s="61">
        <f t="shared" si="12"/>
        <v>28447425</v>
      </c>
      <c r="M128" s="61">
        <f>+D$10</f>
        <v>30000000</v>
      </c>
    </row>
    <row r="129" spans="1:13" x14ac:dyDescent="0.25">
      <c r="A129" s="45"/>
      <c r="B129" s="49">
        <f t="shared" si="6"/>
        <v>56</v>
      </c>
      <c r="C129" s="61">
        <f t="shared" si="13"/>
        <v>1098360</v>
      </c>
      <c r="D129" s="61">
        <f t="shared" si="9"/>
        <v>136080</v>
      </c>
      <c r="E129" s="61">
        <v>0</v>
      </c>
      <c r="F129" s="61">
        <v>0</v>
      </c>
      <c r="G129" s="61">
        <v>0</v>
      </c>
      <c r="H129" s="61">
        <v>0</v>
      </c>
      <c r="I129" s="61">
        <v>0</v>
      </c>
      <c r="J129" s="61">
        <v>0</v>
      </c>
      <c r="K129" s="61">
        <f t="shared" si="8"/>
        <v>1234440</v>
      </c>
      <c r="L129" s="61">
        <f t="shared" si="12"/>
        <v>28765560</v>
      </c>
      <c r="M129" s="61">
        <f>+D$10</f>
        <v>30000000</v>
      </c>
    </row>
    <row r="130" spans="1:13" x14ac:dyDescent="0.25">
      <c r="A130" s="45"/>
      <c r="B130" s="49">
        <f t="shared" si="6"/>
        <v>57</v>
      </c>
      <c r="C130" s="61">
        <f t="shared" si="13"/>
        <v>815295</v>
      </c>
      <c r="D130" s="61">
        <f t="shared" si="9"/>
        <v>101010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f t="shared" si="8"/>
        <v>916305</v>
      </c>
      <c r="L130" s="61">
        <f t="shared" si="12"/>
        <v>29083695</v>
      </c>
      <c r="M130" s="61">
        <f>+D$10</f>
        <v>30000000</v>
      </c>
    </row>
    <row r="131" spans="1:13" x14ac:dyDescent="0.25">
      <c r="A131" s="45"/>
      <c r="B131" s="49">
        <f t="shared" si="6"/>
        <v>58</v>
      </c>
      <c r="C131" s="61">
        <f t="shared" si="13"/>
        <v>532230</v>
      </c>
      <c r="D131" s="61">
        <f t="shared" si="9"/>
        <v>65940</v>
      </c>
      <c r="E131" s="61">
        <v>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f t="shared" si="8"/>
        <v>598170</v>
      </c>
      <c r="L131" s="61">
        <f t="shared" si="12"/>
        <v>29401830</v>
      </c>
      <c r="M131" s="61">
        <f>+D$10</f>
        <v>30000000</v>
      </c>
    </row>
    <row r="132" spans="1:13" x14ac:dyDescent="0.25">
      <c r="A132" s="45"/>
      <c r="B132" s="49">
        <f t="shared" si="6"/>
        <v>59</v>
      </c>
      <c r="C132" s="61">
        <f t="shared" si="13"/>
        <v>249165</v>
      </c>
      <c r="D132" s="61">
        <f t="shared" si="9"/>
        <v>30870</v>
      </c>
      <c r="E132" s="61">
        <v>0</v>
      </c>
      <c r="F132" s="61">
        <v>0</v>
      </c>
      <c r="G132" s="61">
        <v>0</v>
      </c>
      <c r="H132" s="61">
        <v>0</v>
      </c>
      <c r="I132" s="61">
        <v>0</v>
      </c>
      <c r="J132" s="61">
        <v>0</v>
      </c>
      <c r="K132" s="61">
        <f t="shared" si="8"/>
        <v>280035</v>
      </c>
      <c r="L132" s="61">
        <f t="shared" si="12"/>
        <v>29719965</v>
      </c>
      <c r="M132" s="61">
        <f>+D$10</f>
        <v>30000000</v>
      </c>
    </row>
    <row r="133" spans="1:13" x14ac:dyDescent="0.25">
      <c r="A133" s="45"/>
      <c r="B133" s="49">
        <f t="shared" si="6"/>
        <v>60</v>
      </c>
      <c r="C133" s="61">
        <v>0</v>
      </c>
      <c r="D133" s="61">
        <v>0</v>
      </c>
      <c r="E133" s="61">
        <v>0</v>
      </c>
      <c r="F133" s="61">
        <v>0</v>
      </c>
      <c r="G133" s="61">
        <v>0</v>
      </c>
      <c r="H133" s="61">
        <v>0</v>
      </c>
      <c r="I133" s="61">
        <v>0</v>
      </c>
      <c r="J133" s="62">
        <v>0</v>
      </c>
      <c r="K133" s="62">
        <f t="shared" si="8"/>
        <v>0</v>
      </c>
      <c r="L133" s="61">
        <f t="shared" si="12"/>
        <v>30000000</v>
      </c>
      <c r="M133" s="62">
        <f>+D$10</f>
        <v>30000000</v>
      </c>
    </row>
    <row r="134" spans="1:13" ht="17.25" x14ac:dyDescent="0.4">
      <c r="B134" s="50" t="s">
        <v>12</v>
      </c>
      <c r="C134" s="63" cm="1">
        <f t="array" ref="C134">MAX(C74:C133+H14)</f>
        <v>16950000</v>
      </c>
      <c r="D134" s="64" cm="1">
        <f t="array" ref="D134">MAX(D74:D133+H15)</f>
        <v>2100000</v>
      </c>
      <c r="E134" s="64">
        <f t="shared" ref="E134:L134" si="14">MAX(E74:E133)</f>
        <v>3000000</v>
      </c>
      <c r="F134" s="64" cm="1">
        <f t="array" ref="F134">MAX(F74:F133+H17)</f>
        <v>900000</v>
      </c>
      <c r="G134" s="64">
        <f t="shared" si="14"/>
        <v>600000</v>
      </c>
      <c r="H134" s="64">
        <f t="shared" si="14"/>
        <v>4200000</v>
      </c>
      <c r="I134" s="64" cm="1">
        <f t="array" ref="I134">MAX(I74:I133+H20)</f>
        <v>1800000</v>
      </c>
      <c r="J134" s="86"/>
      <c r="K134" s="61">
        <v>0</v>
      </c>
      <c r="L134" s="65">
        <f t="shared" si="14"/>
        <v>30000000</v>
      </c>
      <c r="M134" s="61">
        <f>+D$10</f>
        <v>30000000</v>
      </c>
    </row>
    <row r="135" spans="1:13" x14ac:dyDescent="0.25">
      <c r="B135" s="51" t="s">
        <v>13</v>
      </c>
      <c r="C135" s="52" t="b">
        <f>C134=F14</f>
        <v>1</v>
      </c>
      <c r="D135" s="52" t="b">
        <f>D134=F15</f>
        <v>1</v>
      </c>
      <c r="E135" s="52" t="b">
        <f>E134=F16</f>
        <v>1</v>
      </c>
      <c r="F135" s="52" t="b">
        <f>F134=F17</f>
        <v>1</v>
      </c>
      <c r="G135" s="52" t="b">
        <f>G134=F18</f>
        <v>1</v>
      </c>
      <c r="H135" s="52" t="b">
        <f>H134=F19</f>
        <v>1</v>
      </c>
      <c r="I135" s="52" t="b">
        <f>I134=F20</f>
        <v>1</v>
      </c>
      <c r="J135" s="52"/>
      <c r="K135" s="52"/>
      <c r="L135" s="52" t="b">
        <f>L134=D10</f>
        <v>1</v>
      </c>
      <c r="M135" s="52" t="b">
        <f>M134=D10</f>
        <v>1</v>
      </c>
    </row>
  </sheetData>
  <phoneticPr fontId="14" type="noConversion"/>
  <pageMargins left="0.7" right="0.7" top="0.75" bottom="0.75" header="0.3" footer="0.3"/>
  <pageSetup paperSize="9" orientation="portrait" r:id="rId1"/>
  <ignoredErrors>
    <ignoredError sqref="E134 L134 G134:H134" evalError="1"/>
    <ignoredError sqref="F13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2022-10-29T22:07:28Z</cp:lastPrinted>
  <dcterms:created xsi:type="dcterms:W3CDTF">2022-10-29T17:58:47Z</dcterms:created>
  <dcterms:modified xsi:type="dcterms:W3CDTF">2022-11-30T12:28:39Z</dcterms:modified>
</cp:coreProperties>
</file>