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ertyheise/Documents/My Challenges Repos/excel-challenge/"/>
    </mc:Choice>
  </mc:AlternateContent>
  <xr:revisionPtr revIDLastSave="0" documentId="8_{23E236AA-55C9-5746-8428-6DC779266E5B}" xr6:coauthVersionLast="47" xr6:coauthVersionMax="47" xr10:uidLastSave="{00000000-0000-0000-0000-000000000000}"/>
  <bookViews>
    <workbookView xWindow="47800" yWindow="3680" windowWidth="28800" windowHeight="15980" xr2:uid="{00000000-000D-0000-FFFF-FFFF00000000}"/>
  </bookViews>
  <sheets>
    <sheet name="Crowdfunding" sheetId="1" r:id="rId1"/>
    <sheet name="Outcomes per Category" sheetId="6" r:id="rId2"/>
    <sheet name="Outcomes per Sub-Category" sheetId="8" r:id="rId3"/>
    <sheet name="Outcome by Date and Category" sheetId="14" r:id="rId4"/>
    <sheet name="Outcomes Based on Goal" sheetId="15" r:id="rId5"/>
    <sheet name="Outcomes Based on Backers" sheetId="16" r:id="rId6"/>
  </sheets>
  <calcPr calcId="191029"/>
  <pivotCaches>
    <pivotCache cacheId="4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6" l="1"/>
  <c r="O7" i="16"/>
  <c r="O12" i="16"/>
  <c r="O11" i="16"/>
  <c r="O10" i="16"/>
  <c r="O9" i="16"/>
  <c r="E12" i="16"/>
  <c r="E11" i="16"/>
  <c r="E10" i="16"/>
  <c r="E9" i="16"/>
  <c r="E8" i="16"/>
  <c r="E7" i="16"/>
  <c r="B4" i="15"/>
  <c r="B3" i="15"/>
  <c r="D10" i="15"/>
  <c r="C10" i="15"/>
  <c r="D8" i="15"/>
  <c r="C8" i="15"/>
  <c r="B10" i="15"/>
  <c r="B8" i="15"/>
  <c r="D9" i="15"/>
  <c r="C9" i="15"/>
  <c r="B9" i="15"/>
  <c r="D13" i="15"/>
  <c r="C13" i="15"/>
  <c r="B13" i="15"/>
  <c r="C12" i="15"/>
  <c r="D12" i="15"/>
  <c r="D11" i="15"/>
  <c r="D7" i="15"/>
  <c r="D6" i="15"/>
  <c r="C6" i="15"/>
  <c r="D5" i="15"/>
  <c r="C4" i="15"/>
  <c r="D4" i="15"/>
  <c r="D3" i="15"/>
  <c r="D2" i="15"/>
  <c r="C11" i="15"/>
  <c r="C7" i="15"/>
  <c r="C5" i="15"/>
  <c r="C3" i="15"/>
  <c r="B12" i="15"/>
  <c r="B11" i="15"/>
  <c r="B7" i="15"/>
  <c r="C2" i="15"/>
  <c r="B6" i="15"/>
  <c r="B5" i="15"/>
  <c r="B2" i="15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E2" i="15" l="1"/>
  <c r="E10" i="15"/>
  <c r="E12" i="15"/>
  <c r="H12" i="15" s="1"/>
  <c r="E9" i="15"/>
  <c r="H9" i="15" s="1"/>
  <c r="G2" i="15"/>
  <c r="H2" i="15"/>
  <c r="G10" i="15"/>
  <c r="H10" i="15"/>
  <c r="E7" i="15"/>
  <c r="F7" i="15" s="1"/>
  <c r="E6" i="15"/>
  <c r="H6" i="15" s="1"/>
  <c r="E5" i="15"/>
  <c r="G5" i="15" s="1"/>
  <c r="F10" i="15"/>
  <c r="E3" i="15"/>
  <c r="G3" i="15" s="1"/>
  <c r="E8" i="15"/>
  <c r="H8" i="15" s="1"/>
  <c r="E4" i="15"/>
  <c r="G4" i="15" s="1"/>
  <c r="F2" i="15"/>
  <c r="E11" i="15"/>
  <c r="F11" i="15" s="1"/>
  <c r="E13" i="15"/>
  <c r="F13" i="15" s="1"/>
  <c r="H11" i="15" l="1"/>
  <c r="G9" i="15"/>
  <c r="H5" i="15"/>
  <c r="G11" i="15"/>
  <c r="F6" i="15"/>
  <c r="F5" i="15"/>
  <c r="F12" i="15"/>
  <c r="G6" i="15"/>
  <c r="G12" i="15"/>
  <c r="F9" i="15"/>
  <c r="G13" i="15"/>
  <c r="G7" i="15"/>
  <c r="G8" i="15"/>
  <c r="H7" i="15"/>
  <c r="H13" i="15"/>
  <c r="H4" i="15"/>
  <c r="F3" i="15"/>
  <c r="F8" i="15"/>
  <c r="F4" i="15"/>
  <c r="H3" i="15"/>
</calcChain>
</file>

<file path=xl/sharedStrings.xml><?xml version="1.0" encoding="utf-8"?>
<sst xmlns="http://schemas.openxmlformats.org/spreadsheetml/2006/main" count="9073" uniqueCount="2117">
  <si>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</si>
  <si>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</si>
  <si>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</si>
  <si>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</si>
  <si>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</si>
  <si>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</si>
  <si>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</si>
  <si>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</si>
  <si>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</si>
  <si>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</si>
  <si>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</si>
  <si>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</si>
  <si>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</si>
  <si>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</si>
  <si>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</si>
  <si>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</si>
  <si>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</si>
  <si>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</si>
  <si>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</si>
  <si>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</si>
  <si>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</si>
  <si>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</si>
  <si>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</si>
  <si>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</si>
  <si>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</si>
  <si>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</si>
  <si>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</si>
  <si>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</si>
  <si>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</si>
  <si>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</si>
  <si>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</si>
  <si>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</si>
  <si>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</si>
  <si>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</si>
  <si>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</si>
  <si>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</si>
  <si>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</si>
  <si>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</si>
  <si>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</si>
  <si>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</si>
  <si>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</si>
  <si>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</si>
  <si>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</si>
  <si>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</si>
  <si>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</si>
  <si>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</si>
  <si>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</si>
  <si>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</si>
  <si>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</si>
  <si>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</si>
  <si>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</si>
  <si>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</si>
  <si>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</si>
  <si>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</si>
  <si>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</si>
  <si>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</si>
  <si>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</si>
  <si>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</si>
  <si>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</si>
  <si>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</si>
  <si>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</si>
  <si>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</si>
  <si>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</si>
  <si>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</si>
  <si>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</si>
  <si>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</si>
  <si>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</si>
  <si>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</si>
  <si>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</si>
  <si>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</si>
  <si>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</si>
  <si>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</si>
  <si>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</si>
  <si>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</si>
  <si>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</si>
  <si>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</si>
  <si>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</si>
  <si>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</si>
  <si>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</si>
  <si>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</si>
  <si>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</si>
  <si>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</si>
  <si>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</si>
  <si>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</si>
  <si>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</si>
  <si>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</si>
  <si>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</si>
  <si>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</si>
  <si>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</si>
  <si>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</si>
  <si>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</si>
  <si>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</si>
  <si>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</si>
  <si>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</si>
  <si>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</si>
  <si>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</si>
  <si>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</si>
  <si>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</si>
  <si>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</si>
  <si>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</si>
  <si>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</si>
  <si>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</si>
  <si>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</si>
  <si>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</si>
  <si>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</si>
  <si>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</si>
  <si>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</si>
  <si>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</si>
  <si>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</si>
  <si>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</si>
  <si>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</si>
  <si>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</si>
  <si>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</si>
  <si>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</si>
  <si>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</si>
  <si>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</si>
  <si>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</si>
  <si>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</si>
  <si>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</si>
  <si>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</si>
  <si>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</si>
  <si>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</si>
  <si>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</si>
  <si>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</si>
  <si>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</si>
  <si>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</si>
  <si>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</si>
  <si>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</si>
  <si>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</si>
  <si>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</si>
  <si>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</si>
  <si>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</si>
  <si>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</si>
  <si>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</si>
  <si>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</si>
  <si>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</si>
  <si>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</si>
  <si>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</si>
  <si>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</si>
  <si>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</si>
  <si>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</si>
  <si>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</si>
  <si>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</si>
  <si>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</si>
  <si>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</si>
  <si>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</si>
  <si>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</si>
  <si>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</si>
  <si>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</si>
  <si>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</si>
  <si>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</si>
  <si>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</si>
  <si>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</si>
  <si>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</si>
  <si>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</si>
  <si>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</si>
  <si>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</si>
  <si>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</si>
  <si>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</si>
  <si>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</si>
  <si>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</si>
  <si>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</si>
  <si>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</si>
  <si>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</si>
  <si>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</si>
  <si>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</si>
  <si>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</si>
  <si>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</si>
  <si>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</si>
  <si>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</si>
  <si>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</si>
  <si>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</si>
  <si>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</si>
  <si>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</si>
  <si>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</si>
  <si>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</si>
  <si>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</si>
  <si>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</si>
  <si>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</si>
  <si>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</si>
  <si>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</si>
  <si>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</si>
  <si>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</si>
  <si>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</si>
  <si>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</si>
  <si>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</si>
  <si>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</si>
  <si>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</si>
  <si>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</si>
  <si>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</si>
  <si>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</si>
  <si>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</si>
  <si>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</si>
  <si>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</si>
  <si>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</si>
  <si>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</si>
  <si>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</si>
  <si>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</si>
  <si>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</si>
  <si>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</si>
  <si>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</si>
  <si>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</si>
  <si>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</si>
  <si>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</si>
  <si>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</si>
  <si>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</si>
  <si>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</si>
  <si>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</si>
  <si>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</si>
  <si>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</si>
  <si>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</si>
  <si>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</si>
  <si>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</si>
  <si>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</si>
  <si>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</si>
  <si>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</si>
  <si>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</si>
  <si>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</si>
  <si>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</si>
  <si>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</si>
  <si>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</si>
  <si>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</si>
  <si>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</si>
  <si>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</si>
  <si>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</si>
  <si>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</si>
  <si>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</si>
  <si>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</si>
  <si>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</si>
  <si>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</si>
  <si>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</si>
  <si>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</si>
  <si>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</si>
  <si>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</si>
  <si>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</si>
  <si>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</si>
  <si>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</si>
  <si>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</si>
  <si>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</si>
  <si>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</si>
  <si>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</si>
  <si>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</si>
  <si>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</si>
  <si>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</si>
  <si>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</si>
  <si>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</si>
  <si>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</si>
  <si>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</si>
  <si>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</si>
  <si>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</si>
  <si>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</si>
  <si>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</si>
  <si>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</si>
  <si>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</si>
  <si>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</si>
  <si>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</si>
  <si>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</si>
  <si>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</si>
  <si>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</si>
  <si>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</si>
  <si>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</si>
  <si>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</si>
  <si>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</si>
  <si>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</si>
  <si>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</si>
  <si>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</si>
  <si>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</si>
  <si>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</si>
  <si>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</si>
  <si>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</si>
  <si>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</si>
  <si>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</si>
  <si>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</si>
  <si>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</si>
  <si>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</si>
  <si>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</si>
  <si>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</si>
  <si>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</si>
  <si>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</si>
  <si>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</si>
  <si>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</si>
  <si>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</si>
  <si>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</si>
  <si>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</si>
  <si>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</si>
  <si>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</si>
  <si>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</si>
  <si>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</si>
  <si>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</si>
  <si>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</si>
  <si>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</si>
  <si>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</si>
  <si>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</si>
  <si>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</si>
  <si>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</si>
  <si>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</si>
  <si>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</si>
  <si>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</si>
  <si>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</si>
  <si>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</si>
  <si>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</si>
  <si>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</si>
  <si>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</si>
  <si>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</si>
  <si>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</si>
  <si>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</si>
  <si>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</si>
  <si>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</si>
  <si>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</si>
  <si>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</si>
  <si>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</si>
  <si>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</si>
  <si>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</si>
  <si>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</si>
  <si>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</si>
  <si>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</si>
  <si>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</si>
  <si>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</si>
  <si>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</si>
  <si>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</si>
  <si>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</si>
  <si>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</si>
  <si>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</si>
  <si>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</si>
  <si>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</si>
  <si>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</si>
  <si>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</si>
  <si>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</si>
  <si>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</si>
  <si>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</si>
  <si>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</si>
  <si>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</si>
  <si>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</si>
  <si>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</si>
  <si>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</si>
  <si>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</si>
  <si>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</si>
  <si>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</si>
  <si>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</si>
  <si>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</si>
  <si>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</si>
  <si>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</si>
  <si>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</si>
  <si>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</si>
  <si>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</si>
  <si>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</si>
  <si>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</si>
  <si>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</si>
  <si>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</si>
  <si>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</si>
  <si>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</si>
  <si>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</si>
  <si>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</si>
  <si>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</si>
  <si>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</si>
  <si>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</si>
  <si>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</si>
  <si>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</si>
  <si>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</si>
  <si>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</si>
  <si>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</si>
  <si>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</si>
  <si>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</si>
  <si>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</si>
  <si>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</si>
  <si>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</si>
  <si>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</si>
  <si>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</si>
  <si>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</si>
  <si>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</si>
  <si>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</si>
  <si>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</si>
  <si>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</si>
  <si>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</si>
  <si>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</si>
  <si>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</si>
  <si>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</si>
  <si>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</si>
  <si>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</si>
  <si>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</si>
  <si>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</si>
  <si>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</si>
  <si>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</si>
  <si>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</si>
  <si>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</si>
  <si>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</si>
  <si>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</si>
  <si>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</si>
  <si>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</si>
  <si>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</si>
  <si>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</si>
  <si>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</si>
  <si>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</si>
  <si>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</si>
  <si>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</si>
  <si>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</si>
  <si>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</si>
  <si>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</si>
  <si>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</si>
  <si>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</si>
  <si>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</si>
  <si>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</si>
  <si>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</si>
  <si>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</si>
  <si>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</si>
  <si>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</si>
  <si>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</si>
  <si>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</si>
  <si>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</si>
  <si>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</si>
  <si>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</si>
  <si>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</si>
  <si>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</si>
  <si>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</si>
  <si>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</si>
  <si>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</si>
  <si>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</si>
  <si>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</si>
  <si>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</si>
  <si>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</si>
  <si>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</si>
  <si>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</si>
  <si>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</si>
  <si>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</si>
  <si>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</si>
  <si>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</si>
  <si>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</si>
  <si>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</si>
  <si>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</si>
  <si>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</si>
  <si>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</si>
  <si>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</si>
  <si>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</si>
  <si>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</si>
  <si>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</si>
  <si>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</si>
  <si>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</si>
  <si>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</si>
  <si>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</si>
  <si>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</si>
  <si>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</si>
  <si>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</si>
  <si>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</si>
  <si>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</si>
  <si>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</si>
  <si>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</si>
  <si>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</si>
  <si>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</si>
  <si>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</si>
  <si>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</si>
  <si>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</si>
  <si>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</si>
  <si>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</si>
  <si>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</si>
  <si>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</si>
  <si>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</si>
  <si>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</si>
  <si>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</si>
  <si>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</si>
  <si>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</si>
  <si>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</si>
  <si>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</si>
  <si>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</si>
  <si>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</si>
  <si>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</si>
  <si>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</si>
  <si>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</si>
  <si>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</si>
  <si>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</si>
  <si>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</si>
  <si>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</si>
  <si>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</si>
  <si>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</si>
  <si>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</si>
  <si>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</si>
  <si>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</si>
  <si>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</si>
  <si>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</si>
  <si>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</si>
  <si>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</si>
  <si>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</si>
  <si>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</si>
  <si>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</si>
  <si>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</si>
  <si>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</si>
  <si>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</si>
  <si>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</si>
  <si>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</si>
  <si>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</si>
  <si>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</si>
  <si>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</si>
  <si>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</si>
  <si>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</si>
  <si>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</si>
  <si>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</si>
  <si>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</si>
  <si>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</si>
  <si>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</si>
  <si>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</si>
  <si>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</si>
  <si>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</si>
  <si>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</si>
  <si>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</si>
  <si>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</si>
  <si>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</si>
  <si>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</si>
  <si>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</si>
  <si>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</si>
  <si>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</si>
  <si>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</si>
  <si>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</si>
  <si>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</si>
  <si>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</si>
  <si>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</si>
  <si>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</si>
  <si>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</si>
  <si>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</si>
  <si>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</si>
  <si>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</si>
  <si>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</si>
  <si>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</si>
  <si>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</si>
  <si>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</si>
  <si>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</si>
  <si>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</si>
  <si>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</si>
  <si>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</si>
  <si>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</si>
  <si>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</si>
  <si>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</si>
  <si>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</si>
  <si>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</si>
  <si>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</si>
  <si>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</si>
  <si>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</si>
  <si>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</si>
  <si>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</si>
  <si>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</si>
  <si>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</si>
  <si>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</si>
  <si>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</si>
  <si>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</si>
  <si>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</si>
  <si>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</si>
  <si>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</si>
  <si>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</si>
  <si>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</si>
  <si>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</si>
  <si>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</si>
  <si>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</si>
  <si>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</si>
  <si>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</si>
  <si>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</si>
  <si>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</si>
  <si>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</si>
  <si>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</si>
  <si>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</si>
  <si>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</si>
  <si>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</si>
  <si>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</si>
  <si>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</si>
  <si>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</si>
  <si>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</si>
  <si>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</si>
  <si>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</si>
  <si>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</si>
  <si>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</si>
  <si>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</si>
  <si>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</si>
  <si>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</si>
  <si>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</si>
  <si>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</si>
  <si>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</si>
  <si>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</si>
  <si>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</si>
  <si>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</si>
  <si>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</si>
  <si>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</si>
  <si>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</si>
  <si>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</si>
  <si>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</si>
  <si>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</si>
  <si>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</si>
  <si>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</si>
  <si>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</si>
  <si>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</si>
  <si>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</si>
  <si>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</si>
  <si>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</si>
  <si>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</si>
  <si>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</si>
  <si>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</si>
  <si>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</si>
  <si>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</si>
  <si>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</si>
  <si>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</si>
  <si>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</si>
  <si>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</si>
  <si>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</si>
  <si>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</si>
  <si>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</si>
  <si>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</si>
  <si>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</si>
  <si>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</si>
  <si>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</si>
  <si>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</si>
  <si>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</si>
  <si>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</si>
  <si>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</si>
  <si>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</si>
  <si>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</si>
  <si>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</si>
  <si>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</si>
  <si>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</si>
  <si>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</si>
  <si>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</si>
  <si>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</si>
  <si>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</si>
  <si>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</si>
  <si>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</si>
  <si>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</si>
  <si>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</si>
  <si>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</si>
  <si>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</si>
  <si>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</si>
  <si>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</si>
  <si>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</si>
  <si>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</si>
  <si>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</si>
  <si>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</si>
  <si>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</si>
  <si>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</si>
  <si>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</si>
  <si>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</si>
  <si>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</si>
  <si>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</si>
  <si>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</si>
  <si>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</si>
  <si>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</si>
  <si>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</si>
  <si>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</si>
  <si>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</si>
  <si>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</si>
  <si>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</si>
  <si>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</si>
  <si>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</si>
  <si>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</si>
  <si>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</si>
  <si>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</si>
  <si>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</si>
  <si>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</si>
  <si>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</si>
  <si>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</si>
  <si>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</si>
  <si>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</si>
  <si>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</si>
  <si>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</si>
  <si>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</si>
  <si>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</si>
  <si>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</si>
  <si>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</si>
  <si>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</si>
  <si>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</si>
  <si>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</si>
  <si>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</si>
  <si>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</si>
  <si>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</si>
  <si>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</si>
  <si>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</si>
  <si>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</si>
  <si>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</si>
  <si>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</si>
  <si>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</si>
  <si>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</si>
  <si>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</si>
  <si>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</si>
  <si>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</si>
  <si>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</si>
  <si>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</si>
  <si>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</si>
  <si>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</si>
  <si>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</si>
  <si>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</si>
  <si>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</si>
  <si>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</si>
  <si>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</si>
  <si>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</si>
  <si>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</si>
  <si>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</si>
  <si>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</si>
  <si>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</si>
  <si>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</si>
  <si>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</si>
  <si>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</si>
  <si>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</si>
  <si>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</si>
  <si>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</si>
  <si>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</si>
  <si>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</si>
  <si>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</si>
  <si>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</si>
  <si>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</si>
  <si>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</si>
  <si>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</si>
  <si>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</si>
  <si>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</si>
  <si>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</si>
  <si>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</si>
  <si>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</si>
  <si>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</si>
  <si>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</si>
  <si>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</si>
  <si>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</si>
  <si>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</si>
  <si>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</si>
  <si>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</si>
  <si>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</si>
  <si>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</si>
  <si>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</si>
  <si>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</si>
  <si>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</si>
  <si>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</si>
  <si>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</si>
  <si>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</si>
  <si>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</si>
  <si>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</si>
  <si>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</si>
  <si>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</si>
  <si>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</si>
  <si>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</si>
  <si>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</si>
  <si>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</si>
  <si>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</si>
  <si>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</si>
  <si>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</si>
  <si>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</si>
  <si>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</si>
  <si>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</si>
  <si>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</si>
  <si>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</si>
  <si>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</si>
  <si>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</si>
  <si>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</si>
  <si>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</si>
  <si>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</si>
  <si>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</si>
  <si>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</si>
  <si>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</si>
  <si>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</si>
  <si>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</si>
  <si>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</si>
  <si>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</si>
  <si>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</si>
  <si>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</si>
  <si>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</si>
  <si>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</si>
  <si>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</si>
  <si>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</si>
  <si>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</si>
  <si>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</si>
  <si>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</si>
  <si>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</si>
  <si>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</si>
  <si>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</si>
  <si>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</si>
  <si>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</si>
  <si>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</si>
  <si>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</si>
  <si>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</si>
  <si>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</si>
  <si>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</si>
  <si>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</si>
  <si>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</si>
  <si>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</si>
  <si>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</si>
  <si>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</si>
  <si>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</si>
  <si>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</si>
  <si>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</si>
  <si>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</si>
  <si>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</si>
  <si>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</si>
  <si>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</si>
  <si>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</si>
  <si>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</si>
  <si>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</si>
  <si>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</si>
  <si>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</si>
  <si>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</si>
  <si>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</si>
  <si>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</si>
  <si>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</si>
  <si>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</si>
  <si>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</si>
  <si>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</si>
  <si>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</si>
  <si>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</si>
  <si>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</si>
  <si>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</si>
  <si>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</si>
  <si>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</si>
  <si>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</si>
  <si>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</si>
  <si>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</si>
  <si>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</si>
  <si>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</si>
  <si>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</si>
  <si>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</si>
  <si>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</si>
  <si>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</si>
  <si>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</si>
  <si>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</si>
  <si>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</si>
  <si>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</si>
  <si>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</si>
  <si>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</si>
  <si>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</si>
  <si>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</si>
  <si>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</si>
  <si>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</si>
  <si>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</si>
  <si>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</si>
  <si>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</si>
  <si>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</si>
  <si>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</si>
  <si>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</si>
  <si>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</si>
  <si>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</si>
  <si>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</si>
  <si>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</si>
  <si>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</si>
  <si>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</si>
  <si>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</si>
  <si>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</si>
  <si>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</si>
  <si>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</si>
  <si>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</si>
  <si>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</si>
  <si>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</si>
  <si>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</si>
  <si>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</si>
  <si>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</si>
  <si>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</si>
  <si>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</si>
  <si>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</si>
  <si>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</si>
  <si>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</si>
  <si>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</si>
  <si>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</si>
  <si>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</si>
  <si>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</si>
  <si>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</si>
  <si>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</si>
  <si>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</si>
  <si>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</si>
  <si>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</si>
  <si>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</si>
  <si>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</si>
  <si>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</si>
  <si>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</si>
  <si>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</si>
  <si>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</si>
  <si>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</si>
  <si>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</si>
  <si>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</si>
  <si>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</si>
  <si>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</si>
  <si>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</si>
  <si>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</si>
  <si>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</si>
  <si>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</si>
  <si>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</si>
  <si>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</si>
  <si>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</si>
  <si>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</si>
  <si>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</si>
  <si>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</si>
  <si>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</si>
  <si>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</si>
  <si>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</si>
  <si>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</si>
  <si>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</si>
  <si>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</si>
  <si>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</si>
  <si>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</si>
  <si>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</si>
  <si>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</si>
  <si>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</si>
  <si>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</si>
  <si>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</si>
  <si>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</si>
  <si>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</si>
  <si>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</si>
  <si>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</si>
  <si>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</si>
  <si>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</si>
  <si>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</si>
  <si>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</si>
  <si>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</si>
  <si>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</si>
  <si>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</si>
  <si>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</si>
  <si>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</si>
  <si>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</si>
  <si>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</si>
  <si>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</si>
  <si>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</si>
  <si>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</si>
  <si>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</si>
  <si>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</si>
  <si>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</si>
  <si>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</si>
  <si>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</si>
  <si>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</si>
  <si>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</si>
  <si>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</si>
  <si>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</si>
  <si>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</si>
  <si>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</si>
  <si>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</si>
  <si>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</si>
  <si>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</si>
  <si>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</si>
  <si>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</si>
  <si>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</si>
  <si>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</si>
  <si>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</si>
  <si>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</si>
  <si>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</si>
  <si>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</si>
  <si>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</si>
  <si>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</si>
  <si>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</si>
  <si>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</si>
  <si>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</si>
  <si>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</si>
  <si>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</si>
  <si>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</si>
  <si>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</si>
  <si>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</si>
  <si>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</si>
  <si>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</si>
  <si>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</si>
  <si>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</si>
  <si>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</si>
  <si>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</si>
  <si>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</si>
  <si>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</si>
  <si>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</si>
  <si>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</si>
  <si>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</si>
  <si>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</si>
  <si>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</si>
  <si>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</si>
  <si>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</si>
  <si>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</si>
  <si>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</si>
  <si>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</si>
  <si>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</si>
  <si>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</si>
  <si>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</si>
  <si>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</si>
  <si>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</si>
  <si>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</si>
  <si>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</si>
  <si>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</si>
  <si>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</si>
  <si>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</si>
  <si>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</si>
  <si>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</si>
  <si>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</si>
  <si>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</si>
  <si>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</si>
  <si>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</si>
  <si>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</si>
  <si>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</si>
  <si>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</si>
  <si>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</si>
  <si>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</si>
  <si>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</si>
  <si>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</si>
  <si>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</si>
  <si>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</si>
  <si>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</si>
  <si>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</si>
  <si>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</si>
  <si>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</si>
  <si>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</si>
  <si>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</si>
  <si>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</si>
  <si>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</si>
  <si>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</si>
  <si>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</si>
  <si>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</si>
  <si>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</si>
  <si>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</si>
  <si>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</si>
  <si>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</si>
  <si>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</si>
  <si>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</si>
  <si>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</si>
  <si>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</si>
  <si>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</si>
  <si>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</si>
  <si>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</si>
  <si>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</si>
  <si>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</si>
  <si>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</si>
  <si>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</si>
  <si>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</si>
  <si>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</si>
  <si>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</si>
  <si>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</si>
  <si>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</si>
  <si>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</si>
  <si>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</si>
  <si>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</si>
  <si>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</si>
  <si>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</si>
  <si>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</si>
  <si>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</si>
  <si>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</si>
  <si>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</si>
  <si>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</si>
  <si>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</si>
  <si>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</si>
  <si>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</si>
  <si>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</si>
  <si>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</si>
  <si>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</si>
  <si>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</si>
  <si>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</si>
  <si>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</si>
  <si>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</si>
  <si>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</si>
  <si>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</si>
  <si>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</si>
  <si>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</si>
  <si>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</si>
  <si>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</si>
  <si>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</si>
  <si>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</si>
  <si>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</si>
  <si>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</si>
  <si>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</si>
  <si>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</si>
  <si>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</si>
  <si>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</si>
  <si>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</si>
  <si>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</si>
  <si>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</si>
  <si>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</si>
  <si>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</si>
  <si>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</si>
  <si>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</si>
  <si>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</si>
  <si>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</si>
  <si>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</si>
  <si>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</si>
  <si>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</si>
  <si>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</si>
  <si>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</si>
  <si>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</si>
  <si>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</si>
  <si>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</si>
  <si>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</si>
  <si>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</si>
  <si>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</si>
  <si>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</si>
  <si>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</si>
  <si>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</si>
  <si>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</si>
  <si>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</si>
  <si>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</si>
  <si>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</si>
  <si>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</si>
  <si>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</si>
  <si>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</si>
  <si>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</si>
  <si>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</si>
  <si>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</si>
  <si>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</si>
  <si>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</si>
  <si>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</si>
  <si>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</si>
  <si>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</si>
  <si>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</si>
  <si>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</si>
  <si>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</si>
  <si>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</si>
  <si>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</si>
  <si>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</si>
  <si>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</si>
  <si>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</si>
  <si>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</si>
  <si>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</si>
  <si>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</si>
  <si>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</si>
  <si>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</si>
  <si>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</si>
  <si>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</si>
  <si>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</si>
  <si>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</si>
  <si>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</si>
  <si>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</si>
  <si>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</si>
  <si>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</si>
  <si>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</si>
  <si>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</si>
  <si>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</si>
  <si>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</si>
  <si>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</si>
  <si>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</si>
  <si>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</si>
  <si>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</si>
  <si>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</si>
  <si>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</si>
  <si>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</si>
  <si>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</si>
  <si>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</si>
  <si>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</si>
  <si>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</si>
  <si>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</si>
  <si>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</si>
  <si>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</si>
  <si>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</si>
  <si>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</si>
  <si>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</si>
  <si>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</si>
  <si>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</si>
  <si>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</si>
  <si>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</si>
  <si>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</si>
  <si>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</si>
  <si>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</si>
  <si>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</si>
  <si>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</si>
  <si>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</si>
  <si>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</si>
  <si>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</si>
  <si>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</si>
  <si>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</si>
  <si>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</si>
  <si>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</si>
  <si>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</si>
  <si>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</si>
  <si>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</si>
  <si>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</si>
  <si>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</si>
  <si>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</si>
  <si>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</si>
  <si>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</si>
  <si>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</si>
  <si>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</si>
  <si>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</si>
  <si>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</si>
  <si>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</si>
  <si>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</si>
  <si>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</si>
  <si>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</si>
  <si>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</si>
  <si>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</si>
  <si>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</si>
  <si>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</si>
  <si>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</si>
  <si>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</si>
  <si>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</si>
  <si>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</si>
  <si>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</si>
  <si>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</si>
  <si>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</si>
  <si>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</si>
  <si>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</si>
  <si>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</si>
  <si>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</si>
  <si>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</si>
  <si>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</si>
  <si>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</si>
  <si>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</si>
  <si>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</si>
  <si>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</si>
  <si>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</si>
  <si>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</si>
  <si>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</si>
  <si>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</si>
  <si>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</si>
  <si>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</si>
  <si>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</si>
  <si>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</si>
  <si>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</si>
  <si>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</si>
  <si>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</si>
  <si>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</si>
  <si>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</si>
  <si>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</si>
  <si>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</si>
  <si>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</si>
  <si>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</si>
  <si>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</si>
  <si>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</si>
  <si>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</si>
  <si>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</si>
  <si>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</si>
  <si>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</si>
  <si>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</si>
  <si>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</si>
  <si>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</si>
  <si>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</si>
  <si>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</si>
  <si>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</si>
  <si>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</si>
  <si>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</si>
  <si>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</si>
  <si>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</si>
  <si>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</si>
  <si>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</si>
  <si>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</si>
  <si>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</si>
  <si>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</si>
  <si>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</si>
  <si>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</si>
  <si>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</si>
  <si>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</si>
  <si>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</si>
  <si>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</si>
  <si>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</si>
  <si>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</si>
  <si>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</si>
  <si>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</si>
  <si>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</si>
  <si>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</si>
  <si>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</si>
  <si>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</si>
  <si>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</si>
  <si>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</si>
  <si>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</si>
  <si>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</si>
  <si>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</si>
  <si>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</si>
  <si>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</si>
  <si>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</si>
  <si>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</si>
  <si>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</si>
  <si>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</si>
  <si>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</si>
  <si>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</si>
  <si>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</si>
  <si>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</si>
  <si>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</si>
  <si>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</si>
  <si>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</si>
  <si>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</si>
  <si>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</si>
  <si>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</si>
  <si>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</si>
  <si>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</si>
  <si>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</si>
  <si>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</si>
  <si>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</si>
  <si>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</si>
  <si>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</si>
  <si>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</si>
  <si>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</si>
  <si>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</si>
  <si>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</si>
  <si>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</si>
  <si>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</si>
  <si>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</si>
  <si>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</si>
  <si>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</si>
  <si>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</si>
  <si>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</si>
  <si>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</si>
  <si>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</si>
  <si>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</si>
  <si>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</si>
  <si>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</si>
  <si>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</si>
  <si>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</si>
  <si>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</si>
  <si>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</si>
  <si>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</si>
  <si>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</si>
  <si>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</si>
  <si>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</si>
  <si>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</si>
  <si>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</si>
  <si>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</si>
  <si>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</si>
  <si>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</si>
  <si>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</si>
  <si>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</si>
  <si>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</si>
  <si>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</si>
  <si>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</si>
  <si>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</si>
  <si>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</si>
  <si>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</si>
  <si>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</si>
  <si>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</si>
  <si>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</si>
  <si>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</si>
  <si>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</si>
  <si>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</si>
  <si>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</si>
  <si>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</si>
  <si>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</si>
  <si>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</si>
  <si>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</si>
  <si>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</si>
  <si>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</si>
  <si>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</si>
  <si>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</si>
  <si>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</si>
  <si>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</si>
  <si>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</si>
  <si>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</si>
  <si>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</si>
  <si>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</si>
  <si>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</si>
  <si>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</si>
  <si>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</si>
  <si>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</si>
  <si>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</si>
  <si>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</si>
  <si>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</si>
  <si>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</si>
  <si>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</si>
  <si>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</si>
  <si>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</si>
  <si>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</si>
  <si>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</si>
  <si>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</si>
  <si>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</si>
  <si>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</si>
  <si>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</si>
  <si>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</si>
  <si>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</si>
  <si>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</si>
  <si>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</si>
  <si>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</si>
  <si>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</si>
  <si>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</si>
  <si>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</si>
  <si>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</si>
  <si>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</si>
  <si>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</si>
  <si>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</si>
  <si>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</si>
  <si>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</si>
  <si>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</si>
  <si>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</si>
  <si>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</si>
  <si>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</si>
  <si>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</si>
  <si>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</si>
  <si>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</si>
  <si>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</si>
  <si>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</si>
  <si>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</si>
  <si>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</si>
  <si>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</si>
  <si>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</si>
  <si>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</si>
  <si>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</si>
  <si>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</si>
  <si>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</si>
  <si>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</si>
  <si>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</si>
  <si>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</si>
  <si>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</si>
  <si>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</si>
  <si>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</si>
  <si>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</si>
  <si>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</si>
  <si>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</si>
  <si>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</si>
  <si>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</si>
  <si>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</si>
  <si>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</si>
  <si>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</si>
  <si>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</si>
  <si>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</si>
  <si>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</si>
  <si>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</si>
  <si>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</si>
  <si>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</si>
  <si>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</si>
  <si>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</si>
  <si>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</si>
  <si>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</si>
  <si>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</si>
  <si>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</si>
  <si>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</si>
  <si>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</si>
  <si>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</si>
  <si>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</si>
  <si>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</si>
  <si>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</si>
  <si>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</si>
  <si>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</si>
  <si>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</si>
  <si>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</si>
  <si>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</si>
  <si>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</si>
  <si>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</si>
  <si>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</si>
  <si>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</si>
  <si>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</si>
  <si>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</si>
  <si>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</si>
  <si>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</si>
  <si>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</si>
  <si>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</si>
  <si>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</si>
  <si>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</si>
  <si>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</si>
  <si>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</si>
  <si>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</si>
  <si>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</si>
  <si>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</si>
  <si>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</si>
  <si>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</si>
  <si>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</si>
  <si>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</si>
  <si>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</si>
  <si>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</si>
  <si>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</si>
  <si>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</si>
  <si>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</si>
  <si>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</si>
  <si>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</si>
  <si>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</si>
  <si>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</si>
  <si>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</si>
  <si>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</si>
  <si>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</si>
  <si>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</si>
  <si>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</si>
  <si>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</si>
  <si>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</si>
  <si>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</si>
  <si>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</si>
  <si>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</si>
  <si>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</si>
  <si>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</si>
  <si>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</si>
  <si>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</si>
  <si>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</si>
  <si>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</si>
  <si>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</si>
  <si>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</si>
  <si>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</si>
  <si>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</si>
  <si>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</si>
  <si>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</si>
  <si>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</si>
  <si>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</si>
  <si>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</si>
  <si>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</si>
  <si>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</si>
  <si>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</si>
  <si>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</si>
  <si>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</si>
  <si>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</si>
  <si>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</si>
  <si>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</si>
  <si>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</si>
  <si>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</si>
  <si>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</si>
  <si>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</si>
  <si>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</si>
  <si>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</si>
  <si>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</si>
  <si>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</si>
  <si>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</si>
  <si>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</si>
  <si>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</si>
  <si>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</si>
  <si>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</si>
  <si>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</si>
  <si>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</si>
  <si>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</si>
  <si>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</si>
  <si>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</si>
  <si>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</si>
  <si>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</si>
  <si>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</si>
  <si>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</si>
  <si>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</si>
  <si>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</si>
  <si>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</si>
  <si>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</si>
  <si>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</si>
  <si>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</si>
  <si>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</si>
  <si>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</si>
  <si>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</si>
  <si>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</si>
  <si>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</si>
  <si>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</si>
  <si>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</si>
  <si>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</si>
  <si>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</si>
  <si>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</si>
  <si>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</si>
  <si>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</si>
  <si>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</si>
  <si>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</si>
  <si>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</si>
  <si>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</si>
  <si>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</si>
  <si>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</si>
  <si>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</si>
  <si>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</si>
  <si>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</si>
  <si>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</si>
  <si>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</si>
  <si>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</si>
  <si>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</si>
  <si>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</si>
  <si>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</si>
  <si>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</si>
  <si>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</si>
  <si>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</si>
  <si>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</si>
  <si>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</si>
  <si>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</si>
  <si>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</si>
  <si>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</si>
  <si>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</si>
  <si>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</si>
  <si>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</si>
  <si>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</si>
  <si>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</si>
  <si>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</si>
  <si>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</si>
  <si>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</si>
  <si>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</si>
  <si>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</si>
  <si>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</si>
  <si>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</si>
  <si>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</si>
  <si>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</si>
  <si>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</si>
  <si>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</si>
  <si>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</si>
  <si>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</si>
  <si>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</si>
  <si>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</si>
  <si>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</si>
  <si>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</si>
  <si>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</si>
  <si>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</si>
  <si>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</si>
  <si>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</si>
  <si>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</si>
  <si>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</si>
  <si>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</si>
  <si>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</si>
  <si>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</si>
  <si>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</si>
  <si>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</si>
  <si>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</si>
  <si>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</si>
  <si>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</si>
  <si>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</si>
  <si>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</si>
  <si>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</si>
  <si>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</si>
  <si>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</si>
  <si>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</si>
  <si>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</si>
  <si>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</si>
  <si>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</si>
  <si>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</si>
  <si>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</si>
  <si>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</si>
  <si>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</si>
  <si>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</si>
  <si>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</si>
  <si>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</si>
  <si>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</si>
  <si>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</si>
  <si>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</si>
  <si>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</si>
  <si>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</si>
  <si>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</si>
  <si>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</si>
  <si>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</si>
  <si>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</si>
  <si>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</si>
  <si>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</si>
  <si>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</si>
  <si>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</si>
  <si>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</si>
  <si>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</si>
  <si>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</si>
  <si>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</si>
  <si>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</si>
  <si>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</si>
  <si>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</si>
  <si>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</si>
  <si>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</si>
  <si>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</si>
  <si>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</si>
  <si>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</si>
  <si>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</si>
  <si>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</si>
  <si>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</si>
  <si>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</si>
  <si>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</si>
  <si>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</si>
  <si>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</si>
  <si>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</si>
  <si>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</si>
  <si>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</si>
  <si>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</si>
  <si>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</si>
  <si>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</si>
  <si>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</si>
  <si>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</si>
  <si>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</si>
  <si>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</si>
  <si>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</si>
  <si>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</si>
  <si>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</si>
  <si>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</si>
  <si>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</si>
  <si>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</si>
  <si>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</si>
  <si>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</si>
  <si>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</si>
  <si>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</si>
  <si>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</si>
  <si>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</si>
  <si>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</si>
  <si>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</si>
  <si>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</si>
  <si>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</si>
  <si>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</si>
  <si>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</si>
  <si>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</si>
  <si>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</si>
  <si>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</si>
  <si>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</si>
  <si>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</si>
  <si>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</si>
  <si>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</si>
  <si>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</si>
  <si>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</si>
  <si>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</si>
  <si>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</si>
  <si>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</si>
  <si>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</si>
  <si>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</si>
  <si>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</si>
  <si>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</si>
  <si>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</si>
  <si>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</si>
  <si>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</si>
  <si>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</si>
  <si>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</si>
  <si>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</si>
  <si>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</si>
  <si>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</si>
  <si>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</si>
  <si>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</si>
  <si>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</si>
  <si>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</si>
  <si>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</si>
  <si>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</si>
  <si>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</si>
  <si>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</si>
  <si>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</si>
  <si>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</si>
  <si>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</si>
  <si>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</si>
  <si>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</si>
  <si>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</si>
  <si>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</si>
  <si>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</si>
  <si>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</si>
  <si>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</si>
  <si>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</si>
  <si>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</si>
  <si>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</si>
  <si>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</si>
  <si>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</si>
  <si>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</si>
  <si>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</si>
  <si>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</si>
  <si>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</si>
  <si>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</si>
  <si>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</si>
  <si>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</si>
  <si>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</si>
  <si>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</si>
  <si>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</si>
  <si>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</si>
  <si>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</si>
  <si>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</si>
  <si>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</si>
  <si>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</si>
  <si>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</si>
  <si>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</si>
  <si>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</si>
  <si>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</si>
  <si>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</si>
  <si>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</si>
  <si>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</si>
  <si>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</si>
  <si>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</si>
  <si>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</si>
  <si>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</si>
  <si>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</si>
  <si>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</si>
  <si>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</si>
  <si>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</si>
  <si>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</si>
  <si>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</si>
  <si>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</si>
  <si>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</si>
  <si>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</si>
  <si>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</si>
  <si>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</si>
  <si>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</si>
  <si>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</si>
  <si>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</si>
  <si>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</si>
  <si>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</si>
  <si>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</si>
  <si>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</si>
  <si>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</si>
  <si>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</si>
  <si>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</si>
  <si>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</si>
  <si>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</si>
  <si>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</si>
  <si>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</si>
  <si>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</si>
  <si>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</si>
  <si>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</si>
  <si>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</si>
  <si>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</si>
  <si>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</si>
  <si>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</si>
  <si>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</si>
  <si>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</si>
  <si>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</si>
  <si>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</si>
  <si>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</si>
  <si>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</si>
  <si>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</si>
  <si>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</si>
  <si>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</si>
  <si>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</si>
  <si>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</si>
  <si>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</si>
  <si>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</si>
  <si>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</si>
  <si>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</si>
  <si>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</si>
  <si>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</si>
  <si>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</si>
  <si>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</si>
  <si>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</si>
  <si>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</si>
  <si>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</si>
  <si>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</si>
  <si>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</si>
  <si>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</si>
  <si>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</si>
  <si>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</si>
  <si>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</si>
  <si>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</si>
  <si>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</si>
  <si>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</si>
  <si>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</si>
  <si>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</si>
  <si>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</si>
  <si>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</si>
  <si>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</si>
  <si>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</si>
  <si>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</si>
  <si>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</si>
  <si>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</si>
  <si>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</si>
  <si>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</si>
  <si>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</si>
  <si>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</si>
  <si>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</si>
  <si>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</si>
  <si>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</si>
  <si>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</si>
  <si>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</si>
  <si>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</si>
  <si>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</si>
  <si>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</si>
  <si>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</si>
  <si>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</si>
  <si>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</si>
  <si>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</si>
  <si>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</si>
  <si>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</si>
  <si>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</si>
  <si>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</si>
  <si>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</si>
  <si>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</si>
  <si>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</si>
  <si>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</si>
  <si>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</si>
  <si>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</si>
  <si>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</si>
  <si>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</si>
  <si>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</si>
  <si>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</si>
  <si>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</si>
  <si>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</si>
  <si>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</si>
  <si>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</si>
  <si>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</si>
  <si>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</si>
  <si>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</si>
  <si>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</si>
  <si>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</si>
  <si>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</si>
  <si>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</si>
  <si>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</si>
  <si>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</si>
  <si>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</si>
  <si>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</si>
  <si>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</si>
  <si>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</si>
  <si>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</si>
  <si>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</si>
  <si>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</si>
  <si>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</si>
  <si>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</si>
  <si>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</si>
  <si>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</si>
  <si>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</si>
  <si>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</si>
  <si>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</si>
  <si>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</si>
  <si>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</si>
  <si>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</si>
  <si>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</si>
  <si>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</si>
  <si>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</si>
  <si>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</si>
  <si>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</si>
  <si>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</si>
  <si>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</si>
  <si>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</si>
  <si>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</si>
  <si>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</si>
  <si>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</si>
  <si>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</si>
  <si>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</si>
  <si>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</si>
  <si>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</si>
  <si>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</si>
  <si>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</si>
  <si>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</si>
  <si>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</si>
  <si>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</si>
  <si>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</si>
  <si>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</si>
  <si>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</si>
  <si>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</si>
  <si>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</si>
  <si>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</si>
  <si>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</si>
  <si>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</si>
  <si>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</si>
  <si>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</si>
  <si>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</si>
  <si>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</si>
  <si>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</si>
  <si>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</si>
  <si>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</si>
  <si>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</si>
  <si>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</si>
  <si>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</si>
  <si>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</si>
  <si>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</si>
  <si>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</si>
  <si>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</si>
  <si>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</si>
  <si>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</si>
  <si>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</si>
  <si>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</si>
  <si>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</si>
  <si>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</si>
  <si>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</si>
  <si>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</si>
  <si>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</si>
  <si>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</si>
  <si>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</si>
  <si>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</si>
  <si>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</si>
  <si>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</si>
  <si>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</si>
  <si>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</si>
  <si>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</si>
  <si>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</si>
  <si>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</si>
  <si>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</si>
  <si>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</si>
  <si>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</si>
  <si>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</si>
  <si>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</si>
  <si>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</si>
  <si>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</si>
  <si>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</si>
  <si>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</si>
  <si>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</si>
  <si>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</si>
  <si>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</si>
  <si>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</si>
  <si>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</si>
  <si>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</si>
  <si>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</si>
  <si>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</si>
  <si>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</si>
  <si>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</si>
  <si>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</si>
  <si>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</si>
  <si>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</si>
  <si>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</si>
  <si>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</si>
  <si>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</si>
  <si>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</si>
  <si>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</si>
  <si>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</si>
  <si>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</si>
  <si>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</si>
  <si>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</si>
  <si>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</si>
  <si>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</si>
  <si>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</si>
  <si>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</si>
  <si>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</si>
  <si>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</si>
  <si>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</si>
  <si>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</si>
  <si>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</si>
  <si>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</si>
  <si>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</si>
  <si>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</si>
  <si>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</si>
  <si>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</si>
  <si>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</si>
  <si>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</si>
  <si>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</si>
  <si>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</si>
  <si>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</si>
  <si>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</si>
  <si>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</si>
  <si>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</si>
  <si>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</si>
  <si>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</si>
  <si>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</si>
  <si>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</si>
  <si>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</si>
  <si>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</si>
  <si>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</si>
  <si>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</si>
  <si>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</si>
  <si>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</si>
  <si>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</si>
  <si>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</si>
  <si>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</si>
  <si>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</si>
  <si>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</si>
  <si>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</si>
  <si>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</si>
  <si>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</si>
  <si>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</si>
  <si>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</si>
  <si>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</si>
  <si>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</si>
  <si>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</si>
  <si>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</si>
  <si>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</si>
  <si>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</si>
  <si>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</si>
  <si>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</si>
  <si>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</si>
  <si>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</si>
  <si>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</si>
  <si>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</si>
  <si>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</si>
  <si>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</si>
  <si>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</si>
  <si>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</si>
  <si>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</si>
  <si>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</si>
  <si>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</si>
  <si>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</si>
  <si>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</si>
  <si>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</si>
  <si>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</si>
  <si>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</si>
  <si>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</si>
  <si>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</si>
  <si>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</si>
  <si>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</si>
  <si>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</si>
  <si>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</si>
  <si>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</si>
  <si>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</si>
  <si>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</si>
  <si>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</si>
  <si>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</si>
  <si>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</si>
  <si>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</si>
  <si>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</si>
  <si>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</si>
  <si>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</si>
  <si>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</si>
  <si>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</si>
  <si>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</si>
  <si>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</si>
  <si>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</si>
  <si>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</si>
  <si>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</si>
  <si>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</si>
  <si>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</si>
  <si>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</si>
  <si>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</si>
  <si>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</si>
  <si>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</si>
  <si>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</si>
  <si>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</si>
  <si>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</si>
  <si>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</si>
  <si>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</si>
  <si>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</si>
  <si>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</si>
  <si>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</si>
  <si>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</si>
  <si>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</si>
  <si>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</si>
  <si>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</si>
  <si>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</si>
  <si>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</si>
  <si>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</si>
  <si>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</si>
  <si>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</si>
  <si>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</si>
  <si>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</si>
  <si>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</si>
  <si>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</si>
  <si>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</si>
  <si>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</si>
  <si>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</si>
  <si>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</si>
  <si>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</si>
  <si>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</si>
  <si>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</si>
  <si>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</si>
  <si>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</si>
  <si>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</si>
  <si>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</si>
  <si>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</si>
  <si>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Column Labels</t>
  </si>
  <si>
    <t>Grand Total</t>
  </si>
  <si>
    <t>(All)</t>
  </si>
  <si>
    <t>Row Labels</t>
  </si>
  <si>
    <t>Date Created Conversion</t>
  </si>
  <si>
    <t>Deadline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</si>
  <si>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</si>
  <si>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</si>
  <si>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</si>
  <si>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</si>
  <si>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</si>
  <si>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</si>
  <si>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</si>
  <si>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</si>
  <si>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</si>
  <si>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</si>
  <si>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</si>
  <si>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</si>
  <si>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</si>
  <si>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Quarters</t>
  </si>
  <si>
    <t>Goal</t>
  </si>
  <si>
    <t>Number Successful</t>
  </si>
  <si>
    <t xml:space="preserve">Number Failed </t>
  </si>
  <si>
    <t xml:space="preserve">Number Canceled 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</si>
  <si>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</si>
  <si>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</si>
  <si>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</si>
  <si>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</si>
  <si>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</si>
  <si>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</si>
  <si>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</si>
  <si>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</si>
  <si>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</si>
  <si>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</si>
  <si>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40000 to 44999</t>
  </si>
  <si>
    <t>45000 to 49999</t>
  </si>
  <si>
    <t>Greater than 50000</t>
  </si>
  <si>
    <t>25000 to 29999</t>
  </si>
  <si>
    <t>30000 to 24999</t>
  </si>
  <si>
    <t>35000 to 39999</t>
  </si>
  <si>
    <t>mean</t>
  </si>
  <si>
    <t>median</t>
  </si>
  <si>
    <t>minimum</t>
  </si>
  <si>
    <t>maximum</t>
  </si>
  <si>
    <t>variance</t>
  </si>
  <si>
    <t>standard deviation</t>
  </si>
  <si>
    <t xml:space="preserve">Failed Outcomes </t>
  </si>
  <si>
    <t xml:space="preserve">Successful Outcomes </t>
  </si>
  <si>
    <t>In this data, mean better summarizes the data to demonstrate the large amount of backers for successful projects.  Overall, the difference in mean between failed and successful projects is a large number refering to the amount of individuals involved in successful campaigns, versus failed campaigns.  One might draw the conclusion that it takes many backers to create a successful campaign.</t>
  </si>
  <si>
    <t>There is more variability with successful campaigns based on the data determined below.  Variability demonstrates the difference in both campaign goals and how many individuals it takes to make a successful campaign based on those goals.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</si>
</sst>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33" borderId="0" xfId="0" applyFill="1"/>
    <xf numFmtId="0" fontId="0" fillId="34" borderId="0" xfId="0" applyFill="1"/>
    <xf numFmtId="1" fontId="0" fillId="33" borderId="0" xfId="0" applyNumberFormat="1" applyFill="1"/>
    <xf numFmtId="1" fontId="0" fillId="34" borderId="0" xfId="0" applyNumberFormat="1" applyFill="1"/>
    <xf numFmtId="0" fontId="6" fillId="0" borderId="0" xfId="6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auto="1"/>
      </font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[CrowdfundingBook_Correct.xlsx]Outcomes per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per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5-F74F-A72E-158E43121C4B}"/>
            </c:ext>
          </c:extLst>
        </c:ser>
        <c:ser>
          <c:idx val="1"/>
          <c:order val="1"/>
          <c:tx>
            <c:strRef>
              <c:f>'Outcomes per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45-F74F-A72E-158E43121C4B}"/>
            </c:ext>
          </c:extLst>
        </c:ser>
        <c:ser>
          <c:idx val="2"/>
          <c:order val="2"/>
          <c:tx>
            <c:strRef>
              <c:f>'Outcomes per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45-F74F-A72E-158E43121C4B}"/>
            </c:ext>
          </c:extLst>
        </c:ser>
        <c:ser>
          <c:idx val="3"/>
          <c:order val="3"/>
          <c:tx>
            <c:strRef>
              <c:f>'Outcomes per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45-F74F-A72E-158E43121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794383"/>
        <c:axId val="464066432"/>
      </c:barChart>
      <c:catAx>
        <c:axId val="8479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66432"/>
        <c:crosses val="autoZero"/>
        <c:auto val="1"/>
        <c:lblAlgn val="ctr"/>
        <c:lblOffset val="100"/>
        <c:noMultiLvlLbl val="0"/>
      </c:catAx>
      <c:valAx>
        <c:axId val="4640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9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[CrowdfundingBook_Correct.xlsx]Outcomes per 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3-8E4D-AA2A-CB4B0BA9AEDB}"/>
            </c:ext>
          </c:extLst>
        </c:ser>
        <c:ser>
          <c:idx val="1"/>
          <c:order val="1"/>
          <c:tx>
            <c:strRef>
              <c:f>'Outcomes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23-8E4D-AA2A-CB4B0BA9AEDB}"/>
            </c:ext>
          </c:extLst>
        </c:ser>
        <c:ser>
          <c:idx val="2"/>
          <c:order val="2"/>
          <c:tx>
            <c:strRef>
              <c:f>'Outcomes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3-8E4D-AA2A-CB4B0BA9AEDB}"/>
            </c:ext>
          </c:extLst>
        </c:ser>
        <c:ser>
          <c:idx val="3"/>
          <c:order val="3"/>
          <c:tx>
            <c:strRef>
              <c:f>'Outcomes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23-8E4D-AA2A-CB4B0BA9A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7300832"/>
        <c:axId val="537302480"/>
      </c:barChart>
      <c:catAx>
        <c:axId val="5373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02480"/>
        <c:crosses val="autoZero"/>
        <c:auto val="1"/>
        <c:lblAlgn val="ctr"/>
        <c:lblOffset val="100"/>
        <c:noMultiLvlLbl val="0"/>
      </c:catAx>
      <c:valAx>
        <c:axId val="5373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[CrowdfundingBook_Correct.xlsx]Outcome by Date and Category!PivotTable8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Date and Category'!$B$5:$B$6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Date and Category'!$A$7:$A$19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and Category'!$B$7:$B$19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D-0841-8884-FAE916D3727C}"/>
            </c:ext>
          </c:extLst>
        </c:ser>
        <c:ser>
          <c:idx val="1"/>
          <c:order val="1"/>
          <c:tx>
            <c:strRef>
              <c:f>'Outcome by Date and Category'!$C$5:$C$6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Date and Category'!$A$7:$A$19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and Category'!$C$7:$C$19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D-0841-8884-FAE916D3727C}"/>
            </c:ext>
          </c:extLst>
        </c:ser>
        <c:ser>
          <c:idx val="2"/>
          <c:order val="2"/>
          <c:tx>
            <c:strRef>
              <c:f>'Outcome by Date and Category'!$D$5:$D$6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Date and Category'!$A$7:$A$19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and Category'!$D$7:$D$19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DD-0841-8884-FAE916D3727C}"/>
            </c:ext>
          </c:extLst>
        </c:ser>
        <c:ser>
          <c:idx val="3"/>
          <c:order val="3"/>
          <c:tx>
            <c:strRef>
              <c:f>'Outcome by Date and Category'!$E$5:$E$6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by Date and Category'!$A$7:$A$19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and Category'!$E$7:$E$19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DD-0841-8884-FAE916D37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237296"/>
        <c:axId val="538297760"/>
      </c:lineChart>
      <c:catAx>
        <c:axId val="53823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97760"/>
        <c:crosses val="autoZero"/>
        <c:auto val="1"/>
        <c:lblAlgn val="ctr"/>
        <c:lblOffset val="100"/>
        <c:noMultiLvlLbl val="0"/>
      </c:catAx>
      <c:valAx>
        <c:axId val="5382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3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24999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0.18032786885245902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A-1E47-AC68-F0DF3166EB3F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24999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0.81967213114754101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A-1E47-AC68-F0DF3166EB3F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24999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1A-1E47-AC68-F0DF3166E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231376"/>
        <c:axId val="286233024"/>
      </c:lineChart>
      <c:catAx>
        <c:axId val="28623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3024"/>
        <c:crosses val="autoZero"/>
        <c:auto val="1"/>
        <c:lblAlgn val="ctr"/>
        <c:lblOffset val="100"/>
        <c:noMultiLvlLbl val="0"/>
      </c:catAx>
      <c:valAx>
        <c:axId val="2862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12700</xdr:rowOff>
    </xdr:from>
    <xdr:to>
      <xdr:col>14</xdr:col>
      <xdr:colOff>800100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0AB1B-098E-E469-E739-F9922F9FE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101600</xdr:rowOff>
    </xdr:from>
    <xdr:to>
      <xdr:col>15</xdr:col>
      <xdr:colOff>406400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B5FCF-F1D7-22DB-107B-03F1BD47B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177800</xdr:rowOff>
    </xdr:from>
    <xdr:to>
      <xdr:col>13</xdr:col>
      <xdr:colOff>736600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B765B3-AE5F-269A-702A-28A7529E6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111894</xdr:colOff>
      <xdr:row>14</xdr:row>
      <xdr:rowOff>108200</xdr:rowOff>
    </xdr:from>
    <xdr:to>
      <xdr:col>10</xdr:col>
      <xdr:colOff>212598</xdr:colOff>
      <xdr:row>29</xdr:row>
      <xdr:rowOff>106298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6A5161-FEF3-3FC0-8FD2-17547CEA7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berty Heise" refreshedDate="44831.701415856478" createdVersion="8" refreshedVersion="8" minRefreshableVersion="3" recordCount="1000" xr:uid="{17717033-A7F9-C24B-B312-C94CBF70535B}">
  <cacheSource type="worksheet">
    <worksheetSource ref="A1:V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1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launched_at" numFmtId="0">
      <sharedItems containsSemiMixedTypes="0" containsString="0" containsNumber="1" containsInteger="1" minValue="1263016800" maxValue="1580104800"/>
    </cacheField>
    <cacheField name="Deadline Conversion" numFmtId="14">
      <sharedItems containsSemiMixedTypes="0" containsNonDate="0" containsDate="1" containsString="0" minDate="2010-01-09T06:00:00" maxDate="2020-02-10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x v="0"/>
    <s v="CAD"/>
    <x v="0"/>
    <n v="1448690400"/>
    <d v="2015-12-15T06:00:00"/>
    <n v="1450159200"/>
    <b v="0"/>
    <b v="0"/>
    <s v="food/food trucks"/>
    <x v="0"/>
    <x v="0"/>
  </r>
  <r>
    <n v="1"/>
    <s v="Odom Inc"/>
    <s v="Managed bottom-line architecture"/>
    <n v="1400"/>
    <n v="14560"/>
    <x v="1"/>
    <n v="158"/>
    <n v="10.4"/>
    <n v="92.151898734177209"/>
    <x v="1"/>
    <s v="USD"/>
    <x v="1"/>
    <n v="1408424400"/>
    <d v="2014-08-21T05:00: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425"/>
    <n v="1.3147878228782288"/>
    <n v="100.01614035087719"/>
    <x v="2"/>
    <s v="AUD"/>
    <x v="2"/>
    <n v="1384668000"/>
    <d v="2013-11-19T06:00: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24"/>
    <n v="0.58976190476190471"/>
    <n v="103.20833333333333"/>
    <x v="1"/>
    <s v="USD"/>
    <x v="3"/>
    <n v="1565499600"/>
    <d v="2019-09-20T05:00:00"/>
    <n v="1568955600"/>
    <b v="0"/>
    <b v="0"/>
    <s v="music/rock"/>
    <x v="1"/>
    <x v="1"/>
  </r>
  <r>
    <n v="4"/>
    <s v="Larson-Little"/>
    <s v="Proactive foreground core"/>
    <n v="7600"/>
    <n v="5265"/>
    <x v="0"/>
    <n v="53"/>
    <n v="0.69276315789473686"/>
    <n v="99.339622641509436"/>
    <x v="1"/>
    <s v="USD"/>
    <x v="4"/>
    <n v="1547964000"/>
    <d v="2019-01-24T06:00:00"/>
    <n v="1548309600"/>
    <b v="0"/>
    <b v="0"/>
    <s v="theater/plays"/>
    <x v="3"/>
    <x v="3"/>
  </r>
  <r>
    <n v="5"/>
    <s v="Harris Group"/>
    <s v="Open-source optimizing database"/>
    <n v="7600"/>
    <n v="13195"/>
    <x v="1"/>
    <n v="174"/>
    <n v="1.7361842105263159"/>
    <n v="75.833333333333329"/>
    <x v="3"/>
    <s v="DKK"/>
    <x v="5"/>
    <n v="1346130000"/>
    <d v="2012-09-08T05:00:00"/>
    <n v="1347080400"/>
    <b v="0"/>
    <b v="0"/>
    <s v="theater/plays"/>
    <x v="3"/>
    <x v="3"/>
  </r>
  <r>
    <n v="6"/>
    <s v="Ortiz, Coleman and Mitchell"/>
    <s v="Operative upward-trending algorithm"/>
    <n v="5200"/>
    <n v="1090"/>
    <x v="0"/>
    <n v="18"/>
    <n v="0.20961538461538462"/>
    <n v="60.555555555555557"/>
    <x v="4"/>
    <s v="GBP"/>
    <x v="6"/>
    <n v="1505278800"/>
    <d v="2017-09-14T05:00:00"/>
    <n v="1505365200"/>
    <b v="0"/>
    <b v="0"/>
    <s v="film &amp; video/documentary"/>
    <x v="4"/>
    <x v="4"/>
  </r>
  <r>
    <n v="7"/>
    <s v="Carter-Guzman"/>
    <s v="Centralized cohesive challenge"/>
    <n v="4500"/>
    <n v="14741"/>
    <x v="1"/>
    <n v="227"/>
    <n v="3.2757777777777779"/>
    <n v="64.93832599118943"/>
    <x v="3"/>
    <s v="DKK"/>
    <x v="7"/>
    <n v="1439442000"/>
    <d v="2015-08-15T05:00:00"/>
    <n v="1439614800"/>
    <b v="0"/>
    <b v="0"/>
    <s v="theater/plays"/>
    <x v="3"/>
    <x v="3"/>
  </r>
  <r>
    <n v="8"/>
    <s v="Nunez-Richards"/>
    <s v="Exclusive attitude-oriented intranet"/>
    <n v="110100"/>
    <n v="21946"/>
    <x v="2"/>
    <n v="708"/>
    <n v="0.19932788374205268"/>
    <n v="30.997175141242938"/>
    <x v="3"/>
    <s v="DKK"/>
    <x v="8"/>
    <n v="1281330000"/>
    <d v="2010-08-11T05:00:00"/>
    <n v="1281502800"/>
    <b v="0"/>
    <b v="0"/>
    <s v="theater/plays"/>
    <x v="3"/>
    <x v="3"/>
  </r>
  <r>
    <n v="9"/>
    <s v="Rangel, Holt and Jones"/>
    <s v="Open-source fresh-thinking model"/>
    <n v="6200"/>
    <n v="3208"/>
    <x v="0"/>
    <n v="44"/>
    <n v="0.51741935483870971"/>
    <n v="72.909090909090907"/>
    <x v="1"/>
    <s v="USD"/>
    <x v="9"/>
    <n v="1379566800"/>
    <d v="2013-11-07T06:00:00"/>
    <n v="1383804000"/>
    <b v="0"/>
    <b v="0"/>
    <s v="music/electric music"/>
    <x v="1"/>
    <x v="5"/>
  </r>
  <r>
    <n v="10"/>
    <s v="Green Ltd"/>
    <s v="Monitored empowering installation"/>
    <n v="5200"/>
    <n v="13838"/>
    <x v="1"/>
    <n v="220"/>
    <n v="2.6611538461538462"/>
    <n v="62.9"/>
    <x v="1"/>
    <s v="USD"/>
    <x v="10"/>
    <n v="1281762000"/>
    <d v="2010-10-01T05:00: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27"/>
    <n v="0.48095238095238096"/>
    <n v="112.22222222222223"/>
    <x v="1"/>
    <s v="USD"/>
    <x v="11"/>
    <n v="1285045200"/>
    <d v="2010-09-27T05:00:00"/>
    <n v="1285563600"/>
    <b v="0"/>
    <b v="1"/>
    <s v="theater/plays"/>
    <x v="3"/>
    <x v="3"/>
  </r>
  <r>
    <n v="12"/>
    <s v="Kim Ltd"/>
    <s v="Assimilated hybrid intranet"/>
    <n v="6300"/>
    <n v="5629"/>
    <x v="0"/>
    <n v="55"/>
    <n v="0.89349206349206345"/>
    <n v="102.34545454545454"/>
    <x v="1"/>
    <s v="USD"/>
    <x v="12"/>
    <n v="1571720400"/>
    <d v="2019-10-30T05:00: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98"/>
    <n v="2.4511904761904764"/>
    <n v="105.05102040816327"/>
    <x v="1"/>
    <s v="USD"/>
    <x v="13"/>
    <n v="1465621200"/>
    <d v="2016-06-23T05:00:00"/>
    <n v="1466658000"/>
    <b v="0"/>
    <b v="0"/>
    <s v="music/indie rock"/>
    <x v="1"/>
    <x v="7"/>
  </r>
  <r>
    <n v="14"/>
    <s v="Rodriguez, Rose and Stewart"/>
    <s v="Cloned directional synergy"/>
    <n v="28200"/>
    <n v="18829"/>
    <x v="0"/>
    <n v="200"/>
    <n v="0.66769503546099296"/>
    <n v="94.144999999999996"/>
    <x v="1"/>
    <s v="USD"/>
    <x v="14"/>
    <n v="1331013600"/>
    <d v="2012-04-02T05:00:00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0"/>
    <n v="452"/>
    <n v="0.47307881773399013"/>
    <n v="84.986725663716811"/>
    <x v="1"/>
    <s v="USD"/>
    <x v="15"/>
    <n v="1575957600"/>
    <d v="2019-12-14T06:00:00"/>
    <n v="1576303200"/>
    <b v="0"/>
    <b v="0"/>
    <s v="technology/wearables"/>
    <x v="2"/>
    <x v="8"/>
  </r>
  <r>
    <n v="16"/>
    <s v="Hines Inc"/>
    <s v="Cross-platform systemic adapter"/>
    <n v="1700"/>
    <n v="11041"/>
    <x v="1"/>
    <n v="100"/>
    <n v="6.4947058823529416"/>
    <n v="110.41"/>
    <x v="1"/>
    <s v="USD"/>
    <x v="16"/>
    <n v="1390370400"/>
    <d v="2014-02-13T06:00:00"/>
    <n v="1392271200"/>
    <b v="0"/>
    <b v="0"/>
    <s v="publishing/nonfiction"/>
    <x v="5"/>
    <x v="9"/>
  </r>
  <r>
    <n v="17"/>
    <s v="Cochran-Nguyen"/>
    <s v="Seamless 4thgeneration methodology"/>
    <n v="84600"/>
    <n v="134845"/>
    <x v="1"/>
    <n v="1249"/>
    <n v="1.5939125295508274"/>
    <n v="107.96236989591674"/>
    <x v="1"/>
    <s v="USD"/>
    <x v="17"/>
    <n v="1294812000"/>
    <d v="2011-01-13T06:00:00"/>
    <n v="1294898400"/>
    <b v="0"/>
    <b v="0"/>
    <s v="film &amp; video/animation"/>
    <x v="4"/>
    <x v="10"/>
  </r>
  <r>
    <n v="18"/>
    <s v="Johnson-Gould"/>
    <s v="Exclusive needs-based adapter"/>
    <n v="9100"/>
    <n v="6089"/>
    <x v="3"/>
    <n v="135"/>
    <n v="0.66912087912087914"/>
    <n v="45.103703703703701"/>
    <x v="1"/>
    <s v="USD"/>
    <x v="18"/>
    <n v="1536382800"/>
    <d v="2018-09-16T05:00:00"/>
    <n v="1537074000"/>
    <b v="0"/>
    <b v="0"/>
    <s v="theater/plays"/>
    <x v="3"/>
    <x v="3"/>
  </r>
  <r>
    <n v="19"/>
    <s v="Perez-Hess"/>
    <s v="Down-sized cohesive archive"/>
    <n v="62500"/>
    <n v="30331"/>
    <x v="0"/>
    <n v="674"/>
    <n v="0.48529600000000001"/>
    <n v="45.001483679525222"/>
    <x v="1"/>
    <s v="USD"/>
    <x v="19"/>
    <n v="1551679200"/>
    <d v="2019-03-25T05:00:00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1"/>
    <n v="1396"/>
    <n v="1.1224279210925645"/>
    <n v="105.97134670487107"/>
    <x v="1"/>
    <s v="USD"/>
    <x v="20"/>
    <n v="1406523600"/>
    <d v="2014-07-28T05:00:0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0"/>
    <n v="558"/>
    <n v="0.40992553191489361"/>
    <n v="69.055555555555557"/>
    <x v="1"/>
    <s v="USD"/>
    <x v="21"/>
    <n v="1313384400"/>
    <d v="2011-09-18T05:00:00"/>
    <n v="1316322000"/>
    <b v="0"/>
    <b v="0"/>
    <s v="theater/plays"/>
    <x v="3"/>
    <x v="3"/>
  </r>
  <r>
    <n v="22"/>
    <s v="Collier Inc"/>
    <s v="Enhanced dynamic definition"/>
    <n v="59100"/>
    <n v="75690"/>
    <x v="1"/>
    <n v="890"/>
    <n v="1.2807106598984772"/>
    <n v="85.044943820224717"/>
    <x v="1"/>
    <s v="USD"/>
    <x v="22"/>
    <n v="1522731600"/>
    <d v="2018-04-18T05:00:00"/>
    <n v="1524027600"/>
    <b v="0"/>
    <b v="0"/>
    <s v="theater/plays"/>
    <x v="3"/>
    <x v="3"/>
  </r>
  <r>
    <n v="23"/>
    <s v="Gray-Jenkins"/>
    <s v="Devolved next generation adapter"/>
    <n v="4500"/>
    <n v="14942"/>
    <x v="1"/>
    <n v="142"/>
    <n v="3.3204444444444445"/>
    <n v="105.22535211267606"/>
    <x v="4"/>
    <s v="GBP"/>
    <x v="23"/>
    <n v="1550124000"/>
    <d v="2019-04-08T05:00: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2673"/>
    <n v="1.1283225108225108"/>
    <n v="39.003741114852225"/>
    <x v="1"/>
    <s v="USD"/>
    <x v="24"/>
    <n v="1403326800"/>
    <d v="2014-06-23T05:00: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1"/>
    <n v="163"/>
    <n v="2.1643636363636363"/>
    <n v="73.030674846625772"/>
    <x v="1"/>
    <s v="USD"/>
    <x v="25"/>
    <n v="1305694800"/>
    <d v="2011-06-07T05:00:00"/>
    <n v="1307422800"/>
    <b v="0"/>
    <b v="1"/>
    <s v="games/video games"/>
    <x v="6"/>
    <x v="11"/>
  </r>
  <r>
    <n v="26"/>
    <s v="Spencer-Bates"/>
    <s v="Optional responsive customer loyalty"/>
    <n v="107500"/>
    <n v="51814"/>
    <x v="3"/>
    <n v="1480"/>
    <n v="0.4819906976744186"/>
    <n v="35.009459459459457"/>
    <x v="1"/>
    <s v="USD"/>
    <x v="26"/>
    <n v="1533013200"/>
    <d v="2018-08-27T05:00:00"/>
    <n v="1535346000"/>
    <b v="0"/>
    <b v="0"/>
    <s v="theater/plays"/>
    <x v="3"/>
    <x v="3"/>
  </r>
  <r>
    <n v="27"/>
    <s v="Best, Carr and Williams"/>
    <s v="Diverse transitional migration"/>
    <n v="2000"/>
    <n v="1599"/>
    <x v="0"/>
    <n v="15"/>
    <n v="0.79949999999999999"/>
    <n v="106.6"/>
    <x v="1"/>
    <s v="USD"/>
    <x v="27"/>
    <n v="1443848400"/>
    <d v="2015-10-11T05:00:00"/>
    <n v="1444539600"/>
    <b v="0"/>
    <b v="0"/>
    <s v="music/rock"/>
    <x v="1"/>
    <x v="1"/>
  </r>
  <r>
    <n v="28"/>
    <s v="Campbell, Brown and Powell"/>
    <s v="Synchronized global task-force"/>
    <n v="130800"/>
    <n v="137635"/>
    <x v="1"/>
    <n v="2220"/>
    <n v="1.0522553516819573"/>
    <n v="61.997747747747745"/>
    <x v="1"/>
    <s v="USD"/>
    <x v="28"/>
    <n v="1265695200"/>
    <d v="2010-03-04T06:00:00"/>
    <n v="1267682400"/>
    <b v="0"/>
    <b v="1"/>
    <s v="theater/plays"/>
    <x v="3"/>
    <x v="3"/>
  </r>
  <r>
    <n v="29"/>
    <s v="Johnson, Parker and Haynes"/>
    <s v="Focused 6thgeneration forecast"/>
    <n v="45900"/>
    <n v="150965"/>
    <x v="1"/>
    <n v="1606"/>
    <n v="3.2889978213507627"/>
    <n v="94.000622665006233"/>
    <x v="5"/>
    <s v="CHF"/>
    <x v="29"/>
    <n v="1532062800"/>
    <d v="2018-08-29T05:00:00"/>
    <n v="1535518800"/>
    <b v="0"/>
    <b v="0"/>
    <s v="film &amp; video/shorts"/>
    <x v="4"/>
    <x v="12"/>
  </r>
  <r>
    <n v="30"/>
    <s v="Clark-Cooke"/>
    <s v="Down-sized analyzing challenge"/>
    <n v="9000"/>
    <n v="14455"/>
    <x v="1"/>
    <n v="129"/>
    <n v="1.606111111111111"/>
    <n v="112.05426356589147"/>
    <x v="1"/>
    <s v="USD"/>
    <x v="30"/>
    <n v="1558674000"/>
    <d v="2019-05-29T05:00:0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1"/>
    <n v="226"/>
    <n v="3.1"/>
    <n v="48.008849557522126"/>
    <x v="4"/>
    <s v="GBP"/>
    <x v="31"/>
    <n v="1451973600"/>
    <d v="2016-02-02T06:00:00"/>
    <n v="1454392800"/>
    <b v="0"/>
    <b v="0"/>
    <s v="games/video games"/>
    <x v="6"/>
    <x v="11"/>
  </r>
  <r>
    <n v="32"/>
    <s v="Jackson PLC"/>
    <s v="Ergonomic 6thgeneration success"/>
    <n v="101000"/>
    <n v="87676"/>
    <x v="0"/>
    <n v="2307"/>
    <n v="0.86807920792079207"/>
    <n v="38.004334633723452"/>
    <x v="6"/>
    <s v="EUR"/>
    <x v="32"/>
    <n v="1515564000"/>
    <d v="2018-02-06T06:00: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5419"/>
    <n v="3.7782071713147412"/>
    <n v="35.000184535892231"/>
    <x v="1"/>
    <s v="USD"/>
    <x v="33"/>
    <n v="1412485200"/>
    <d v="2014-11-11T06:00:00"/>
    <n v="1415685600"/>
    <b v="0"/>
    <b v="0"/>
    <s v="theater/plays"/>
    <x v="3"/>
    <x v="3"/>
  </r>
  <r>
    <n v="34"/>
    <s v="Maldonado and Sons"/>
    <s v="Reverse-engineered asynchronous archive"/>
    <n v="9300"/>
    <n v="14025"/>
    <x v="1"/>
    <n v="165"/>
    <n v="1.5080645161290323"/>
    <n v="85"/>
    <x v="1"/>
    <s v="USD"/>
    <x v="34"/>
    <n v="1490245200"/>
    <d v="2017-03-28T05:00: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1"/>
    <n v="1965"/>
    <n v="1.5030119521912351"/>
    <n v="95.993893129770996"/>
    <x v="3"/>
    <s v="DKK"/>
    <x v="35"/>
    <n v="1547877600"/>
    <d v="2019-03-02T06:00:00"/>
    <n v="1551506400"/>
    <b v="0"/>
    <b v="1"/>
    <s v="film &amp; video/drama"/>
    <x v="4"/>
    <x v="6"/>
  </r>
  <r>
    <n v="36"/>
    <s v="Jackson-Lewis"/>
    <s v="Monitored multi-state encryption"/>
    <n v="700"/>
    <n v="1101"/>
    <x v="1"/>
    <n v="16"/>
    <n v="1.572857142857143"/>
    <n v="68.8125"/>
    <x v="1"/>
    <s v="USD"/>
    <x v="36"/>
    <n v="1298700000"/>
    <d v="2011-03-23T05:00: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07"/>
    <n v="1.3998765432098765"/>
    <n v="105.97196261682242"/>
    <x v="1"/>
    <s v="USD"/>
    <x v="37"/>
    <n v="1570338000"/>
    <d v="2019-11-08T06:00:00"/>
    <n v="1573192800"/>
    <b v="0"/>
    <b v="1"/>
    <s v="publishing/fiction"/>
    <x v="5"/>
    <x v="13"/>
  </r>
  <r>
    <n v="38"/>
    <s v="Maldonado-Gonzalez"/>
    <s v="Digitized client-driven database"/>
    <n v="3100"/>
    <n v="10085"/>
    <x v="1"/>
    <n v="134"/>
    <n v="3.2532258064516131"/>
    <n v="75.261194029850742"/>
    <x v="1"/>
    <s v="USD"/>
    <x v="38"/>
    <n v="1287378000"/>
    <d v="2010-10-23T05:00:00"/>
    <n v="1287810000"/>
    <b v="0"/>
    <b v="0"/>
    <s v="photography/photography books"/>
    <x v="7"/>
    <x v="14"/>
  </r>
  <r>
    <n v="39"/>
    <s v="Kim-Rice"/>
    <s v="Organized bi-directional function"/>
    <n v="9900"/>
    <n v="5027"/>
    <x v="0"/>
    <n v="88"/>
    <n v="0.50777777777777777"/>
    <n v="57.125"/>
    <x v="3"/>
    <s v="DKK"/>
    <x v="39"/>
    <n v="1361772000"/>
    <d v="2013-03-11T05:00:00"/>
    <n v="1362978000"/>
    <b v="0"/>
    <b v="0"/>
    <s v="theater/plays"/>
    <x v="3"/>
    <x v="3"/>
  </r>
  <r>
    <n v="40"/>
    <s v="Garcia, Garcia and Lopez"/>
    <s v="Reduced stable middleware"/>
    <n v="8800"/>
    <n v="14878"/>
    <x v="1"/>
    <n v="198"/>
    <n v="1.6906818181818182"/>
    <n v="75.141414141414145"/>
    <x v="1"/>
    <s v="USD"/>
    <x v="40"/>
    <n v="1275714000"/>
    <d v="2010-06-24T05:00:00"/>
    <n v="1277355600"/>
    <b v="0"/>
    <b v="1"/>
    <s v="technology/wearables"/>
    <x v="2"/>
    <x v="8"/>
  </r>
  <r>
    <n v="41"/>
    <s v="Watts Group"/>
    <s v="Universal 5thgeneration neural-net"/>
    <n v="5600"/>
    <n v="11924"/>
    <x v="1"/>
    <n v="111"/>
    <n v="2.1292857142857144"/>
    <n v="107.42342342342343"/>
    <x v="6"/>
    <s v="EUR"/>
    <x v="41"/>
    <n v="1346734800"/>
    <d v="2012-09-30T05:00:00"/>
    <n v="1348981200"/>
    <b v="0"/>
    <b v="1"/>
    <s v="music/rock"/>
    <x v="1"/>
    <x v="1"/>
  </r>
  <r>
    <n v="42"/>
    <s v="Werner-Bryant"/>
    <s v="Virtual uniform frame"/>
    <n v="1800"/>
    <n v="7991"/>
    <x v="1"/>
    <n v="222"/>
    <n v="4.4394444444444447"/>
    <n v="35.995495495495497"/>
    <x v="1"/>
    <s v="USD"/>
    <x v="42"/>
    <n v="1309755600"/>
    <d v="2011-07-13T05:00:00"/>
    <n v="1310533200"/>
    <b v="0"/>
    <b v="0"/>
    <s v="food/food trucks"/>
    <x v="0"/>
    <x v="0"/>
  </r>
  <r>
    <n v="43"/>
    <s v="Schmitt-Mendoza"/>
    <s v="Profound explicit paradigm"/>
    <n v="90200"/>
    <n v="167717"/>
    <x v="1"/>
    <n v="6212"/>
    <n v="1.859390243902439"/>
    <n v="26.998873148744366"/>
    <x v="1"/>
    <s v="USD"/>
    <x v="43"/>
    <n v="1406178000"/>
    <d v="2014-08-09T05:00:00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1"/>
    <n v="98"/>
    <n v="6.5881249999999998"/>
    <n v="107.56122448979592"/>
    <x v="3"/>
    <s v="DKK"/>
    <x v="44"/>
    <n v="1552798800"/>
    <d v="2019-03-18T05:00:00"/>
    <n v="1552885200"/>
    <b v="0"/>
    <b v="0"/>
    <s v="publishing/fiction"/>
    <x v="5"/>
    <x v="13"/>
  </r>
  <r>
    <n v="45"/>
    <s v="Woods-Clark"/>
    <s v="Networked tertiary Graphical User Interface"/>
    <n v="9500"/>
    <n v="4530"/>
    <x v="0"/>
    <n v="48"/>
    <n v="0.4768421052631579"/>
    <n v="94.375"/>
    <x v="1"/>
    <s v="USD"/>
    <x v="45"/>
    <n v="1478062800"/>
    <d v="2016-11-17T06:00:00"/>
    <n v="1479362400"/>
    <b v="0"/>
    <b v="1"/>
    <s v="theater/plays"/>
    <x v="3"/>
    <x v="3"/>
  </r>
  <r>
    <n v="46"/>
    <s v="Vaughn, Hunt and Caldwell"/>
    <s v="Virtual grid-enabled task-force"/>
    <n v="3700"/>
    <n v="4247"/>
    <x v="1"/>
    <n v="92"/>
    <n v="1.1478378378378378"/>
    <n v="46.163043478260867"/>
    <x v="1"/>
    <s v="USD"/>
    <x v="46"/>
    <n v="1278565200"/>
    <d v="2010-07-31T05:00:00"/>
    <n v="1280552400"/>
    <b v="0"/>
    <b v="0"/>
    <s v="music/rock"/>
    <x v="1"/>
    <x v="1"/>
  </r>
  <r>
    <n v="47"/>
    <s v="Bennett and Sons"/>
    <s v="Function-based multi-state software"/>
    <n v="1500"/>
    <n v="7129"/>
    <x v="1"/>
    <n v="149"/>
    <n v="4.7526666666666664"/>
    <n v="47.845637583892618"/>
    <x v="1"/>
    <s v="USD"/>
    <x v="47"/>
    <n v="1396069200"/>
    <d v="2014-04-28T05:00:00"/>
    <n v="1398661200"/>
    <b v="0"/>
    <b v="0"/>
    <s v="theater/plays"/>
    <x v="3"/>
    <x v="3"/>
  </r>
  <r>
    <n v="48"/>
    <s v="Lamb Inc"/>
    <s v="Optimized leadingedge concept"/>
    <n v="33300"/>
    <n v="128862"/>
    <x v="1"/>
    <n v="2431"/>
    <n v="3.86972972972973"/>
    <n v="53.007815713698065"/>
    <x v="1"/>
    <s v="USD"/>
    <x v="48"/>
    <n v="1435208400"/>
    <d v="2015-07-07T05:00:00"/>
    <n v="1436245200"/>
    <b v="0"/>
    <b v="0"/>
    <s v="theater/plays"/>
    <x v="3"/>
    <x v="3"/>
  </r>
  <r>
    <n v="49"/>
    <s v="Casey-Kelly"/>
    <s v="Sharable holistic interface"/>
    <n v="7200"/>
    <n v="13653"/>
    <x v="1"/>
    <n v="303"/>
    <n v="1.89625"/>
    <n v="45.059405940594061"/>
    <x v="1"/>
    <s v="USD"/>
    <x v="49"/>
    <n v="1571547600"/>
    <d v="2019-12-04T06:00:00"/>
    <n v="1575439200"/>
    <b v="0"/>
    <b v="0"/>
    <s v="music/rock"/>
    <x v="1"/>
    <x v="1"/>
  </r>
  <r>
    <n v="50"/>
    <s v="Jones, Taylor and Moore"/>
    <s v="Down-sized system-worthy secured line"/>
    <n v="100"/>
    <n v="2"/>
    <x v="0"/>
    <n v="1"/>
    <n v="0.02"/>
    <n v="2"/>
    <x v="6"/>
    <s v="EUR"/>
    <x v="50"/>
    <n v="1375333200"/>
    <d v="2013-08-29T05:00:0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0"/>
    <n v="1467"/>
    <n v="0.91867805186590767"/>
    <n v="99.006816632583508"/>
    <x v="4"/>
    <s v="GBP"/>
    <x v="51"/>
    <n v="1332824400"/>
    <d v="2012-04-12T05:00:00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0"/>
    <n v="75"/>
    <n v="0.34152777777777776"/>
    <n v="32.786666666666669"/>
    <x v="1"/>
    <s v="USD"/>
    <x v="52"/>
    <n v="1284526800"/>
    <d v="2010-09-19T05:00:00"/>
    <n v="1284872400"/>
    <b v="0"/>
    <b v="0"/>
    <s v="theater/plays"/>
    <x v="3"/>
    <x v="3"/>
  </r>
  <r>
    <n v="53"/>
    <s v="Smith-Jones"/>
    <s v="Reverse-engineered static concept"/>
    <n v="8800"/>
    <n v="12356"/>
    <x v="1"/>
    <n v="209"/>
    <n v="1.4040909090909091"/>
    <n v="59.119617224880386"/>
    <x v="1"/>
    <s v="USD"/>
    <x v="53"/>
    <n v="1400562000"/>
    <d v="2014-06-28T05:00:00"/>
    <n v="1403931600"/>
    <b v="0"/>
    <b v="0"/>
    <s v="film &amp; video/drama"/>
    <x v="4"/>
    <x v="6"/>
  </r>
  <r>
    <n v="54"/>
    <s v="Roy PLC"/>
    <s v="Multi-channeled neutral customer loyalty"/>
    <n v="6000"/>
    <n v="5392"/>
    <x v="0"/>
    <n v="120"/>
    <n v="0.89866666666666661"/>
    <n v="44.93333333333333"/>
    <x v="1"/>
    <s v="USD"/>
    <x v="54"/>
    <n v="1520748000"/>
    <d v="2018-03-17T05:00: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31"/>
    <n v="1.7796969696969698"/>
    <n v="89.664122137404576"/>
    <x v="1"/>
    <s v="USD"/>
    <x v="55"/>
    <n v="1532926800"/>
    <d v="2018-08-04T05:00: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64"/>
    <n v="1.436625"/>
    <n v="70.079268292682926"/>
    <x v="1"/>
    <s v="USD"/>
    <x v="56"/>
    <n v="1420869600"/>
    <d v="2015-01-17T06:00: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1"/>
    <n v="201"/>
    <n v="2.1527586206896552"/>
    <n v="31.059701492537314"/>
    <x v="1"/>
    <s v="USD"/>
    <x v="57"/>
    <n v="1504242000"/>
    <d v="2017-09-13T05:00:00"/>
    <n v="1505278800"/>
    <b v="0"/>
    <b v="0"/>
    <s v="games/video games"/>
    <x v="6"/>
    <x v="11"/>
  </r>
  <r>
    <n v="58"/>
    <s v="Anderson-Perez"/>
    <s v="Expanded 3rdgeneration strategy"/>
    <n v="2700"/>
    <n v="6132"/>
    <x v="1"/>
    <n v="211"/>
    <n v="2.2711111111111113"/>
    <n v="29.061611374407583"/>
    <x v="1"/>
    <s v="USD"/>
    <x v="58"/>
    <n v="1442811600"/>
    <d v="2015-10-04T05:00:00"/>
    <n v="1443934800"/>
    <b v="0"/>
    <b v="0"/>
    <s v="theater/plays"/>
    <x v="3"/>
    <x v="3"/>
  </r>
  <r>
    <n v="59"/>
    <s v="Wright, Fox and Marks"/>
    <s v="Assimilated real-time support"/>
    <n v="1400"/>
    <n v="3851"/>
    <x v="1"/>
    <n v="128"/>
    <n v="2.7507142857142859"/>
    <n v="30.0859375"/>
    <x v="1"/>
    <s v="USD"/>
    <x v="59"/>
    <n v="1497243600"/>
    <d v="2017-06-27T05:00:00"/>
    <n v="1498539600"/>
    <b v="0"/>
    <b v="1"/>
    <s v="theater/plays"/>
    <x v="3"/>
    <x v="3"/>
  </r>
  <r>
    <n v="60"/>
    <s v="Crawford-Peters"/>
    <s v="User-centric regional database"/>
    <n v="94200"/>
    <n v="135997"/>
    <x v="1"/>
    <n v="1600"/>
    <n v="1.4437048832271762"/>
    <n v="84.998125000000002"/>
    <x v="0"/>
    <s v="CAD"/>
    <x v="60"/>
    <n v="1342501200"/>
    <d v="2012-07-20T05:00:00"/>
    <n v="1342760400"/>
    <b v="0"/>
    <b v="0"/>
    <s v="theater/plays"/>
    <x v="3"/>
    <x v="3"/>
  </r>
  <r>
    <n v="61"/>
    <s v="Romero-Hoffman"/>
    <s v="Open-source zero administration complexity"/>
    <n v="199200"/>
    <n v="184750"/>
    <x v="0"/>
    <n v="2253"/>
    <n v="0.92745983935742971"/>
    <n v="82.001775410563695"/>
    <x v="0"/>
    <s v="CAD"/>
    <x v="61"/>
    <n v="1298268000"/>
    <d v="2011-04-02T05:00:00"/>
    <n v="1301720400"/>
    <b v="0"/>
    <b v="0"/>
    <s v="theater/plays"/>
    <x v="3"/>
    <x v="3"/>
  </r>
  <r>
    <n v="62"/>
    <s v="Sparks-West"/>
    <s v="Organized incremental standardization"/>
    <n v="2000"/>
    <n v="14452"/>
    <x v="1"/>
    <n v="249"/>
    <n v="7.226"/>
    <n v="58.040160642570278"/>
    <x v="1"/>
    <s v="USD"/>
    <x v="62"/>
    <n v="1433480400"/>
    <d v="2015-06-06T05:00:00"/>
    <n v="1433566800"/>
    <b v="0"/>
    <b v="0"/>
    <s v="technology/web"/>
    <x v="2"/>
    <x v="2"/>
  </r>
  <r>
    <n v="63"/>
    <s v="Baker, Morgan and Brown"/>
    <s v="Assimilated didactic open system"/>
    <n v="4700"/>
    <n v="557"/>
    <x v="0"/>
    <n v="5"/>
    <n v="0.11851063829787234"/>
    <n v="111.4"/>
    <x v="1"/>
    <s v="USD"/>
    <x v="63"/>
    <n v="1493355600"/>
    <d v="2017-05-04T05:00:00"/>
    <n v="1493874000"/>
    <b v="0"/>
    <b v="0"/>
    <s v="theater/plays"/>
    <x v="3"/>
    <x v="3"/>
  </r>
  <r>
    <n v="64"/>
    <s v="Mosley-Gilbert"/>
    <s v="Vision-oriented logistical intranet"/>
    <n v="2800"/>
    <n v="2734"/>
    <x v="0"/>
    <n v="38"/>
    <n v="0.97642857142857142"/>
    <n v="71.94736842105263"/>
    <x v="1"/>
    <s v="USD"/>
    <x v="64"/>
    <n v="1530507600"/>
    <d v="2018-07-17T05:00:00"/>
    <n v="1531803600"/>
    <b v="0"/>
    <b v="1"/>
    <s v="technology/web"/>
    <x v="2"/>
    <x v="2"/>
  </r>
  <r>
    <n v="65"/>
    <s v="Berry-Boyer"/>
    <s v="Mandatory incremental projection"/>
    <n v="6100"/>
    <n v="14405"/>
    <x v="1"/>
    <n v="236"/>
    <n v="2.3614754098360655"/>
    <n v="61.038135593220339"/>
    <x v="1"/>
    <s v="USD"/>
    <x v="65"/>
    <n v="1296108000"/>
    <d v="2011-02-03T06:00:00"/>
    <n v="1296712800"/>
    <b v="0"/>
    <b v="0"/>
    <s v="theater/plays"/>
    <x v="3"/>
    <x v="3"/>
  </r>
  <r>
    <n v="66"/>
    <s v="Sanders-Allen"/>
    <s v="Grass-roots needs-based encryption"/>
    <n v="2900"/>
    <n v="1307"/>
    <x v="0"/>
    <n v="12"/>
    <n v="0.45068965517241377"/>
    <n v="108.91666666666667"/>
    <x v="1"/>
    <s v="USD"/>
    <x v="66"/>
    <n v="1428469200"/>
    <d v="2015-04-13T05:00:00"/>
    <n v="1428901200"/>
    <b v="0"/>
    <b v="1"/>
    <s v="theater/plays"/>
    <x v="3"/>
    <x v="3"/>
  </r>
  <r>
    <n v="67"/>
    <s v="Lopez Inc"/>
    <s v="Team-oriented 6thgeneration middleware"/>
    <n v="72600"/>
    <n v="117892"/>
    <x v="1"/>
    <n v="4065"/>
    <n v="1.6238567493112948"/>
    <n v="29.001722017220171"/>
    <x v="4"/>
    <s v="GBP"/>
    <x v="67"/>
    <n v="1264399200"/>
    <d v="2010-01-30T06:00:00"/>
    <n v="1264831200"/>
    <b v="0"/>
    <b v="1"/>
    <s v="technology/wearables"/>
    <x v="2"/>
    <x v="8"/>
  </r>
  <r>
    <n v="68"/>
    <s v="Moreno-Turner"/>
    <s v="Inverse multi-tasking installation"/>
    <n v="5700"/>
    <n v="14508"/>
    <x v="1"/>
    <n v="246"/>
    <n v="2.5452631578947367"/>
    <n v="58.975609756097562"/>
    <x v="6"/>
    <s v="EUR"/>
    <x v="68"/>
    <n v="1501131600"/>
    <d v="2017-09-12T05:00:00"/>
    <n v="1505192400"/>
    <b v="0"/>
    <b v="1"/>
    <s v="theater/plays"/>
    <x v="3"/>
    <x v="3"/>
  </r>
  <r>
    <n v="69"/>
    <s v="Jones-Watson"/>
    <s v="Switchable disintermediate moderator"/>
    <n v="7900"/>
    <n v="1901"/>
    <x v="3"/>
    <n v="17"/>
    <n v="0.24063291139240506"/>
    <n v="111.82352941176471"/>
    <x v="1"/>
    <s v="USD"/>
    <x v="69"/>
    <n v="1292738400"/>
    <d v="2011-01-22T06:00:00"/>
    <n v="1295676000"/>
    <b v="0"/>
    <b v="0"/>
    <s v="theater/plays"/>
    <x v="3"/>
    <x v="3"/>
  </r>
  <r>
    <n v="70"/>
    <s v="Barker Inc"/>
    <s v="Re-engineered 24/7 task-force"/>
    <n v="128000"/>
    <n v="158389"/>
    <x v="1"/>
    <n v="2475"/>
    <n v="1.2374140625000001"/>
    <n v="63.995555555555555"/>
    <x v="6"/>
    <s v="EUR"/>
    <x v="70"/>
    <n v="1288674000"/>
    <d v="2010-12-21T06:00:0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1"/>
    <n v="76"/>
    <n v="1.0806666666666667"/>
    <n v="85.315789473684205"/>
    <x v="1"/>
    <s v="USD"/>
    <x v="71"/>
    <n v="1575093600"/>
    <d v="2019-12-04T06:00:00"/>
    <n v="1575439200"/>
    <b v="0"/>
    <b v="0"/>
    <s v="theater/plays"/>
    <x v="3"/>
    <x v="3"/>
  </r>
  <r>
    <n v="72"/>
    <s v="Hampton, Lewis and Ray"/>
    <s v="Seamless coherent parallelism"/>
    <n v="600"/>
    <n v="4022"/>
    <x v="1"/>
    <n v="54"/>
    <n v="6.7033333333333331"/>
    <n v="74.481481481481481"/>
    <x v="1"/>
    <s v="USD"/>
    <x v="72"/>
    <n v="1435726800"/>
    <d v="2015-08-06T05:00: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1"/>
    <n v="88"/>
    <n v="6.609285714285714"/>
    <n v="105.14772727272727"/>
    <x v="1"/>
    <s v="USD"/>
    <x v="73"/>
    <n v="1480226400"/>
    <d v="2016-11-30T06:00:00"/>
    <n v="1480485600"/>
    <b v="0"/>
    <b v="0"/>
    <s v="music/jazz"/>
    <x v="1"/>
    <x v="17"/>
  </r>
  <r>
    <n v="74"/>
    <s v="Davis-Michael"/>
    <s v="Progressive tertiary framework"/>
    <n v="3900"/>
    <n v="4776"/>
    <x v="1"/>
    <n v="85"/>
    <n v="1.2246153846153847"/>
    <n v="56.188235294117646"/>
    <x v="4"/>
    <s v="GBP"/>
    <x v="74"/>
    <n v="1459054800"/>
    <d v="2016-03-28T05:00:00"/>
    <n v="1459141200"/>
    <b v="0"/>
    <b v="0"/>
    <s v="music/metal"/>
    <x v="1"/>
    <x v="16"/>
  </r>
  <r>
    <n v="75"/>
    <s v="White, Torres and Bishop"/>
    <s v="Multi-layered dynamic protocol"/>
    <n v="9700"/>
    <n v="14606"/>
    <x v="1"/>
    <n v="170"/>
    <n v="1.5057731958762886"/>
    <n v="85.917647058823533"/>
    <x v="1"/>
    <s v="USD"/>
    <x v="75"/>
    <n v="1531630800"/>
    <d v="2018-07-23T05:00: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1684"/>
    <n v="0.78106590724165992"/>
    <n v="57.00296912114014"/>
    <x v="1"/>
    <s v="USD"/>
    <x v="76"/>
    <n v="1421992800"/>
    <d v="2015-03-13T05:00:00"/>
    <n v="1426222800"/>
    <b v="1"/>
    <b v="1"/>
    <s v="theater/plays"/>
    <x v="3"/>
    <x v="3"/>
  </r>
  <r>
    <n v="77"/>
    <s v="Acevedo-Huffman"/>
    <s v="Pre-emptive impactful model"/>
    <n v="9500"/>
    <n v="4460"/>
    <x v="0"/>
    <n v="56"/>
    <n v="0.46947368421052632"/>
    <n v="79.642857142857139"/>
    <x v="1"/>
    <s v="USD"/>
    <x v="77"/>
    <n v="1285563600"/>
    <d v="2010-10-11T05:00: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30"/>
    <n v="3.008"/>
    <n v="41.018181818181816"/>
    <x v="1"/>
    <s v="USD"/>
    <x v="78"/>
    <n v="1523854800"/>
    <d v="2018-04-17T05:00:00"/>
    <n v="1523941200"/>
    <b v="0"/>
    <b v="0"/>
    <s v="publishing/translations"/>
    <x v="5"/>
    <x v="18"/>
  </r>
  <r>
    <n v="79"/>
    <s v="Soto LLC"/>
    <s v="Triple-buffered reciprocal project"/>
    <n v="57800"/>
    <n v="40228"/>
    <x v="0"/>
    <n v="838"/>
    <n v="0.6959861591695502"/>
    <n v="48.004773269689736"/>
    <x v="1"/>
    <s v="USD"/>
    <x v="79"/>
    <n v="1529125200"/>
    <d v="2018-06-21T05:00:00"/>
    <n v="1529557200"/>
    <b v="0"/>
    <b v="0"/>
    <s v="theater/plays"/>
    <x v="3"/>
    <x v="3"/>
  </r>
  <r>
    <n v="80"/>
    <s v="Sutton, Barrett and Tucker"/>
    <s v="Cross-platform needs-based approach"/>
    <n v="1100"/>
    <n v="7012"/>
    <x v="1"/>
    <n v="127"/>
    <n v="6.374545454545455"/>
    <n v="55.212598425196852"/>
    <x v="1"/>
    <s v="USD"/>
    <x v="80"/>
    <n v="1503982800"/>
    <d v="2017-09-28T05:00:0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1"/>
    <n v="411"/>
    <n v="2.253392857142857"/>
    <n v="92.109489051094897"/>
    <x v="1"/>
    <s v="USD"/>
    <x v="81"/>
    <n v="1511416800"/>
    <d v="2017-12-18T06:00:00"/>
    <n v="1513576800"/>
    <b v="0"/>
    <b v="0"/>
    <s v="music/rock"/>
    <x v="1"/>
    <x v="1"/>
  </r>
  <r>
    <n v="82"/>
    <s v="Porter-George"/>
    <s v="Reactive content-based framework"/>
    <n v="1000"/>
    <n v="14973"/>
    <x v="1"/>
    <n v="180"/>
    <n v="14.973000000000001"/>
    <n v="83.183333333333337"/>
    <x v="4"/>
    <s v="GBP"/>
    <x v="82"/>
    <n v="1547704800"/>
    <d v="2019-01-24T06:00:00"/>
    <n v="1548309600"/>
    <b v="0"/>
    <b v="1"/>
    <s v="games/video games"/>
    <x v="6"/>
    <x v="11"/>
  </r>
  <r>
    <n v="83"/>
    <s v="Fitzgerald PLC"/>
    <s v="Realigned user-facing concept"/>
    <n v="106400"/>
    <n v="39996"/>
    <x v="0"/>
    <n v="1000"/>
    <n v="0.37590225563909774"/>
    <n v="39.996000000000002"/>
    <x v="1"/>
    <s v="USD"/>
    <x v="83"/>
    <n v="1469682000"/>
    <d v="2016-08-19T05:00:00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1"/>
    <n v="374"/>
    <n v="1.3236942675159236"/>
    <n v="111.1336898395722"/>
    <x v="1"/>
    <s v="USD"/>
    <x v="84"/>
    <n v="1343451600"/>
    <d v="2012-08-07T05:00: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71"/>
    <n v="1.3122448979591836"/>
    <n v="90.563380281690144"/>
    <x v="2"/>
    <s v="AUD"/>
    <x v="85"/>
    <n v="1315717200"/>
    <d v="2011-09-19T05:00:00"/>
    <n v="1316408400"/>
    <b v="0"/>
    <b v="0"/>
    <s v="music/indie rock"/>
    <x v="1"/>
    <x v="7"/>
  </r>
  <r>
    <n v="86"/>
    <s v="Davis-Smith"/>
    <s v="Organic motivating firmware"/>
    <n v="7400"/>
    <n v="12405"/>
    <x v="1"/>
    <n v="203"/>
    <n v="1.6763513513513513"/>
    <n v="61.108374384236456"/>
    <x v="1"/>
    <s v="USD"/>
    <x v="86"/>
    <n v="1430715600"/>
    <d v="2015-05-17T05:00:00"/>
    <n v="1431838800"/>
    <b v="1"/>
    <b v="0"/>
    <s v="theater/plays"/>
    <x v="3"/>
    <x v="3"/>
  </r>
  <r>
    <n v="87"/>
    <s v="Farrell and Sons"/>
    <s v="Synergized 4thgeneration conglomeration"/>
    <n v="198500"/>
    <n v="123040"/>
    <x v="0"/>
    <n v="1482"/>
    <n v="0.6198488664987406"/>
    <n v="83.022941970310384"/>
    <x v="2"/>
    <s v="AUD"/>
    <x v="87"/>
    <n v="1299564000"/>
    <d v="2011-03-19T05:00:00"/>
    <n v="1300510800"/>
    <b v="0"/>
    <b v="1"/>
    <s v="music/rock"/>
    <x v="1"/>
    <x v="1"/>
  </r>
  <r>
    <n v="88"/>
    <s v="Clark Group"/>
    <s v="Grass-roots fault-tolerant policy"/>
    <n v="4800"/>
    <n v="12516"/>
    <x v="1"/>
    <n v="113"/>
    <n v="2.6074999999999999"/>
    <n v="110.76106194690266"/>
    <x v="1"/>
    <s v="USD"/>
    <x v="88"/>
    <n v="1429160400"/>
    <d v="2015-05-08T05:00: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96"/>
    <n v="2.5258823529411765"/>
    <n v="89.458333333333329"/>
    <x v="1"/>
    <s v="USD"/>
    <x v="89"/>
    <n v="1271307600"/>
    <d v="2010-04-17T05:00:00"/>
    <n v="1271480400"/>
    <b v="0"/>
    <b v="0"/>
    <s v="theater/plays"/>
    <x v="3"/>
    <x v="3"/>
  </r>
  <r>
    <n v="90"/>
    <s v="Kramer Group"/>
    <s v="Synergistic explicit parallelism"/>
    <n v="7800"/>
    <n v="6132"/>
    <x v="0"/>
    <n v="106"/>
    <n v="0.7861538461538462"/>
    <n v="57.849056603773583"/>
    <x v="1"/>
    <s v="USD"/>
    <x v="90"/>
    <n v="1456380000"/>
    <d v="2016-02-25T06:00:00"/>
    <n v="1456380000"/>
    <b v="0"/>
    <b v="1"/>
    <s v="theater/plays"/>
    <x v="3"/>
    <x v="3"/>
  </r>
  <r>
    <n v="91"/>
    <s v="Frazier, Patrick and Smith"/>
    <s v="Enhanced systemic analyzer"/>
    <n v="154300"/>
    <n v="74688"/>
    <x v="0"/>
    <n v="679"/>
    <n v="0.48404406999351912"/>
    <n v="109.99705449189985"/>
    <x v="6"/>
    <s v="EUR"/>
    <x v="91"/>
    <n v="1470459600"/>
    <d v="2016-09-03T05:00: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498"/>
    <n v="2.5887500000000001"/>
    <n v="103.96586345381526"/>
    <x v="5"/>
    <s v="CHF"/>
    <x v="92"/>
    <n v="1277269200"/>
    <d v="2010-06-24T05:00:00"/>
    <n v="1277355600"/>
    <b v="0"/>
    <b v="1"/>
    <s v="games/video games"/>
    <x v="6"/>
    <x v="11"/>
  </r>
  <r>
    <n v="93"/>
    <s v="Hall and Sons"/>
    <s v="Pre-emptive radical architecture"/>
    <n v="108800"/>
    <n v="65877"/>
    <x v="3"/>
    <n v="610"/>
    <n v="0.60548713235294116"/>
    <n v="107.99508196721311"/>
    <x v="1"/>
    <s v="USD"/>
    <x v="93"/>
    <n v="1350709200"/>
    <d v="2012-10-24T05:00:00"/>
    <n v="1351054800"/>
    <b v="0"/>
    <b v="1"/>
    <s v="theater/plays"/>
    <x v="3"/>
    <x v="3"/>
  </r>
  <r>
    <n v="94"/>
    <s v="Hanson Inc"/>
    <s v="Grass-roots web-enabled contingency"/>
    <n v="2900"/>
    <n v="8807"/>
    <x v="1"/>
    <n v="180"/>
    <n v="3.036896551724138"/>
    <n v="48.927777777777777"/>
    <x v="4"/>
    <s v="GBP"/>
    <x v="94"/>
    <n v="1554613200"/>
    <d v="2019-04-18T05:00:00"/>
    <n v="1555563600"/>
    <b v="0"/>
    <b v="0"/>
    <s v="technology/web"/>
    <x v="2"/>
    <x v="2"/>
  </r>
  <r>
    <n v="95"/>
    <s v="Sanchez LLC"/>
    <s v="Stand-alone system-worthy standardization"/>
    <n v="900"/>
    <n v="1017"/>
    <x v="1"/>
    <n v="27"/>
    <n v="1.1299999999999999"/>
    <n v="37.666666666666664"/>
    <x v="1"/>
    <s v="USD"/>
    <x v="95"/>
    <n v="1571029200"/>
    <d v="2019-10-21T05:00:00"/>
    <n v="1571634000"/>
    <b v="0"/>
    <b v="0"/>
    <s v="film &amp; video/documentary"/>
    <x v="4"/>
    <x v="4"/>
  </r>
  <r>
    <n v="96"/>
    <s v="Howard Ltd"/>
    <s v="Down-sized systematic policy"/>
    <n v="69700"/>
    <n v="151513"/>
    <x v="1"/>
    <n v="2331"/>
    <n v="2.1737876614060259"/>
    <n v="64.999141999141997"/>
    <x v="1"/>
    <s v="USD"/>
    <x v="96"/>
    <n v="1299736800"/>
    <d v="2011-03-23T05:00:00"/>
    <n v="1300856400"/>
    <b v="0"/>
    <b v="0"/>
    <s v="theater/plays"/>
    <x v="3"/>
    <x v="3"/>
  </r>
  <r>
    <n v="97"/>
    <s v="Stewart LLC"/>
    <s v="Cloned bi-directional architecture"/>
    <n v="1300"/>
    <n v="12047"/>
    <x v="1"/>
    <n v="113"/>
    <n v="9.2669230769230762"/>
    <n v="106.61061946902655"/>
    <x v="1"/>
    <s v="USD"/>
    <x v="48"/>
    <n v="1435208400"/>
    <d v="2015-08-18T05:00:00"/>
    <n v="1439874000"/>
    <b v="0"/>
    <b v="0"/>
    <s v="food/food trucks"/>
    <x v="0"/>
    <x v="0"/>
  </r>
  <r>
    <n v="98"/>
    <s v="Arias, Allen and Miller"/>
    <s v="Seamless transitional portal"/>
    <n v="97800"/>
    <n v="32951"/>
    <x v="0"/>
    <n v="1220"/>
    <n v="0.33692229038854804"/>
    <n v="27.009016393442622"/>
    <x v="2"/>
    <s v="AUD"/>
    <x v="97"/>
    <n v="1437973200"/>
    <d v="2015-07-31T05:00:00"/>
    <n v="1438318800"/>
    <b v="0"/>
    <b v="0"/>
    <s v="games/video games"/>
    <x v="6"/>
    <x v="11"/>
  </r>
  <r>
    <n v="99"/>
    <s v="Baker-Morris"/>
    <s v="Fully-configurable motivating approach"/>
    <n v="7600"/>
    <n v="14951"/>
    <x v="1"/>
    <n v="164"/>
    <n v="1.9672368421052631"/>
    <n v="91.16463414634147"/>
    <x v="1"/>
    <s v="USD"/>
    <x v="98"/>
    <n v="1416895200"/>
    <d v="2014-12-24T06:00:00"/>
    <n v="1419400800"/>
    <b v="0"/>
    <b v="0"/>
    <s v="theater/plays"/>
    <x v="3"/>
    <x v="3"/>
  </r>
  <r>
    <n v="100"/>
    <s v="Tucker, Fox and Green"/>
    <s v="Upgradable fault-tolerant approach"/>
    <n v="100"/>
    <n v="1"/>
    <x v="0"/>
    <n v="1"/>
    <n v="0.01"/>
    <n v="1"/>
    <x v="1"/>
    <s v="USD"/>
    <x v="99"/>
    <n v="1319000400"/>
    <d v="2011-11-06T05:00:00"/>
    <n v="1320555600"/>
    <b v="0"/>
    <b v="0"/>
    <s v="theater/plays"/>
    <x v="3"/>
    <x v="3"/>
  </r>
  <r>
    <n v="101"/>
    <s v="Douglas LLC"/>
    <s v="Reduced heuristic moratorium"/>
    <n v="900"/>
    <n v="9193"/>
    <x v="1"/>
    <n v="164"/>
    <n v="10.214444444444444"/>
    <n v="56.054878048780488"/>
    <x v="1"/>
    <s v="USD"/>
    <x v="100"/>
    <n v="1424498400"/>
    <d v="2015-02-28T06:00:00"/>
    <n v="1425103200"/>
    <b v="0"/>
    <b v="1"/>
    <s v="music/electric music"/>
    <x v="1"/>
    <x v="5"/>
  </r>
  <r>
    <n v="102"/>
    <s v="Garcia Inc"/>
    <s v="Front-line web-enabled model"/>
    <n v="3700"/>
    <n v="10422"/>
    <x v="1"/>
    <n v="336"/>
    <n v="2.8167567567567566"/>
    <n v="31.017857142857142"/>
    <x v="1"/>
    <s v="USD"/>
    <x v="101"/>
    <n v="1526274000"/>
    <d v="2018-05-21T05:00:00"/>
    <n v="1526878800"/>
    <b v="0"/>
    <b v="1"/>
    <s v="technology/wearables"/>
    <x v="2"/>
    <x v="8"/>
  </r>
  <r>
    <n v="103"/>
    <s v="Frye, Hunt and Powell"/>
    <s v="Polarized incremental emulation"/>
    <n v="10000"/>
    <n v="2461"/>
    <x v="0"/>
    <n v="37"/>
    <n v="0.24610000000000001"/>
    <n v="66.513513513513516"/>
    <x v="6"/>
    <s v="EUR"/>
    <x v="102"/>
    <n v="1287896400"/>
    <d v="2010-11-02T05:00: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917"/>
    <n v="1.4314010067114094"/>
    <n v="89.005216484089729"/>
    <x v="1"/>
    <s v="USD"/>
    <x v="103"/>
    <n v="1495515600"/>
    <d v="2017-05-24T05:00:00"/>
    <n v="1495602000"/>
    <b v="0"/>
    <b v="0"/>
    <s v="music/indie rock"/>
    <x v="1"/>
    <x v="7"/>
  </r>
  <r>
    <n v="105"/>
    <s v="Charles-Johnson"/>
    <s v="Total fresh-thinking system engine"/>
    <n v="6800"/>
    <n v="9829"/>
    <x v="1"/>
    <n v="95"/>
    <n v="1.4454411764705883"/>
    <n v="103.46315789473684"/>
    <x v="1"/>
    <s v="USD"/>
    <x v="104"/>
    <n v="1364878800"/>
    <d v="2013-04-20T05:00:00"/>
    <n v="1366434000"/>
    <b v="0"/>
    <b v="0"/>
    <s v="technology/web"/>
    <x v="2"/>
    <x v="2"/>
  </r>
  <r>
    <n v="106"/>
    <s v="Brandt, Carter and Wood"/>
    <s v="Ameliorated clear-thinking circuit"/>
    <n v="3900"/>
    <n v="14006"/>
    <x v="1"/>
    <n v="147"/>
    <n v="3.5912820512820511"/>
    <n v="95.278911564625844"/>
    <x v="1"/>
    <s v="USD"/>
    <x v="105"/>
    <n v="1567918800"/>
    <d v="2019-09-13T05:00:00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"/>
    <n v="86"/>
    <n v="1.8648571428571428"/>
    <n v="75.895348837209298"/>
    <x v="1"/>
    <s v="USD"/>
    <x v="106"/>
    <n v="1524459600"/>
    <d v="2018-05-10T05:00:00"/>
    <n v="1525928400"/>
    <b v="0"/>
    <b v="1"/>
    <s v="theater/plays"/>
    <x v="3"/>
    <x v="3"/>
  </r>
  <r>
    <n v="108"/>
    <s v="Decker Inc"/>
    <s v="Universal encompassing implementation"/>
    <n v="1500"/>
    <n v="8929"/>
    <x v="1"/>
    <n v="83"/>
    <n v="5.9526666666666666"/>
    <n v="107.57831325301204"/>
    <x v="1"/>
    <s v="USD"/>
    <x v="107"/>
    <n v="1333688400"/>
    <d v="2012-05-13T05:00: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60"/>
    <n v="0.5921153846153846"/>
    <n v="51.31666666666667"/>
    <x v="1"/>
    <s v="USD"/>
    <x v="108"/>
    <n v="1389506400"/>
    <d v="2014-01-14T06:00: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296"/>
    <n v="0.14962780898876404"/>
    <n v="71.983108108108112"/>
    <x v="1"/>
    <s v="USD"/>
    <x v="109"/>
    <n v="1536642000"/>
    <d v="2018-09-30T05:00:00"/>
    <n v="1538283600"/>
    <b v="0"/>
    <b v="0"/>
    <s v="food/food trucks"/>
    <x v="0"/>
    <x v="0"/>
  </r>
  <r>
    <n v="111"/>
    <s v="Hart-Briggs"/>
    <s v="Re-engineered user-facing approach"/>
    <n v="61400"/>
    <n v="73653"/>
    <x v="1"/>
    <n v="676"/>
    <n v="1.1995602605863191"/>
    <n v="108.95414201183432"/>
    <x v="1"/>
    <s v="USD"/>
    <x v="110"/>
    <n v="1348290000"/>
    <d v="2012-09-28T05:00:0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"/>
    <n v="361"/>
    <n v="2.6882978723404256"/>
    <n v="35"/>
    <x v="2"/>
    <s v="AUD"/>
    <x v="111"/>
    <n v="1408856400"/>
    <d v="2014-09-08T05:00:00"/>
    <n v="1410152400"/>
    <b v="0"/>
    <b v="0"/>
    <s v="technology/web"/>
    <x v="2"/>
    <x v="2"/>
  </r>
  <r>
    <n v="113"/>
    <s v="Wright, Hartman and Yu"/>
    <s v="User-friendly tertiary array"/>
    <n v="3300"/>
    <n v="12437"/>
    <x v="1"/>
    <n v="131"/>
    <n v="3.7687878787878786"/>
    <n v="94.938931297709928"/>
    <x v="1"/>
    <s v="USD"/>
    <x v="112"/>
    <n v="1505192400"/>
    <d v="2017-09-19T05:00:00"/>
    <n v="1505797200"/>
    <b v="0"/>
    <b v="0"/>
    <s v="food/food trucks"/>
    <x v="0"/>
    <x v="0"/>
  </r>
  <r>
    <n v="114"/>
    <s v="Harper-Davis"/>
    <s v="Robust heuristic encoding"/>
    <n v="1900"/>
    <n v="13816"/>
    <x v="1"/>
    <n v="126"/>
    <n v="7.2715789473684209"/>
    <n v="109.65079365079364"/>
    <x v="1"/>
    <s v="USD"/>
    <x v="113"/>
    <n v="1554786000"/>
    <d v="2019-04-10T05:00:00"/>
    <n v="1554872400"/>
    <b v="0"/>
    <b v="1"/>
    <s v="technology/wearables"/>
    <x v="2"/>
    <x v="8"/>
  </r>
  <r>
    <n v="115"/>
    <s v="Barrett PLC"/>
    <s v="Team-oriented clear-thinking capacity"/>
    <n v="166700"/>
    <n v="145382"/>
    <x v="0"/>
    <n v="3304"/>
    <n v="0.87211757648470301"/>
    <n v="44.001815980629537"/>
    <x v="6"/>
    <s v="EUR"/>
    <x v="114"/>
    <n v="1510898400"/>
    <d v="2017-12-22T06:00:00"/>
    <n v="1513922400"/>
    <b v="0"/>
    <b v="0"/>
    <s v="publishing/fiction"/>
    <x v="5"/>
    <x v="13"/>
  </r>
  <r>
    <n v="116"/>
    <s v="David-Clark"/>
    <s v="De-engineered motivating standardization"/>
    <n v="7200"/>
    <n v="6336"/>
    <x v="0"/>
    <n v="73"/>
    <n v="0.88"/>
    <n v="86.794520547945211"/>
    <x v="1"/>
    <s v="USD"/>
    <x v="115"/>
    <n v="1442552400"/>
    <d v="2015-09-19T05:00:00"/>
    <n v="1442638800"/>
    <b v="0"/>
    <b v="0"/>
    <s v="theater/plays"/>
    <x v="3"/>
    <x v="3"/>
  </r>
  <r>
    <n v="117"/>
    <s v="Chaney-Dennis"/>
    <s v="Business-focused 24hour groupware"/>
    <n v="4900"/>
    <n v="8523"/>
    <x v="1"/>
    <n v="275"/>
    <n v="1.7393877551020409"/>
    <n v="30.992727272727272"/>
    <x v="1"/>
    <s v="USD"/>
    <x v="116"/>
    <n v="1316667600"/>
    <d v="2011-09-28T05:00: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67"/>
    <n v="1.1761111111111111"/>
    <n v="94.791044776119406"/>
    <x v="1"/>
    <s v="USD"/>
    <x v="117"/>
    <n v="1390716000"/>
    <d v="2014-02-01T06:00: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154"/>
    <n v="2.1496"/>
    <n v="69.79220779220779"/>
    <x v="1"/>
    <s v="USD"/>
    <x v="118"/>
    <n v="1402894800"/>
    <d v="2014-07-03T05:00:00"/>
    <n v="1404363600"/>
    <b v="0"/>
    <b v="1"/>
    <s v="film &amp; video/documentary"/>
    <x v="4"/>
    <x v="4"/>
  </r>
  <r>
    <n v="120"/>
    <s v="Vega Group"/>
    <s v="Synchronized regional synergy"/>
    <n v="75100"/>
    <n v="112272"/>
    <x v="1"/>
    <n v="1782"/>
    <n v="1.4949667110519307"/>
    <n v="63.003367003367003"/>
    <x v="1"/>
    <s v="USD"/>
    <x v="119"/>
    <n v="1429246800"/>
    <d v="2015-04-21T05:00:00"/>
    <n v="1429592400"/>
    <b v="0"/>
    <b v="1"/>
    <s v="games/mobile games"/>
    <x v="6"/>
    <x v="20"/>
  </r>
  <r>
    <n v="121"/>
    <s v="Brown-Brown"/>
    <s v="Multi-lateral homogeneous success"/>
    <n v="45300"/>
    <n v="99361"/>
    <x v="1"/>
    <n v="903"/>
    <n v="2.1933995584988963"/>
    <n v="110.0343300110742"/>
    <x v="1"/>
    <s v="USD"/>
    <x v="33"/>
    <n v="1412485200"/>
    <d v="2014-10-18T05:00:00"/>
    <n v="1413608400"/>
    <b v="0"/>
    <b v="0"/>
    <s v="games/video games"/>
    <x v="6"/>
    <x v="11"/>
  </r>
  <r>
    <n v="122"/>
    <s v="Taylor PLC"/>
    <s v="Seamless zero-defect solution"/>
    <n v="136800"/>
    <n v="88055"/>
    <x v="0"/>
    <n v="3387"/>
    <n v="0.64367690058479532"/>
    <n v="25.997933274284026"/>
    <x v="1"/>
    <s v="USD"/>
    <x v="120"/>
    <n v="1417068000"/>
    <d v="2014-12-24T06:00:00"/>
    <n v="1419400800"/>
    <b v="0"/>
    <b v="0"/>
    <s v="publishing/fiction"/>
    <x v="5"/>
    <x v="13"/>
  </r>
  <r>
    <n v="123"/>
    <s v="Edwards-Lewis"/>
    <s v="Enhanced scalable concept"/>
    <n v="177700"/>
    <n v="33092"/>
    <x v="0"/>
    <n v="662"/>
    <n v="0.18622397298818233"/>
    <n v="49.987915407854985"/>
    <x v="0"/>
    <s v="CAD"/>
    <x v="121"/>
    <n v="1448344800"/>
    <d v="2015-11-27T06:00:00"/>
    <n v="1448604000"/>
    <b v="1"/>
    <b v="0"/>
    <s v="theater/plays"/>
    <x v="3"/>
    <x v="3"/>
  </r>
  <r>
    <n v="124"/>
    <s v="Stanton, Neal and Rodriguez"/>
    <s v="Polarized uniform software"/>
    <n v="2600"/>
    <n v="9562"/>
    <x v="1"/>
    <n v="94"/>
    <n v="3.6776923076923076"/>
    <n v="101.72340425531915"/>
    <x v="6"/>
    <s v="EUR"/>
    <x v="122"/>
    <n v="1557723600"/>
    <d v="2019-07-05T05:00:00"/>
    <n v="1562302800"/>
    <b v="0"/>
    <b v="0"/>
    <s v="photography/photography books"/>
    <x v="7"/>
    <x v="14"/>
  </r>
  <r>
    <n v="125"/>
    <s v="Pratt LLC"/>
    <s v="Stand-alone web-enabled moderator"/>
    <n v="5300"/>
    <n v="8475"/>
    <x v="1"/>
    <n v="180"/>
    <n v="1.5990566037735849"/>
    <n v="47.083333333333336"/>
    <x v="1"/>
    <s v="USD"/>
    <x v="123"/>
    <n v="1537333200"/>
    <d v="2018-09-23T05:00:00"/>
    <n v="1537678800"/>
    <b v="0"/>
    <b v="0"/>
    <s v="theater/plays"/>
    <x v="3"/>
    <x v="3"/>
  </r>
  <r>
    <n v="126"/>
    <s v="Gross PLC"/>
    <s v="Proactive methodical benchmark"/>
    <n v="180200"/>
    <n v="69617"/>
    <x v="0"/>
    <n v="774"/>
    <n v="0.38633185349611543"/>
    <n v="89.944444444444443"/>
    <x v="1"/>
    <s v="USD"/>
    <x v="124"/>
    <n v="1471150800"/>
    <d v="2016-09-11T05:00:00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0"/>
    <n v="672"/>
    <n v="0.51421511627906979"/>
    <n v="78.96875"/>
    <x v="0"/>
    <s v="CAD"/>
    <x v="125"/>
    <n v="1273640400"/>
    <d v="2010-05-15T05:00:00"/>
    <n v="1273899600"/>
    <b v="0"/>
    <b v="0"/>
    <s v="theater/plays"/>
    <x v="3"/>
    <x v="3"/>
  </r>
  <r>
    <n v="128"/>
    <s v="Allen-Curtis"/>
    <s v="Phased human-resource core"/>
    <n v="70600"/>
    <n v="42596"/>
    <x v="3"/>
    <n v="532"/>
    <n v="0.60334277620396604"/>
    <n v="80.067669172932327"/>
    <x v="1"/>
    <s v="USD"/>
    <x v="126"/>
    <n v="1282885200"/>
    <d v="2010-09-09T05:00:00"/>
    <n v="1284008400"/>
    <b v="0"/>
    <b v="0"/>
    <s v="music/rock"/>
    <x v="1"/>
    <x v="1"/>
  </r>
  <r>
    <n v="129"/>
    <s v="Morgan-Martinez"/>
    <s v="Mandatory tertiary implementation"/>
    <n v="148500"/>
    <n v="4756"/>
    <x v="3"/>
    <n v="55"/>
    <n v="3.2026936026936029E-2"/>
    <n v="86.472727272727269"/>
    <x v="2"/>
    <s v="AUD"/>
    <x v="127"/>
    <n v="1422943200"/>
    <d v="2015-02-28T06:00:00"/>
    <n v="1425103200"/>
    <b v="0"/>
    <b v="0"/>
    <s v="food/food trucks"/>
    <x v="0"/>
    <x v="0"/>
  </r>
  <r>
    <n v="130"/>
    <s v="Luna, Anderson and Fox"/>
    <s v="Secured directional encryption"/>
    <n v="9600"/>
    <n v="14925"/>
    <x v="1"/>
    <n v="533"/>
    <n v="1.5546875"/>
    <n v="28.001876172607879"/>
    <x v="3"/>
    <s v="DKK"/>
    <x v="128"/>
    <n v="1319605200"/>
    <d v="2011-11-11T06:00: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2443"/>
    <n v="1.0085974499089254"/>
    <n v="67.996725337699544"/>
    <x v="4"/>
    <s v="GBP"/>
    <x v="129"/>
    <n v="1385704800"/>
    <d v="2013-12-12T06:00:00"/>
    <n v="1386828000"/>
    <b v="0"/>
    <b v="0"/>
    <s v="technology/web"/>
    <x v="2"/>
    <x v="2"/>
  </r>
  <r>
    <n v="132"/>
    <s v="Flowers and Sons"/>
    <s v="Virtual static core"/>
    <n v="3300"/>
    <n v="3834"/>
    <x v="1"/>
    <n v="89"/>
    <n v="1.1618181818181819"/>
    <n v="43.078651685393261"/>
    <x v="1"/>
    <s v="USD"/>
    <x v="130"/>
    <n v="1515736800"/>
    <d v="2018-01-28T06:00:00"/>
    <n v="1517119200"/>
    <b v="0"/>
    <b v="1"/>
    <s v="theater/plays"/>
    <x v="3"/>
    <x v="3"/>
  </r>
  <r>
    <n v="133"/>
    <s v="Gates PLC"/>
    <s v="Secured content-based product"/>
    <n v="4500"/>
    <n v="13985"/>
    <x v="1"/>
    <n v="159"/>
    <n v="3.1077777777777778"/>
    <n v="87.95597484276729"/>
    <x v="1"/>
    <s v="USD"/>
    <x v="131"/>
    <n v="1313125200"/>
    <d v="2011-09-03T05:00:00"/>
    <n v="1315026000"/>
    <b v="0"/>
    <b v="0"/>
    <s v="music/world music"/>
    <x v="1"/>
    <x v="21"/>
  </r>
  <r>
    <n v="134"/>
    <s v="Caldwell LLC"/>
    <s v="Secured executive concept"/>
    <n v="99500"/>
    <n v="89288"/>
    <x v="0"/>
    <n v="940"/>
    <n v="0.89736683417085428"/>
    <n v="94.987234042553197"/>
    <x v="5"/>
    <s v="CHF"/>
    <x v="132"/>
    <n v="1308459600"/>
    <d v="2011-08-07T05:00: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0"/>
    <n v="117"/>
    <n v="0.71272727272727276"/>
    <n v="46.905982905982903"/>
    <x v="1"/>
    <s v="USD"/>
    <x v="133"/>
    <n v="1362636000"/>
    <d v="2013-03-12T05:00:00"/>
    <n v="1363064400"/>
    <b v="0"/>
    <b v="1"/>
    <s v="theater/plays"/>
    <x v="3"/>
    <x v="3"/>
  </r>
  <r>
    <n v="136"/>
    <s v="Briggs PLC"/>
    <s v="Distributed context-sensitive flexibility"/>
    <n v="82800"/>
    <n v="2721"/>
    <x v="3"/>
    <n v="58"/>
    <n v="3.2862318840579711E-2"/>
    <n v="46.913793103448278"/>
    <x v="1"/>
    <s v="USD"/>
    <x v="134"/>
    <n v="1402117200"/>
    <d v="2014-06-19T05:00:00"/>
    <n v="1403154000"/>
    <b v="0"/>
    <b v="1"/>
    <s v="film &amp; video/drama"/>
    <x v="4"/>
    <x v="6"/>
  </r>
  <r>
    <n v="137"/>
    <s v="Hudson-Nguyen"/>
    <s v="Down-sized disintermediate support"/>
    <n v="1800"/>
    <n v="4712"/>
    <x v="1"/>
    <n v="50"/>
    <n v="2.617777777777778"/>
    <n v="94.24"/>
    <x v="1"/>
    <s v="USD"/>
    <x v="135"/>
    <n v="1286341200"/>
    <d v="2010-10-12T05:00:00"/>
    <n v="1286859600"/>
    <b v="0"/>
    <b v="0"/>
    <s v="publishing/nonfiction"/>
    <x v="5"/>
    <x v="9"/>
  </r>
  <r>
    <n v="138"/>
    <s v="Hogan Ltd"/>
    <s v="Stand-alone mission-critical moratorium"/>
    <n v="9600"/>
    <n v="9216"/>
    <x v="0"/>
    <n v="115"/>
    <n v="0.96"/>
    <n v="80.139130434782615"/>
    <x v="1"/>
    <s v="USD"/>
    <x v="136"/>
    <n v="1348808400"/>
    <d v="2012-10-04T05:00: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0"/>
    <n v="326"/>
    <n v="0.20896851248642778"/>
    <n v="59.036809815950917"/>
    <x v="1"/>
    <s v="USD"/>
    <x v="137"/>
    <n v="1429592400"/>
    <d v="2015-05-07T05:00: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"/>
    <n v="186"/>
    <n v="2.2316363636363636"/>
    <n v="65.989247311827953"/>
    <x v="1"/>
    <s v="USD"/>
    <x v="138"/>
    <n v="1519538400"/>
    <d v="2018-03-02T06:00:00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"/>
    <n v="1071"/>
    <n v="1.0159097978227061"/>
    <n v="60.992530345471522"/>
    <x v="1"/>
    <s v="USD"/>
    <x v="139"/>
    <n v="1434085200"/>
    <d v="2015-06-18T05:00:00"/>
    <n v="1434603600"/>
    <b v="0"/>
    <b v="0"/>
    <s v="technology/web"/>
    <x v="2"/>
    <x v="2"/>
  </r>
  <r>
    <n v="142"/>
    <s v="Figueroa Ltd"/>
    <s v="Expanded solution-oriented benchmark"/>
    <n v="5000"/>
    <n v="11502"/>
    <x v="1"/>
    <n v="117"/>
    <n v="2.3003999999999998"/>
    <n v="98.307692307692307"/>
    <x v="1"/>
    <s v="USD"/>
    <x v="107"/>
    <n v="1333688400"/>
    <d v="2012-05-17T05:00:00"/>
    <n v="1337230800"/>
    <b v="0"/>
    <b v="0"/>
    <s v="technology/web"/>
    <x v="2"/>
    <x v="2"/>
  </r>
  <r>
    <n v="143"/>
    <s v="Avila-Jones"/>
    <s v="Implemented discrete secured line"/>
    <n v="5400"/>
    <n v="7322"/>
    <x v="1"/>
    <n v="70"/>
    <n v="1.355925925925926"/>
    <n v="104.6"/>
    <x v="1"/>
    <s v="USD"/>
    <x v="140"/>
    <n v="1277701200"/>
    <d v="2010-07-18T05:00: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"/>
    <n v="135"/>
    <n v="1.2909999999999999"/>
    <n v="86.066666666666663"/>
    <x v="1"/>
    <s v="USD"/>
    <x v="141"/>
    <n v="1560747600"/>
    <d v="2019-06-25T05:00:00"/>
    <n v="1561438800"/>
    <b v="0"/>
    <b v="0"/>
    <s v="theater/plays"/>
    <x v="3"/>
    <x v="3"/>
  </r>
  <r>
    <n v="145"/>
    <s v="Fields-Moore"/>
    <s v="Secured reciprocal array"/>
    <n v="25000"/>
    <n v="59128"/>
    <x v="1"/>
    <n v="768"/>
    <n v="2.3651200000000001"/>
    <n v="76.989583333333329"/>
    <x v="5"/>
    <s v="CHF"/>
    <x v="142"/>
    <n v="1410066000"/>
    <d v="2014-09-12T05:00:00"/>
    <n v="1410498000"/>
    <b v="0"/>
    <b v="0"/>
    <s v="technology/wearables"/>
    <x v="2"/>
    <x v="8"/>
  </r>
  <r>
    <n v="146"/>
    <s v="Harris-Golden"/>
    <s v="Optional bandwidth-monitored middleware"/>
    <n v="8800"/>
    <n v="1518"/>
    <x v="3"/>
    <n v="51"/>
    <n v="0.17249999999999999"/>
    <n v="29.764705882352942"/>
    <x v="1"/>
    <s v="USD"/>
    <x v="143"/>
    <n v="1320732000"/>
    <d v="2011-11-28T06:00:00"/>
    <n v="1322460000"/>
    <b v="0"/>
    <b v="0"/>
    <s v="theater/plays"/>
    <x v="3"/>
    <x v="3"/>
  </r>
  <r>
    <n v="147"/>
    <s v="Moss, Norman and Dunlap"/>
    <s v="Upgradable upward-trending workforce"/>
    <n v="8300"/>
    <n v="9337"/>
    <x v="1"/>
    <n v="199"/>
    <n v="1.1249397590361445"/>
    <n v="46.91959798994975"/>
    <x v="1"/>
    <s v="USD"/>
    <x v="144"/>
    <n v="1465794000"/>
    <d v="2016-06-19T05:00:00"/>
    <n v="1466312400"/>
    <b v="0"/>
    <b v="1"/>
    <s v="theater/plays"/>
    <x v="3"/>
    <x v="3"/>
  </r>
  <r>
    <n v="148"/>
    <s v="White, Larson and Wright"/>
    <s v="Upgradable hybrid capability"/>
    <n v="9300"/>
    <n v="11255"/>
    <x v="1"/>
    <n v="107"/>
    <n v="1.2102150537634409"/>
    <n v="105.18691588785046"/>
    <x v="1"/>
    <s v="USD"/>
    <x v="145"/>
    <n v="1500958800"/>
    <d v="2017-08-03T05:00: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"/>
    <n v="195"/>
    <n v="2.1987096774193549"/>
    <n v="69.907692307692301"/>
    <x v="1"/>
    <s v="USD"/>
    <x v="146"/>
    <n v="1357020000"/>
    <d v="2013-02-22T06:00:00"/>
    <n v="1361512800"/>
    <b v="0"/>
    <b v="0"/>
    <s v="music/indie rock"/>
    <x v="1"/>
    <x v="7"/>
  </r>
  <r>
    <n v="150"/>
    <s v="Brown, Palmer and Pace"/>
    <s v="Networked stable workforce"/>
    <n v="100"/>
    <n v="1"/>
    <x v="0"/>
    <n v="1"/>
    <n v="0.01"/>
    <n v="1"/>
    <x v="1"/>
    <s v="USD"/>
    <x v="147"/>
    <n v="1544940000"/>
    <d v="2018-12-17T06:00:00"/>
    <n v="1545026400"/>
    <b v="0"/>
    <b v="0"/>
    <s v="music/rock"/>
    <x v="1"/>
    <x v="1"/>
  </r>
  <r>
    <n v="151"/>
    <s v="Parker LLC"/>
    <s v="Customizable intermediate extranet"/>
    <n v="137200"/>
    <n v="88037"/>
    <x v="0"/>
    <n v="1467"/>
    <n v="0.64166909620991253"/>
    <n v="60.011588275391958"/>
    <x v="1"/>
    <s v="USD"/>
    <x v="148"/>
    <n v="1402290000"/>
    <d v="2014-07-30T05:00: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3376"/>
    <n v="4.2306746987951804"/>
    <n v="52.006220379146917"/>
    <x v="1"/>
    <s v="USD"/>
    <x v="149"/>
    <n v="1487311200"/>
    <d v="2017-02-24T06:00: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0"/>
    <n v="5681"/>
    <n v="0.92984160506863778"/>
    <n v="31.000176025347649"/>
    <x v="1"/>
    <s v="USD"/>
    <x v="150"/>
    <n v="1350622800"/>
    <d v="2012-10-25T05:00:00"/>
    <n v="1351141200"/>
    <b v="0"/>
    <b v="0"/>
    <s v="theater/plays"/>
    <x v="3"/>
    <x v="3"/>
  </r>
  <r>
    <n v="154"/>
    <s v="Rodriguez-Brown"/>
    <s v="Devolved foreground benchmark"/>
    <n v="171300"/>
    <n v="100650"/>
    <x v="0"/>
    <n v="1059"/>
    <n v="0.58756567425569173"/>
    <n v="95.042492917847028"/>
    <x v="1"/>
    <s v="USD"/>
    <x v="151"/>
    <n v="1463029200"/>
    <d v="2016-06-04T05:00:00"/>
    <n v="1465016400"/>
    <b v="0"/>
    <b v="1"/>
    <s v="music/indie rock"/>
    <x v="1"/>
    <x v="7"/>
  </r>
  <r>
    <n v="155"/>
    <s v="Hall-Schaefer"/>
    <s v="Distributed eco-centric methodology"/>
    <n v="139500"/>
    <n v="90706"/>
    <x v="0"/>
    <n v="1194"/>
    <n v="0.65022222222222226"/>
    <n v="75.968174204355108"/>
    <x v="1"/>
    <s v="USD"/>
    <x v="152"/>
    <n v="1269493200"/>
    <d v="2010-04-09T05:00:00"/>
    <n v="1270789200"/>
    <b v="0"/>
    <b v="0"/>
    <s v="theater/plays"/>
    <x v="3"/>
    <x v="3"/>
  </r>
  <r>
    <n v="156"/>
    <s v="Meza-Rogers"/>
    <s v="Streamlined encompassing encryption"/>
    <n v="36400"/>
    <n v="26914"/>
    <x v="3"/>
    <n v="379"/>
    <n v="0.73939560439560437"/>
    <n v="71.013192612137203"/>
    <x v="2"/>
    <s v="AUD"/>
    <x v="153"/>
    <n v="1570251600"/>
    <d v="2019-10-29T05:00:00"/>
    <n v="1572325200"/>
    <b v="0"/>
    <b v="0"/>
    <s v="music/rock"/>
    <x v="1"/>
    <x v="1"/>
  </r>
  <r>
    <n v="157"/>
    <s v="Curtis-Curtis"/>
    <s v="User-friendly reciprocal initiative"/>
    <n v="4200"/>
    <n v="2212"/>
    <x v="0"/>
    <n v="30"/>
    <n v="0.52666666666666662"/>
    <n v="73.733333333333334"/>
    <x v="2"/>
    <s v="AUD"/>
    <x v="154"/>
    <n v="1388383200"/>
    <d v="2014-01-11T06:00: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"/>
    <n v="41"/>
    <n v="2.2095238095238097"/>
    <n v="113.17073170731707"/>
    <x v="1"/>
    <s v="USD"/>
    <x v="155"/>
    <n v="1449554400"/>
    <d v="2015-12-09T06:00:00"/>
    <n v="1449640800"/>
    <b v="0"/>
    <b v="0"/>
    <s v="music/rock"/>
    <x v="1"/>
    <x v="1"/>
  </r>
  <r>
    <n v="159"/>
    <s v="Clarke, Anderson and Lee"/>
    <s v="Robust explicit hardware"/>
    <n v="191200"/>
    <n v="191222"/>
    <x v="1"/>
    <n v="1821"/>
    <n v="1.0001150627615063"/>
    <n v="105.00933552992861"/>
    <x v="1"/>
    <s v="USD"/>
    <x v="156"/>
    <n v="1553662800"/>
    <d v="2019-04-14T05:00:00"/>
    <n v="1555218000"/>
    <b v="0"/>
    <b v="1"/>
    <s v="theater/plays"/>
    <x v="3"/>
    <x v="3"/>
  </r>
  <r>
    <n v="160"/>
    <s v="Evans Group"/>
    <s v="Stand-alone actuating support"/>
    <n v="8000"/>
    <n v="12985"/>
    <x v="1"/>
    <n v="164"/>
    <n v="1.6231249999999999"/>
    <n v="79.176829268292678"/>
    <x v="1"/>
    <s v="USD"/>
    <x v="157"/>
    <n v="1556341200"/>
    <d v="2019-05-13T05:00:00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0"/>
    <n v="75"/>
    <n v="0.78181818181818186"/>
    <n v="57.333333333333336"/>
    <x v="1"/>
    <s v="USD"/>
    <x v="158"/>
    <n v="1442984400"/>
    <d v="2015-09-29T05:00: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"/>
    <n v="157"/>
    <n v="1.4973770491803278"/>
    <n v="58.178343949044589"/>
    <x v="5"/>
    <s v="CHF"/>
    <x v="159"/>
    <n v="1544248800"/>
    <d v="2019-01-07T06:00:00"/>
    <n v="1546840800"/>
    <b v="0"/>
    <b v="0"/>
    <s v="music/rock"/>
    <x v="1"/>
    <x v="1"/>
  </r>
  <r>
    <n v="163"/>
    <s v="Burton-Watkins"/>
    <s v="Extended reciprocal circuit"/>
    <n v="3500"/>
    <n v="8864"/>
    <x v="1"/>
    <n v="246"/>
    <n v="2.5325714285714285"/>
    <n v="36.032520325203251"/>
    <x v="1"/>
    <s v="USD"/>
    <x v="160"/>
    <n v="1508475600"/>
    <d v="2017-12-08T06:00: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396"/>
    <n v="1.0016943521594683"/>
    <n v="107.99068767908309"/>
    <x v="1"/>
    <s v="USD"/>
    <x v="161"/>
    <n v="1507438800"/>
    <d v="2017-10-09T05:00:00"/>
    <n v="1507525200"/>
    <b v="0"/>
    <b v="0"/>
    <s v="theater/plays"/>
    <x v="3"/>
    <x v="3"/>
  </r>
  <r>
    <n v="165"/>
    <s v="Cordova Ltd"/>
    <s v="Synergized radical product"/>
    <n v="90400"/>
    <n v="110279"/>
    <x v="1"/>
    <n v="2506"/>
    <n v="1.2199004424778761"/>
    <n v="44.005985634477256"/>
    <x v="1"/>
    <s v="USD"/>
    <x v="162"/>
    <n v="1501563600"/>
    <d v="2017-09-02T05:00:00"/>
    <n v="1504328400"/>
    <b v="0"/>
    <b v="0"/>
    <s v="technology/web"/>
    <x v="2"/>
    <x v="2"/>
  </r>
  <r>
    <n v="166"/>
    <s v="Brown-Vang"/>
    <s v="Robust heuristic artificial intelligence"/>
    <n v="9800"/>
    <n v="13439"/>
    <x v="1"/>
    <n v="244"/>
    <n v="1.3713265306122449"/>
    <n v="55.077868852459019"/>
    <x v="1"/>
    <s v="USD"/>
    <x v="163"/>
    <n v="1292997600"/>
    <d v="2010-12-26T06:00:00"/>
    <n v="1293343200"/>
    <b v="0"/>
    <b v="0"/>
    <s v="photography/photography books"/>
    <x v="7"/>
    <x v="14"/>
  </r>
  <r>
    <n v="167"/>
    <s v="Cruz-Ward"/>
    <s v="Robust content-based emulation"/>
    <n v="2600"/>
    <n v="10804"/>
    <x v="1"/>
    <n v="146"/>
    <n v="4.155384615384615"/>
    <n v="74"/>
    <x v="2"/>
    <s v="AUD"/>
    <x v="164"/>
    <n v="1370840400"/>
    <d v="2013-06-20T05:00:00"/>
    <n v="1371704400"/>
    <b v="0"/>
    <b v="0"/>
    <s v="theater/plays"/>
    <x v="3"/>
    <x v="3"/>
  </r>
  <r>
    <n v="168"/>
    <s v="Hernandez Group"/>
    <s v="Ergonomic uniform open system"/>
    <n v="128100"/>
    <n v="40107"/>
    <x v="0"/>
    <n v="955"/>
    <n v="0.3130913348946136"/>
    <n v="41.996858638743454"/>
    <x v="3"/>
    <s v="DKK"/>
    <x v="165"/>
    <n v="1550815200"/>
    <d v="2019-03-17T05:00:00"/>
    <n v="1552798800"/>
    <b v="0"/>
    <b v="1"/>
    <s v="music/indie rock"/>
    <x v="1"/>
    <x v="7"/>
  </r>
  <r>
    <n v="169"/>
    <s v="Tran, Steele and Wilson"/>
    <s v="Profit-focused modular product"/>
    <n v="23300"/>
    <n v="98811"/>
    <x v="1"/>
    <n v="1267"/>
    <n v="4.240815450643777"/>
    <n v="77.988161010260455"/>
    <x v="1"/>
    <s v="USD"/>
    <x v="166"/>
    <n v="1339909200"/>
    <d v="2012-07-15T05:00: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0"/>
    <n v="67"/>
    <n v="2.9388623072833599E-2"/>
    <n v="82.507462686567166"/>
    <x v="1"/>
    <s v="USD"/>
    <x v="167"/>
    <n v="1501736400"/>
    <d v="2017-08-10T05:00:00"/>
    <n v="1502341200"/>
    <b v="0"/>
    <b v="0"/>
    <s v="music/indie rock"/>
    <x v="1"/>
    <x v="7"/>
  </r>
  <r>
    <n v="171"/>
    <s v="Blair Group"/>
    <s v="Public-key 3rdgeneration budgetary management"/>
    <n v="4900"/>
    <n v="521"/>
    <x v="0"/>
    <n v="5"/>
    <n v="0.1063265306122449"/>
    <n v="104.2"/>
    <x v="1"/>
    <s v="USD"/>
    <x v="168"/>
    <n v="1395291600"/>
    <d v="2014-04-11T05:00:00"/>
    <n v="1397192400"/>
    <b v="0"/>
    <b v="0"/>
    <s v="publishing/translations"/>
    <x v="5"/>
    <x v="18"/>
  </r>
  <r>
    <n v="172"/>
    <s v="Nixon Inc"/>
    <s v="Centralized national firmware"/>
    <n v="800"/>
    <n v="663"/>
    <x v="0"/>
    <n v="26"/>
    <n v="0.82874999999999999"/>
    <n v="25.5"/>
    <x v="1"/>
    <s v="USD"/>
    <x v="169"/>
    <n v="1405746000"/>
    <d v="2014-08-03T05:00:00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"/>
    <n v="1561"/>
    <n v="1.6301447776628748"/>
    <n v="100.98334401024984"/>
    <x v="1"/>
    <s v="USD"/>
    <x v="170"/>
    <n v="1368853200"/>
    <d v="2013-05-24T05:00:00"/>
    <n v="1369371600"/>
    <b v="0"/>
    <b v="0"/>
    <s v="theater/plays"/>
    <x v="3"/>
    <x v="3"/>
  </r>
  <r>
    <n v="174"/>
    <s v="Santos, Black and Donovan"/>
    <s v="Pre-emptive scalable access"/>
    <n v="600"/>
    <n v="5368"/>
    <x v="1"/>
    <n v="48"/>
    <n v="8.9466666666666672"/>
    <n v="111.83333333333333"/>
    <x v="1"/>
    <s v="USD"/>
    <x v="171"/>
    <n v="1444021200"/>
    <d v="2015-10-06T05:00: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0"/>
    <n v="1130"/>
    <n v="0.26191501103752757"/>
    <n v="41.999115044247787"/>
    <x v="1"/>
    <s v="USD"/>
    <x v="172"/>
    <n v="1472619600"/>
    <d v="2016-09-19T05:00:00"/>
    <n v="1474261200"/>
    <b v="0"/>
    <b v="0"/>
    <s v="theater/plays"/>
    <x v="3"/>
    <x v="3"/>
  </r>
  <r>
    <n v="176"/>
    <s v="Stone-Orozco"/>
    <s v="Proactive scalable Graphical User Interface"/>
    <n v="115000"/>
    <n v="86060"/>
    <x v="0"/>
    <n v="782"/>
    <n v="0.74834782608695649"/>
    <n v="110.05115089514067"/>
    <x v="1"/>
    <s v="USD"/>
    <x v="173"/>
    <n v="1472878800"/>
    <d v="2016-09-12T05:00:00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"/>
    <n v="2739"/>
    <n v="4.1647680412371137"/>
    <n v="58.997079225994888"/>
    <x v="1"/>
    <s v="USD"/>
    <x v="174"/>
    <n v="1289800800"/>
    <d v="2010-12-10T06:00:00"/>
    <n v="1291960800"/>
    <b v="0"/>
    <b v="0"/>
    <s v="theater/plays"/>
    <x v="3"/>
    <x v="3"/>
  </r>
  <r>
    <n v="178"/>
    <s v="Alexander-Williams"/>
    <s v="Triple-buffered cohesive structure"/>
    <n v="7200"/>
    <n v="6927"/>
    <x v="0"/>
    <n v="210"/>
    <n v="0.96208333333333329"/>
    <n v="32.985714285714288"/>
    <x v="1"/>
    <s v="USD"/>
    <x v="175"/>
    <n v="1505970000"/>
    <d v="2017-09-30T05:00:00"/>
    <n v="1506747600"/>
    <b v="0"/>
    <b v="0"/>
    <s v="food/food trucks"/>
    <x v="0"/>
    <x v="0"/>
  </r>
  <r>
    <n v="179"/>
    <s v="Marks Ltd"/>
    <s v="Realigned human-resource orchestration"/>
    <n v="44500"/>
    <n v="159185"/>
    <x v="1"/>
    <n v="3537"/>
    <n v="3.5771910112359548"/>
    <n v="45.005654509471306"/>
    <x v="0"/>
    <s v="CAD"/>
    <x v="176"/>
    <n v="1363496400"/>
    <d v="2013-03-18T05:00:00"/>
    <n v="1363582800"/>
    <b v="0"/>
    <b v="1"/>
    <s v="theater/plays"/>
    <x v="3"/>
    <x v="3"/>
  </r>
  <r>
    <n v="180"/>
    <s v="Olsen, Edwards and Reid"/>
    <s v="Optional clear-thinking software"/>
    <n v="56000"/>
    <n v="172736"/>
    <x v="1"/>
    <n v="2107"/>
    <n v="3.0845714285714285"/>
    <n v="81.98196487897485"/>
    <x v="2"/>
    <s v="AUD"/>
    <x v="177"/>
    <n v="1269234000"/>
    <d v="2010-03-27T05:00:00"/>
    <n v="1269666000"/>
    <b v="0"/>
    <b v="0"/>
    <s v="technology/wearables"/>
    <x v="2"/>
    <x v="8"/>
  </r>
  <r>
    <n v="181"/>
    <s v="Daniels, Rose and Tyler"/>
    <s v="Centralized global approach"/>
    <n v="8600"/>
    <n v="5315"/>
    <x v="0"/>
    <n v="136"/>
    <n v="0.61802325581395345"/>
    <n v="39.080882352941174"/>
    <x v="1"/>
    <s v="USD"/>
    <x v="178"/>
    <n v="1507093200"/>
    <d v="2017-10-22T05:00: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"/>
    <n v="3318"/>
    <n v="7.2232472324723247"/>
    <n v="58.996383363471971"/>
    <x v="3"/>
    <s v="DKK"/>
    <x v="179"/>
    <n v="1560574800"/>
    <d v="2019-07-01T05:00: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86"/>
    <n v="0.69117647058823528"/>
    <n v="40.988372093023258"/>
    <x v="0"/>
    <s v="CAD"/>
    <x v="180"/>
    <n v="1284008400"/>
    <d v="2010-09-22T05:00:00"/>
    <n v="1285131600"/>
    <b v="0"/>
    <b v="0"/>
    <s v="music/rock"/>
    <x v="1"/>
    <x v="1"/>
  </r>
  <r>
    <n v="184"/>
    <s v="Howard, Carter and Griffith"/>
    <s v="Adaptive asynchronous emulation"/>
    <n v="3600"/>
    <n v="10550"/>
    <x v="1"/>
    <n v="340"/>
    <n v="2.9305555555555554"/>
    <n v="31.029411764705884"/>
    <x v="1"/>
    <s v="USD"/>
    <x v="181"/>
    <n v="1556859600"/>
    <d v="2019-05-04T05:00:00"/>
    <n v="1556946000"/>
    <b v="0"/>
    <b v="0"/>
    <s v="theater/plays"/>
    <x v="3"/>
    <x v="3"/>
  </r>
  <r>
    <n v="185"/>
    <s v="Bailey PLC"/>
    <s v="Innovative actuating conglomeration"/>
    <n v="1000"/>
    <n v="718"/>
    <x v="0"/>
    <n v="19"/>
    <n v="0.71799999999999997"/>
    <n v="37.789473684210527"/>
    <x v="1"/>
    <s v="USD"/>
    <x v="182"/>
    <n v="1526187600"/>
    <d v="2018-05-24T05:00:00"/>
    <n v="1527138000"/>
    <b v="0"/>
    <b v="0"/>
    <s v="film &amp; video/television"/>
    <x v="4"/>
    <x v="19"/>
  </r>
  <r>
    <n v="186"/>
    <s v="Parker Group"/>
    <s v="Grass-roots foreground policy"/>
    <n v="88800"/>
    <n v="28358"/>
    <x v="0"/>
    <n v="886"/>
    <n v="0.31934684684684683"/>
    <n v="32.006772009029348"/>
    <x v="1"/>
    <s v="USD"/>
    <x v="183"/>
    <n v="1400821200"/>
    <d v="2014-06-07T05:00:00"/>
    <n v="1402117200"/>
    <b v="0"/>
    <b v="0"/>
    <s v="theater/plays"/>
    <x v="3"/>
    <x v="3"/>
  </r>
  <r>
    <n v="187"/>
    <s v="Fox Group"/>
    <s v="Horizontal transitional paradigm"/>
    <n v="60200"/>
    <n v="138384"/>
    <x v="1"/>
    <n v="1442"/>
    <n v="2.2987375415282392"/>
    <n v="95.966712898751737"/>
    <x v="0"/>
    <s v="CAD"/>
    <x v="184"/>
    <n v="1361599200"/>
    <d v="2013-03-23T05:00: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35"/>
    <n v="0.3201219512195122"/>
    <n v="75"/>
    <x v="6"/>
    <s v="EUR"/>
    <x v="185"/>
    <n v="1417500000"/>
    <d v="2014-12-03T06:00:00"/>
    <n v="1417586400"/>
    <b v="0"/>
    <b v="0"/>
    <s v="theater/plays"/>
    <x v="3"/>
    <x v="3"/>
  </r>
  <r>
    <n v="189"/>
    <s v="Anthony-Shaw"/>
    <s v="Switchable contextually-based access"/>
    <n v="191300"/>
    <n v="45004"/>
    <x v="3"/>
    <n v="441"/>
    <n v="0.23525352848928385"/>
    <n v="102.0498866213152"/>
    <x v="1"/>
    <s v="USD"/>
    <x v="186"/>
    <n v="1457071200"/>
    <d v="2016-03-04T06:00:00"/>
    <n v="1457071200"/>
    <b v="0"/>
    <b v="0"/>
    <s v="theater/plays"/>
    <x v="3"/>
    <x v="3"/>
  </r>
  <r>
    <n v="190"/>
    <s v="Cook LLC"/>
    <s v="Up-sized dynamic throughput"/>
    <n v="3700"/>
    <n v="2538"/>
    <x v="0"/>
    <n v="24"/>
    <n v="0.68594594594594593"/>
    <n v="105.75"/>
    <x v="1"/>
    <s v="USD"/>
    <x v="187"/>
    <n v="1370322000"/>
    <d v="2013-06-05T05:00:00"/>
    <n v="1370408400"/>
    <b v="0"/>
    <b v="1"/>
    <s v="theater/plays"/>
    <x v="3"/>
    <x v="3"/>
  </r>
  <r>
    <n v="191"/>
    <s v="Sutton PLC"/>
    <s v="Mandatory reciprocal superstructure"/>
    <n v="8400"/>
    <n v="3188"/>
    <x v="0"/>
    <n v="86"/>
    <n v="0.37952380952380954"/>
    <n v="37.069767441860463"/>
    <x v="6"/>
    <s v="EUR"/>
    <x v="188"/>
    <n v="1552366800"/>
    <d v="2019-03-15T05:00:00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0"/>
    <n v="243"/>
    <n v="0.19992957746478873"/>
    <n v="35.049382716049379"/>
    <x v="1"/>
    <s v="USD"/>
    <x v="189"/>
    <n v="1403845200"/>
    <d v="2014-07-01T05:00:00"/>
    <n v="1404190800"/>
    <b v="0"/>
    <b v="0"/>
    <s v="music/rock"/>
    <x v="1"/>
    <x v="1"/>
  </r>
  <r>
    <n v="193"/>
    <s v="Calhoun, Rogers and Long"/>
    <s v="Progressive discrete hub"/>
    <n v="6600"/>
    <n v="3012"/>
    <x v="0"/>
    <n v="65"/>
    <n v="0.45636363636363636"/>
    <n v="46.338461538461537"/>
    <x v="1"/>
    <s v="USD"/>
    <x v="190"/>
    <n v="1523163600"/>
    <d v="2018-04-12T05:00:00"/>
    <n v="1523509200"/>
    <b v="1"/>
    <b v="0"/>
    <s v="music/indie rock"/>
    <x v="1"/>
    <x v="7"/>
  </r>
  <r>
    <n v="194"/>
    <s v="Sandoval Group"/>
    <s v="Assimilated multi-tasking archive"/>
    <n v="7100"/>
    <n v="8716"/>
    <x v="1"/>
    <n v="126"/>
    <n v="1.227605633802817"/>
    <n v="69.174603174603178"/>
    <x v="1"/>
    <s v="USD"/>
    <x v="191"/>
    <n v="1442206800"/>
    <d v="2015-09-30T05:00:00"/>
    <n v="1443589200"/>
    <b v="0"/>
    <b v="0"/>
    <s v="music/metal"/>
    <x v="1"/>
    <x v="16"/>
  </r>
  <r>
    <n v="195"/>
    <s v="Smith and Sons"/>
    <s v="Upgradable high-level solution"/>
    <n v="15800"/>
    <n v="57157"/>
    <x v="1"/>
    <n v="524"/>
    <n v="3.61753164556962"/>
    <n v="109.07824427480917"/>
    <x v="1"/>
    <s v="USD"/>
    <x v="192"/>
    <n v="1532840400"/>
    <d v="2018-08-05T05:00:00"/>
    <n v="1533445200"/>
    <b v="0"/>
    <b v="0"/>
    <s v="music/electric music"/>
    <x v="1"/>
    <x v="5"/>
  </r>
  <r>
    <n v="196"/>
    <s v="King Inc"/>
    <s v="Organic bandwidth-monitored frame"/>
    <n v="8200"/>
    <n v="5178"/>
    <x v="0"/>
    <n v="100"/>
    <n v="0.63146341463414635"/>
    <n v="51.78"/>
    <x v="3"/>
    <s v="DKK"/>
    <x v="173"/>
    <n v="1472878800"/>
    <d v="2016-09-22T05:00:00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"/>
    <n v="1989"/>
    <n v="2.9820475319926874"/>
    <n v="82.010055304172951"/>
    <x v="1"/>
    <s v="USD"/>
    <x v="193"/>
    <n v="1498194000"/>
    <d v="2017-07-07T05:00:00"/>
    <n v="1499403600"/>
    <b v="0"/>
    <b v="0"/>
    <s v="film &amp; video/drama"/>
    <x v="4"/>
    <x v="6"/>
  </r>
  <r>
    <n v="198"/>
    <s v="Palmer Inc"/>
    <s v="Universal multi-state capability"/>
    <n v="63200"/>
    <n v="6041"/>
    <x v="0"/>
    <n v="168"/>
    <n v="9.5585443037974685E-2"/>
    <n v="35.958333333333336"/>
    <x v="1"/>
    <s v="USD"/>
    <x v="194"/>
    <n v="1281070800"/>
    <d v="2010-09-04T05:00: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0"/>
    <n v="13"/>
    <n v="0.5377777777777778"/>
    <n v="74.461538461538467"/>
    <x v="1"/>
    <s v="USD"/>
    <x v="195"/>
    <n v="1436245200"/>
    <d v="2015-07-11T05:00:00"/>
    <n v="1436590800"/>
    <b v="0"/>
    <b v="0"/>
    <s v="music/rock"/>
    <x v="1"/>
    <x v="1"/>
  </r>
  <r>
    <n v="200"/>
    <s v="Becker, Rice and White"/>
    <s v="Reduced dedicated capability"/>
    <n v="100"/>
    <n v="2"/>
    <x v="0"/>
    <n v="1"/>
    <n v="0.02"/>
    <n v="2"/>
    <x v="0"/>
    <s v="CAD"/>
    <x v="152"/>
    <n v="1269493200"/>
    <d v="2010-04-05T05:00: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"/>
    <n v="157"/>
    <n v="6.8119047619047617"/>
    <n v="91.114649681528661"/>
    <x v="1"/>
    <s v="USD"/>
    <x v="196"/>
    <n v="1406264400"/>
    <d v="2014-08-12T05:00:00"/>
    <n v="1407819600"/>
    <b v="0"/>
    <b v="0"/>
    <s v="technology/web"/>
    <x v="2"/>
    <x v="2"/>
  </r>
  <r>
    <n v="202"/>
    <s v="Mcknight-Freeman"/>
    <s v="Upgradable scalable methodology"/>
    <n v="8300"/>
    <n v="6543"/>
    <x v="3"/>
    <n v="82"/>
    <n v="0.78831325301204824"/>
    <n v="79.792682926829272"/>
    <x v="1"/>
    <s v="USD"/>
    <x v="197"/>
    <n v="1317531600"/>
    <d v="2011-10-06T05:00: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4498"/>
    <n v="1.3440792216817234"/>
    <n v="42.999777678968428"/>
    <x v="2"/>
    <s v="AUD"/>
    <x v="198"/>
    <n v="1484632800"/>
    <d v="2017-01-19T06:00:00"/>
    <n v="1484805600"/>
    <b v="0"/>
    <b v="0"/>
    <s v="theater/plays"/>
    <x v="3"/>
    <x v="3"/>
  </r>
  <r>
    <n v="204"/>
    <s v="Daniel-Luna"/>
    <s v="Mandatory multimedia leverage"/>
    <n v="75000"/>
    <n v="2529"/>
    <x v="0"/>
    <n v="40"/>
    <n v="3.372E-2"/>
    <n v="63.225000000000001"/>
    <x v="1"/>
    <s v="USD"/>
    <x v="199"/>
    <n v="1301806800"/>
    <d v="2011-04-13T05:00:00"/>
    <n v="1302670800"/>
    <b v="0"/>
    <b v="0"/>
    <s v="music/jazz"/>
    <x v="1"/>
    <x v="17"/>
  </r>
  <r>
    <n v="205"/>
    <s v="Weaver-Marquez"/>
    <s v="Focused analyzing circuit"/>
    <n v="1300"/>
    <n v="5614"/>
    <x v="1"/>
    <n v="80"/>
    <n v="4.3184615384615386"/>
    <n v="70.174999999999997"/>
    <x v="1"/>
    <s v="USD"/>
    <x v="200"/>
    <n v="1539752400"/>
    <d v="2018-10-29T05:00:00"/>
    <n v="1540789200"/>
    <b v="1"/>
    <b v="0"/>
    <s v="theater/plays"/>
    <x v="3"/>
    <x v="3"/>
  </r>
  <r>
    <n v="206"/>
    <s v="Austin, Baker and Kelley"/>
    <s v="Fundamental grid-enabled strategy"/>
    <n v="9000"/>
    <n v="3496"/>
    <x v="3"/>
    <n v="57"/>
    <n v="0.38844444444444443"/>
    <n v="61.333333333333336"/>
    <x v="1"/>
    <s v="USD"/>
    <x v="201"/>
    <n v="1267250400"/>
    <d v="2010-03-08T06:00:00"/>
    <n v="1268028000"/>
    <b v="0"/>
    <b v="0"/>
    <s v="publishing/fiction"/>
    <x v="5"/>
    <x v="13"/>
  </r>
  <r>
    <n v="207"/>
    <s v="Carney-Anderson"/>
    <s v="Digitized 5thgeneration knowledgebase"/>
    <n v="1000"/>
    <n v="4257"/>
    <x v="1"/>
    <n v="43"/>
    <n v="4.2569999999999997"/>
    <n v="99"/>
    <x v="1"/>
    <s v="USD"/>
    <x v="202"/>
    <n v="1535432400"/>
    <d v="2018-09-17T05:00:00"/>
    <n v="1537160400"/>
    <b v="0"/>
    <b v="1"/>
    <s v="music/rock"/>
    <x v="1"/>
    <x v="1"/>
  </r>
  <r>
    <n v="208"/>
    <s v="Jackson Inc"/>
    <s v="Mandatory multi-tasking encryption"/>
    <n v="196900"/>
    <n v="199110"/>
    <x v="1"/>
    <n v="2053"/>
    <n v="1.0112239715591671"/>
    <n v="96.984900146127615"/>
    <x v="1"/>
    <s v="USD"/>
    <x v="203"/>
    <n v="1510207200"/>
    <d v="2017-12-03T06:00: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"/>
    <n v="808"/>
    <n v="0.21188688946015424"/>
    <n v="51.004950495049506"/>
    <x v="2"/>
    <s v="AUD"/>
    <x v="204"/>
    <n v="1462510800"/>
    <d v="2016-05-13T05:00:00"/>
    <n v="1463115600"/>
    <b v="0"/>
    <b v="0"/>
    <s v="film &amp; video/documentary"/>
    <x v="4"/>
    <x v="4"/>
  </r>
  <r>
    <n v="210"/>
    <s v="Schultz Inc"/>
    <s v="Synergistic tertiary time-frame"/>
    <n v="9400"/>
    <n v="6338"/>
    <x v="0"/>
    <n v="226"/>
    <n v="0.67425531914893622"/>
    <n v="28.044247787610619"/>
    <x v="3"/>
    <s v="DKK"/>
    <x v="205"/>
    <n v="1488520800"/>
    <d v="2017-03-30T05:00: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1625"/>
    <n v="0.9492337164750958"/>
    <n v="60.984615384615381"/>
    <x v="1"/>
    <s v="USD"/>
    <x v="206"/>
    <n v="1377579600"/>
    <d v="2013-09-20T05:00:00"/>
    <n v="1379653200"/>
    <b v="0"/>
    <b v="0"/>
    <s v="theater/plays"/>
    <x v="3"/>
    <x v="3"/>
  </r>
  <r>
    <n v="212"/>
    <s v="Johnson Inc"/>
    <s v="Profound next generation infrastructure"/>
    <n v="8100"/>
    <n v="12300"/>
    <x v="1"/>
    <n v="168"/>
    <n v="1.5185185185185186"/>
    <n v="73.214285714285708"/>
    <x v="1"/>
    <s v="USD"/>
    <x v="207"/>
    <n v="1576389600"/>
    <d v="2020-01-30T06:00:00"/>
    <n v="1580364000"/>
    <b v="0"/>
    <b v="0"/>
    <s v="theater/plays"/>
    <x v="3"/>
    <x v="3"/>
  </r>
  <r>
    <n v="213"/>
    <s v="Morgan-Warren"/>
    <s v="Face-to-face encompassing info-mediaries"/>
    <n v="87900"/>
    <n v="171549"/>
    <x v="1"/>
    <n v="4289"/>
    <n v="1.9516382252559727"/>
    <n v="39.997435299603637"/>
    <x v="1"/>
    <s v="USD"/>
    <x v="208"/>
    <n v="1289019600"/>
    <d v="2010-11-14T06:00:00"/>
    <n v="1289714400"/>
    <b v="0"/>
    <b v="1"/>
    <s v="music/indie rock"/>
    <x v="1"/>
    <x v="7"/>
  </r>
  <r>
    <n v="214"/>
    <s v="Sullivan Group"/>
    <s v="Open-source fresh-thinking policy"/>
    <n v="1400"/>
    <n v="14324"/>
    <x v="1"/>
    <n v="165"/>
    <n v="10.231428571428571"/>
    <n v="86.812121212121212"/>
    <x v="1"/>
    <s v="USD"/>
    <x v="209"/>
    <n v="1282194000"/>
    <d v="2010-08-25T05:00:00"/>
    <n v="1282712400"/>
    <b v="0"/>
    <b v="0"/>
    <s v="music/rock"/>
    <x v="1"/>
    <x v="1"/>
  </r>
  <r>
    <n v="215"/>
    <s v="Vargas, Banks and Palmer"/>
    <s v="Extended 24/7 implementation"/>
    <n v="156800"/>
    <n v="6024"/>
    <x v="0"/>
    <n v="143"/>
    <n v="3.8418367346938778E-2"/>
    <n v="42.125874125874127"/>
    <x v="1"/>
    <s v="USD"/>
    <x v="210"/>
    <n v="1550037600"/>
    <d v="2019-02-15T06:00:00"/>
    <n v="1550210400"/>
    <b v="0"/>
    <b v="0"/>
    <s v="theater/plays"/>
    <x v="3"/>
    <x v="3"/>
  </r>
  <r>
    <n v="216"/>
    <s v="Johnson, Dixon and Zimmerman"/>
    <s v="Organic dynamic algorithm"/>
    <n v="121700"/>
    <n v="188721"/>
    <x v="1"/>
    <n v="1815"/>
    <n v="1.5507066557107643"/>
    <n v="103.97851239669421"/>
    <x v="1"/>
    <s v="USD"/>
    <x v="211"/>
    <n v="1321941600"/>
    <d v="2011-11-24T06:00:00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0"/>
    <n v="934"/>
    <n v="0.44753477588871715"/>
    <n v="62.003211991434689"/>
    <x v="1"/>
    <s v="USD"/>
    <x v="212"/>
    <n v="1556427600"/>
    <d v="2019-05-07T05:00: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1"/>
    <n v="397"/>
    <n v="2.1594736842105262"/>
    <n v="31.005037783375315"/>
    <x v="4"/>
    <s v="GBP"/>
    <x v="213"/>
    <n v="1320991200"/>
    <d v="2011-12-15T06:00: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1"/>
    <n v="1539"/>
    <n v="3.3212709832134291"/>
    <n v="89.991552956465242"/>
    <x v="1"/>
    <s v="USD"/>
    <x v="214"/>
    <n v="1345093200"/>
    <d v="2012-08-28T05:00:00"/>
    <n v="1346130000"/>
    <b v="0"/>
    <b v="0"/>
    <s v="film &amp; video/animation"/>
    <x v="4"/>
    <x v="10"/>
  </r>
  <r>
    <n v="220"/>
    <s v="Owens-Le"/>
    <s v="Focused composite approach"/>
    <n v="7900"/>
    <n v="667"/>
    <x v="0"/>
    <n v="17"/>
    <n v="8.4430379746835441E-2"/>
    <n v="39.235294117647058"/>
    <x v="1"/>
    <s v="USD"/>
    <x v="215"/>
    <n v="1309496400"/>
    <d v="2011-07-19T05:00:00"/>
    <n v="1311051600"/>
    <b v="1"/>
    <b v="0"/>
    <s v="theater/plays"/>
    <x v="3"/>
    <x v="3"/>
  </r>
  <r>
    <n v="221"/>
    <s v="Huff LLC"/>
    <s v="Face-to-face clear-thinking Local Area Network"/>
    <n v="121500"/>
    <n v="119830"/>
    <x v="0"/>
    <n v="2179"/>
    <n v="0.9862551440329218"/>
    <n v="54.993116108306566"/>
    <x v="1"/>
    <s v="USD"/>
    <x v="216"/>
    <n v="1340254800"/>
    <d v="2012-06-23T05:00:00"/>
    <n v="1340427600"/>
    <b v="1"/>
    <b v="0"/>
    <s v="food/food trucks"/>
    <x v="0"/>
    <x v="0"/>
  </r>
  <r>
    <n v="222"/>
    <s v="Johnson LLC"/>
    <s v="Cross-group cohesive circuit"/>
    <n v="4800"/>
    <n v="6623"/>
    <x v="1"/>
    <n v="138"/>
    <n v="1.3797916666666667"/>
    <n v="47.992753623188406"/>
    <x v="1"/>
    <s v="USD"/>
    <x v="217"/>
    <n v="1412226000"/>
    <d v="2014-10-03T05:00: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931"/>
    <n v="0.93810996563573879"/>
    <n v="87.966702470461868"/>
    <x v="1"/>
    <s v="USD"/>
    <x v="218"/>
    <n v="1458104400"/>
    <d v="2016-03-30T05:00:00"/>
    <n v="1459314000"/>
    <b v="0"/>
    <b v="0"/>
    <s v="theater/plays"/>
    <x v="3"/>
    <x v="3"/>
  </r>
  <r>
    <n v="224"/>
    <s v="Lester-Moore"/>
    <s v="Diverse analyzing definition"/>
    <n v="46300"/>
    <n v="186885"/>
    <x v="1"/>
    <n v="3594"/>
    <n v="4.0363930885529156"/>
    <n v="51.999165275459099"/>
    <x v="1"/>
    <s v="USD"/>
    <x v="219"/>
    <n v="1411534800"/>
    <d v="2014-11-08T06:00: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1"/>
    <n v="5880"/>
    <n v="2.6017404129793511"/>
    <n v="29.999659863945578"/>
    <x v="1"/>
    <s v="USD"/>
    <x v="220"/>
    <n v="1399093200"/>
    <d v="2014-05-03T05:00:00"/>
    <n v="1399093200"/>
    <b v="1"/>
    <b v="0"/>
    <s v="music/rock"/>
    <x v="1"/>
    <x v="1"/>
  </r>
  <r>
    <n v="226"/>
    <s v="Garcia Inc"/>
    <s v="Progressive neutral middleware"/>
    <n v="3000"/>
    <n v="10999"/>
    <x v="1"/>
    <n v="112"/>
    <n v="3.6663333333333332"/>
    <n v="98.205357142857139"/>
    <x v="1"/>
    <s v="USD"/>
    <x v="221"/>
    <n v="1270702800"/>
    <d v="2010-05-15T05:00: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943"/>
    <n v="1.687208538587849"/>
    <n v="108.96182396606575"/>
    <x v="1"/>
    <s v="USD"/>
    <x v="222"/>
    <n v="1431666000"/>
    <d v="2015-05-21T05:00:00"/>
    <n v="1432184400"/>
    <b v="0"/>
    <b v="0"/>
    <s v="games/mobile games"/>
    <x v="6"/>
    <x v="20"/>
  </r>
  <r>
    <n v="228"/>
    <s v="Pineda Group"/>
    <s v="Exclusive real-time protocol"/>
    <n v="137900"/>
    <n v="165352"/>
    <x v="1"/>
    <n v="2468"/>
    <n v="1.1990717911530093"/>
    <n v="66.998379254457049"/>
    <x v="1"/>
    <s v="USD"/>
    <x v="172"/>
    <n v="1472619600"/>
    <d v="2016-09-25T05:00: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1"/>
    <n v="2551"/>
    <n v="1.936892523364486"/>
    <n v="64.99333594668758"/>
    <x v="1"/>
    <s v="USD"/>
    <x v="223"/>
    <n v="1496293200"/>
    <d v="2017-07-19T05:00:00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1"/>
    <n v="101"/>
    <n v="4.2016666666666671"/>
    <n v="99.841584158415841"/>
    <x v="1"/>
    <s v="USD"/>
    <x v="224"/>
    <n v="1575612000"/>
    <d v="2019-12-06T06:00: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3"/>
    <n v="67"/>
    <n v="0.76708333333333334"/>
    <n v="82.432835820895519"/>
    <x v="1"/>
    <s v="USD"/>
    <x v="225"/>
    <n v="1369112400"/>
    <d v="2013-07-18T05:00:00"/>
    <n v="1374123600"/>
    <b v="0"/>
    <b v="0"/>
    <s v="theater/plays"/>
    <x v="3"/>
    <x v="3"/>
  </r>
  <r>
    <n v="232"/>
    <s v="Davis-Rodriguez"/>
    <s v="Progressive secondary portal"/>
    <n v="3400"/>
    <n v="5823"/>
    <x v="1"/>
    <n v="92"/>
    <n v="1.7126470588235294"/>
    <n v="63.293478260869563"/>
    <x v="1"/>
    <s v="USD"/>
    <x v="226"/>
    <n v="1469422800"/>
    <d v="2016-07-26T05:00:00"/>
    <n v="1469509200"/>
    <b v="0"/>
    <b v="0"/>
    <s v="theater/plays"/>
    <x v="3"/>
    <x v="3"/>
  </r>
  <r>
    <n v="233"/>
    <s v="Reid, Rivera and Perry"/>
    <s v="Multi-lateral national adapter"/>
    <n v="3800"/>
    <n v="6000"/>
    <x v="1"/>
    <n v="62"/>
    <n v="1.5789473684210527"/>
    <n v="96.774193548387103"/>
    <x v="1"/>
    <s v="USD"/>
    <x v="227"/>
    <n v="1307854800"/>
    <d v="2011-06-28T05:00:00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1"/>
    <n v="149"/>
    <n v="1.0908"/>
    <n v="54.906040268456373"/>
    <x v="6"/>
    <s v="EUR"/>
    <x v="228"/>
    <n v="1503378000"/>
    <d v="2017-08-29T05:00: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92"/>
    <n v="0.41732558139534881"/>
    <n v="39.010869565217391"/>
    <x v="1"/>
    <s v="USD"/>
    <x v="229"/>
    <n v="1486965600"/>
    <d v="2017-02-18T06:00:00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0"/>
    <n v="57"/>
    <n v="0.10944303797468355"/>
    <n v="75.84210526315789"/>
    <x v="2"/>
    <s v="AUD"/>
    <x v="230"/>
    <n v="1561438800"/>
    <d v="2019-07-02T05:00:00"/>
    <n v="1562043600"/>
    <b v="0"/>
    <b v="1"/>
    <s v="music/rock"/>
    <x v="1"/>
    <x v="1"/>
  </r>
  <r>
    <n v="237"/>
    <s v="Ellison PLC"/>
    <s v="Re-contextualized tangible open architecture"/>
    <n v="9300"/>
    <n v="14822"/>
    <x v="1"/>
    <n v="329"/>
    <n v="1.593763440860215"/>
    <n v="45.051671732522799"/>
    <x v="1"/>
    <s v="USD"/>
    <x v="231"/>
    <n v="1398402000"/>
    <d v="2014-04-27T05:00: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97"/>
    <n v="4.2241666666666671"/>
    <n v="104.51546391752578"/>
    <x v="3"/>
    <s v="DKK"/>
    <x v="232"/>
    <n v="1513231200"/>
    <d v="2018-01-08T06:00:00"/>
    <n v="1515391200"/>
    <b v="0"/>
    <b v="1"/>
    <s v="theater/plays"/>
    <x v="3"/>
    <x v="3"/>
  </r>
  <r>
    <n v="239"/>
    <s v="Mason-Sanders"/>
    <s v="Networked web-enabled instruction set"/>
    <n v="3200"/>
    <n v="3127"/>
    <x v="0"/>
    <n v="41"/>
    <n v="0.97718749999999999"/>
    <n v="76.268292682926827"/>
    <x v="1"/>
    <s v="USD"/>
    <x v="233"/>
    <n v="1440824400"/>
    <d v="2015-09-02T05:00:00"/>
    <n v="1441170000"/>
    <b v="0"/>
    <b v="0"/>
    <s v="technology/wearables"/>
    <x v="2"/>
    <x v="8"/>
  </r>
  <r>
    <n v="240"/>
    <s v="Pitts-Reed"/>
    <s v="Vision-oriented dynamic service-desk"/>
    <n v="29400"/>
    <n v="123124"/>
    <x v="1"/>
    <n v="1784"/>
    <n v="4.1878911564625847"/>
    <n v="69.015695067264573"/>
    <x v="1"/>
    <s v="USD"/>
    <x v="194"/>
    <n v="1281070800"/>
    <d v="2010-08-07T05:00:00"/>
    <n v="1281157200"/>
    <b v="0"/>
    <b v="0"/>
    <s v="theater/plays"/>
    <x v="3"/>
    <x v="3"/>
  </r>
  <r>
    <n v="241"/>
    <s v="Gonzalez-Martinez"/>
    <s v="Vision-oriented actuating open system"/>
    <n v="168500"/>
    <n v="171729"/>
    <x v="1"/>
    <n v="1684"/>
    <n v="1.0191632047477746"/>
    <n v="101.97684085510689"/>
    <x v="2"/>
    <s v="AUD"/>
    <x v="234"/>
    <n v="1397365200"/>
    <d v="2014-04-23T05:00:00"/>
    <n v="1398229200"/>
    <b v="0"/>
    <b v="1"/>
    <s v="publishing/nonfiction"/>
    <x v="5"/>
    <x v="9"/>
  </r>
  <r>
    <n v="242"/>
    <s v="Hill, Martin and Garcia"/>
    <s v="Sharable scalable core"/>
    <n v="8400"/>
    <n v="10729"/>
    <x v="1"/>
    <n v="250"/>
    <n v="1.2772619047619047"/>
    <n v="42.915999999999997"/>
    <x v="1"/>
    <s v="USD"/>
    <x v="235"/>
    <n v="1494392400"/>
    <d v="2017-05-20T05:00:00"/>
    <n v="1495256400"/>
    <b v="0"/>
    <b v="1"/>
    <s v="music/rock"/>
    <x v="1"/>
    <x v="1"/>
  </r>
  <r>
    <n v="243"/>
    <s v="Garcia PLC"/>
    <s v="Customer-focused attitude-oriented function"/>
    <n v="2300"/>
    <n v="10240"/>
    <x v="1"/>
    <n v="238"/>
    <n v="4.4521739130434783"/>
    <n v="43.025210084033617"/>
    <x v="1"/>
    <s v="USD"/>
    <x v="236"/>
    <n v="1520143200"/>
    <d v="2018-03-07T06:00:00"/>
    <n v="1520402400"/>
    <b v="0"/>
    <b v="0"/>
    <s v="theater/plays"/>
    <x v="3"/>
    <x v="3"/>
  </r>
  <r>
    <n v="244"/>
    <s v="Herring-Bailey"/>
    <s v="Reverse-engineered system-worthy extranet"/>
    <n v="700"/>
    <n v="3988"/>
    <x v="1"/>
    <n v="53"/>
    <n v="5.6971428571428575"/>
    <n v="75.245283018867923"/>
    <x v="1"/>
    <s v="USD"/>
    <x v="237"/>
    <n v="1405314000"/>
    <d v="2014-09-04T05:00:00"/>
    <n v="1409806800"/>
    <b v="0"/>
    <b v="0"/>
    <s v="theater/plays"/>
    <x v="3"/>
    <x v="3"/>
  </r>
  <r>
    <n v="245"/>
    <s v="Russell-Gardner"/>
    <s v="Re-engineered systematic monitoring"/>
    <n v="2900"/>
    <n v="14771"/>
    <x v="1"/>
    <n v="214"/>
    <n v="5.0934482758620687"/>
    <n v="69.023364485981304"/>
    <x v="1"/>
    <s v="USD"/>
    <x v="238"/>
    <n v="1396846800"/>
    <d v="2014-04-08T05:00:00"/>
    <n v="1396933200"/>
    <b v="0"/>
    <b v="0"/>
    <s v="theater/plays"/>
    <x v="3"/>
    <x v="3"/>
  </r>
  <r>
    <n v="246"/>
    <s v="Walters-Carter"/>
    <s v="Seamless value-added standardization"/>
    <n v="4500"/>
    <n v="14649"/>
    <x v="1"/>
    <n v="222"/>
    <n v="3.2553333333333332"/>
    <n v="65.986486486486484"/>
    <x v="1"/>
    <s v="USD"/>
    <x v="239"/>
    <n v="1375678800"/>
    <d v="2013-08-09T05:00: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1884"/>
    <n v="9.3261616161616168"/>
    <n v="98.013800424628457"/>
    <x v="1"/>
    <s v="USD"/>
    <x v="240"/>
    <n v="1482386400"/>
    <d v="2017-01-06T06:00:00"/>
    <n v="1483682400"/>
    <b v="0"/>
    <b v="1"/>
    <s v="publishing/fiction"/>
    <x v="5"/>
    <x v="13"/>
  </r>
  <r>
    <n v="248"/>
    <s v="Roberts and Sons"/>
    <s v="Streamlined holistic knowledgebase"/>
    <n v="6200"/>
    <n v="13103"/>
    <x v="1"/>
    <n v="218"/>
    <n v="2.1133870967741935"/>
    <n v="60.105504587155963"/>
    <x v="2"/>
    <s v="AUD"/>
    <x v="241"/>
    <n v="1420005600"/>
    <d v="2015-01-05T06:00:00"/>
    <n v="1420437600"/>
    <b v="0"/>
    <b v="0"/>
    <s v="games/mobile games"/>
    <x v="6"/>
    <x v="20"/>
  </r>
  <r>
    <n v="249"/>
    <s v="Avila-Nelson"/>
    <s v="Up-sized intermediate website"/>
    <n v="61500"/>
    <n v="168095"/>
    <x v="1"/>
    <n v="6465"/>
    <n v="2.7332520325203253"/>
    <n v="26.000773395204948"/>
    <x v="1"/>
    <s v="USD"/>
    <x v="242"/>
    <n v="1420178400"/>
    <d v="2015-01-09T06:00:00"/>
    <n v="1420783200"/>
    <b v="0"/>
    <b v="0"/>
    <s v="publishing/translations"/>
    <x v="5"/>
    <x v="18"/>
  </r>
  <r>
    <n v="250"/>
    <s v="Robbins and Sons"/>
    <s v="Future-proofed directional synergy"/>
    <n v="100"/>
    <n v="3"/>
    <x v="0"/>
    <n v="1"/>
    <n v="0.03"/>
    <n v="3"/>
    <x v="1"/>
    <s v="USD"/>
    <x v="67"/>
    <n v="1264399200"/>
    <d v="2010-03-01T06:00:00"/>
    <n v="1267423200"/>
    <b v="0"/>
    <b v="0"/>
    <s v="music/rock"/>
    <x v="1"/>
    <x v="1"/>
  </r>
  <r>
    <n v="251"/>
    <s v="Singleton Ltd"/>
    <s v="Enhanced user-facing function"/>
    <n v="7100"/>
    <n v="3840"/>
    <x v="0"/>
    <n v="101"/>
    <n v="0.54084507042253516"/>
    <n v="38.019801980198018"/>
    <x v="1"/>
    <s v="USD"/>
    <x v="243"/>
    <n v="1355032800"/>
    <d v="2012-12-11T06:00:00"/>
    <n v="1355205600"/>
    <b v="0"/>
    <b v="0"/>
    <s v="theater/plays"/>
    <x v="3"/>
    <x v="3"/>
  </r>
  <r>
    <n v="252"/>
    <s v="Perez PLC"/>
    <s v="Operative bandwidth-monitored interface"/>
    <n v="1000"/>
    <n v="6263"/>
    <x v="1"/>
    <n v="59"/>
    <n v="6.2629999999999999"/>
    <n v="106.15254237288136"/>
    <x v="1"/>
    <s v="USD"/>
    <x v="244"/>
    <n v="1382677200"/>
    <d v="2013-10-30T05:00: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1335"/>
    <n v="0.8902139917695473"/>
    <n v="81.019475655430711"/>
    <x v="0"/>
    <s v="CAD"/>
    <x v="245"/>
    <n v="1302238800"/>
    <d v="2011-04-20T05:00:00"/>
    <n v="1303275600"/>
    <b v="0"/>
    <b v="0"/>
    <s v="film &amp; video/drama"/>
    <x v="4"/>
    <x v="6"/>
  </r>
  <r>
    <n v="254"/>
    <s v="Barry Group"/>
    <s v="De-engineered static Local Area Network"/>
    <n v="4600"/>
    <n v="8505"/>
    <x v="1"/>
    <n v="88"/>
    <n v="1.8489130434782608"/>
    <n v="96.647727272727266"/>
    <x v="1"/>
    <s v="USD"/>
    <x v="246"/>
    <n v="1487656800"/>
    <d v="2017-02-23T06:00: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697"/>
    <n v="1.2016770186335404"/>
    <n v="57.003535651149086"/>
    <x v="1"/>
    <s v="USD"/>
    <x v="247"/>
    <n v="1297836000"/>
    <d v="2011-02-21T06:00:00"/>
    <n v="1298268000"/>
    <b v="0"/>
    <b v="1"/>
    <s v="music/rock"/>
    <x v="1"/>
    <x v="1"/>
  </r>
  <r>
    <n v="256"/>
    <s v="Smith-Reid"/>
    <s v="Optimized actuating toolset"/>
    <n v="4100"/>
    <n v="959"/>
    <x v="0"/>
    <n v="15"/>
    <n v="0.23390243902439026"/>
    <n v="63.93333333333333"/>
    <x v="4"/>
    <s v="GBP"/>
    <x v="248"/>
    <n v="1453615200"/>
    <d v="2016-03-01T06:00:00"/>
    <n v="1456812000"/>
    <b v="0"/>
    <b v="0"/>
    <s v="music/rock"/>
    <x v="1"/>
    <x v="1"/>
  </r>
  <r>
    <n v="257"/>
    <s v="Williams Inc"/>
    <s v="Decentralized exuding strategy"/>
    <n v="5700"/>
    <n v="8322"/>
    <x v="1"/>
    <n v="92"/>
    <n v="1.46"/>
    <n v="90.456521739130437"/>
    <x v="1"/>
    <s v="USD"/>
    <x v="249"/>
    <n v="1362463200"/>
    <d v="2013-03-19T05:00:00"/>
    <n v="1363669200"/>
    <b v="0"/>
    <b v="0"/>
    <s v="theater/plays"/>
    <x v="3"/>
    <x v="3"/>
  </r>
  <r>
    <n v="258"/>
    <s v="Duncan, Mcdonald and Miller"/>
    <s v="Assimilated coherent hardware"/>
    <n v="5000"/>
    <n v="13424"/>
    <x v="1"/>
    <n v="186"/>
    <n v="2.6848000000000001"/>
    <n v="72.172043010752688"/>
    <x v="1"/>
    <s v="USD"/>
    <x v="250"/>
    <n v="1481176800"/>
    <d v="2016-12-28T06:00:00"/>
    <n v="1482904800"/>
    <b v="0"/>
    <b v="1"/>
    <s v="theater/plays"/>
    <x v="3"/>
    <x v="3"/>
  </r>
  <r>
    <n v="259"/>
    <s v="Watkins Ltd"/>
    <s v="Multi-channeled responsive implementation"/>
    <n v="1800"/>
    <n v="10755"/>
    <x v="1"/>
    <n v="138"/>
    <n v="5.9749999999999996"/>
    <n v="77.934782608695656"/>
    <x v="1"/>
    <s v="USD"/>
    <x v="251"/>
    <n v="1354946400"/>
    <d v="2012-12-27T06:00:00"/>
    <n v="1356588000"/>
    <b v="1"/>
    <b v="0"/>
    <s v="photography/photography books"/>
    <x v="7"/>
    <x v="14"/>
  </r>
  <r>
    <n v="260"/>
    <s v="Allen-Jones"/>
    <s v="Centralized modular initiative"/>
    <n v="6300"/>
    <n v="9935"/>
    <x v="1"/>
    <n v="261"/>
    <n v="1.5769841269841269"/>
    <n v="38.065134099616856"/>
    <x v="1"/>
    <s v="USD"/>
    <x v="136"/>
    <n v="1348808400"/>
    <d v="2012-10-10T05:00:00"/>
    <n v="1349845200"/>
    <b v="0"/>
    <b v="0"/>
    <s v="music/rock"/>
    <x v="1"/>
    <x v="1"/>
  </r>
  <r>
    <n v="261"/>
    <s v="Mason-Smith"/>
    <s v="Reverse-engineered cohesive migration"/>
    <n v="84300"/>
    <n v="26303"/>
    <x v="0"/>
    <n v="454"/>
    <n v="0.31201660735468567"/>
    <n v="57.936123348017624"/>
    <x v="1"/>
    <s v="USD"/>
    <x v="252"/>
    <n v="1282712400"/>
    <d v="2010-08-29T05:00:00"/>
    <n v="1283058000"/>
    <b v="0"/>
    <b v="1"/>
    <s v="music/rock"/>
    <x v="1"/>
    <x v="1"/>
  </r>
  <r>
    <n v="262"/>
    <s v="Lloyd, Kennedy and Davis"/>
    <s v="Compatible multimedia hub"/>
    <n v="1700"/>
    <n v="5328"/>
    <x v="1"/>
    <n v="107"/>
    <n v="3.1341176470588237"/>
    <n v="49.794392523364486"/>
    <x v="1"/>
    <s v="USD"/>
    <x v="253"/>
    <n v="1301979600"/>
    <d v="2011-05-01T05:00:00"/>
    <n v="1304226000"/>
    <b v="0"/>
    <b v="1"/>
    <s v="music/indie rock"/>
    <x v="1"/>
    <x v="7"/>
  </r>
  <r>
    <n v="263"/>
    <s v="Walker Ltd"/>
    <s v="Organic eco-centric success"/>
    <n v="2900"/>
    <n v="10756"/>
    <x v="1"/>
    <n v="199"/>
    <n v="3.7089655172413791"/>
    <n v="54.050251256281406"/>
    <x v="1"/>
    <s v="USD"/>
    <x v="254"/>
    <n v="1263016800"/>
    <d v="2010-01-09T06:00:00"/>
    <n v="1263016800"/>
    <b v="0"/>
    <b v="0"/>
    <s v="photography/photography books"/>
    <x v="7"/>
    <x v="14"/>
  </r>
  <r>
    <n v="264"/>
    <s v="Gordon PLC"/>
    <s v="Virtual reciprocal policy"/>
    <n v="45600"/>
    <n v="165375"/>
    <x v="1"/>
    <n v="5512"/>
    <n v="3.6266447368421053"/>
    <n v="30.002721335268504"/>
    <x v="1"/>
    <s v="USD"/>
    <x v="255"/>
    <n v="1360648800"/>
    <d v="2013-02-28T06:00:00"/>
    <n v="1362031200"/>
    <b v="0"/>
    <b v="0"/>
    <s v="theater/plays"/>
    <x v="3"/>
    <x v="3"/>
  </r>
  <r>
    <n v="265"/>
    <s v="Lee and Sons"/>
    <s v="Persevering interactive emulation"/>
    <n v="4900"/>
    <n v="6031"/>
    <x v="1"/>
    <n v="86"/>
    <n v="1.2308163265306122"/>
    <n v="70.127906976744185"/>
    <x v="1"/>
    <s v="USD"/>
    <x v="256"/>
    <n v="1451800800"/>
    <d v="2016-02-16T06:00:00"/>
    <n v="1455602400"/>
    <b v="0"/>
    <b v="0"/>
    <s v="theater/plays"/>
    <x v="3"/>
    <x v="3"/>
  </r>
  <r>
    <n v="266"/>
    <s v="Cole LLC"/>
    <s v="Proactive responsive emulation"/>
    <n v="111900"/>
    <n v="85902"/>
    <x v="0"/>
    <n v="3182"/>
    <n v="0.76766756032171579"/>
    <n v="26.996228786926462"/>
    <x v="6"/>
    <s v="EUR"/>
    <x v="257"/>
    <n v="1415340000"/>
    <d v="2014-12-10T06:00:00"/>
    <n v="1418191200"/>
    <b v="0"/>
    <b v="1"/>
    <s v="music/jazz"/>
    <x v="1"/>
    <x v="17"/>
  </r>
  <r>
    <n v="267"/>
    <s v="Acosta PLC"/>
    <s v="Extended eco-centric function"/>
    <n v="61600"/>
    <n v="143910"/>
    <x v="1"/>
    <n v="2768"/>
    <n v="2.3362012987012988"/>
    <n v="51.990606936416185"/>
    <x v="2"/>
    <s v="AUD"/>
    <x v="258"/>
    <n v="1351054800"/>
    <d v="2012-11-09T06:00:00"/>
    <n v="1352440800"/>
    <b v="0"/>
    <b v="0"/>
    <s v="theater/plays"/>
    <x v="3"/>
    <x v="3"/>
  </r>
  <r>
    <n v="268"/>
    <s v="Brown-Mckee"/>
    <s v="Networked optimal productivity"/>
    <n v="1500"/>
    <n v="2708"/>
    <x v="1"/>
    <n v="48"/>
    <n v="1.8053333333333332"/>
    <n v="56.416666666666664"/>
    <x v="1"/>
    <s v="USD"/>
    <x v="259"/>
    <n v="1349326800"/>
    <d v="2012-11-19T06:00: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1"/>
    <n v="87"/>
    <n v="2.5262857142857142"/>
    <n v="101.63218390804597"/>
    <x v="1"/>
    <s v="USD"/>
    <x v="260"/>
    <n v="1548914400"/>
    <d v="2019-02-21T06:00: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1890"/>
    <n v="0.27176538240368026"/>
    <n v="25.005291005291006"/>
    <x v="1"/>
    <s v="USD"/>
    <x v="261"/>
    <n v="1291269600"/>
    <d v="2010-12-04T06:00:00"/>
    <n v="1291442400"/>
    <b v="0"/>
    <b v="0"/>
    <s v="games/video games"/>
    <x v="6"/>
    <x v="11"/>
  </r>
  <r>
    <n v="271"/>
    <s v="Foley-Cox"/>
    <s v="Progressive zero administration leverage"/>
    <n v="153700"/>
    <n v="1953"/>
    <x v="2"/>
    <n v="61"/>
    <n v="1.2706571242680547E-2"/>
    <n v="32.016393442622949"/>
    <x v="1"/>
    <s v="USD"/>
    <x v="262"/>
    <n v="1449468000"/>
    <d v="2016-01-07T06:00: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1894"/>
    <n v="3.0400978473581213"/>
    <n v="82.021647307286173"/>
    <x v="1"/>
    <s v="USD"/>
    <x v="263"/>
    <n v="1562734800"/>
    <d v="2019-08-04T05:00:00"/>
    <n v="1564894800"/>
    <b v="0"/>
    <b v="1"/>
    <s v="theater/plays"/>
    <x v="3"/>
    <x v="3"/>
  </r>
  <r>
    <n v="273"/>
    <s v="Thomas and Sons"/>
    <s v="Re-engineered heuristic forecast"/>
    <n v="7800"/>
    <n v="10704"/>
    <x v="1"/>
    <n v="282"/>
    <n v="1.3723076923076922"/>
    <n v="37.957446808510639"/>
    <x v="0"/>
    <s v="CAD"/>
    <x v="264"/>
    <n v="1505624400"/>
    <d v="2017-09-20T05:00:00"/>
    <n v="1505883600"/>
    <b v="0"/>
    <b v="0"/>
    <s v="theater/plays"/>
    <x v="3"/>
    <x v="3"/>
  </r>
  <r>
    <n v="274"/>
    <s v="Morgan-Jenkins"/>
    <s v="Fully-configurable background algorithm"/>
    <n v="2400"/>
    <n v="773"/>
    <x v="0"/>
    <n v="15"/>
    <n v="0.32208333333333333"/>
    <n v="51.533333333333331"/>
    <x v="1"/>
    <s v="USD"/>
    <x v="265"/>
    <n v="1509948000"/>
    <d v="2017-11-11T06:00: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1"/>
    <n v="116"/>
    <n v="2.4151282051282053"/>
    <n v="81.198275862068968"/>
    <x v="1"/>
    <s v="USD"/>
    <x v="266"/>
    <n v="1554526800"/>
    <d v="2019-04-14T05:00:00"/>
    <n v="1555218000"/>
    <b v="0"/>
    <b v="0"/>
    <s v="publishing/translations"/>
    <x v="5"/>
    <x v="18"/>
  </r>
  <r>
    <n v="276"/>
    <s v="Fields Ltd"/>
    <s v="Front-line foreground project"/>
    <n v="5500"/>
    <n v="5324"/>
    <x v="0"/>
    <n v="133"/>
    <n v="0.96799999999999997"/>
    <n v="40.030075187969928"/>
    <x v="1"/>
    <s v="USD"/>
    <x v="267"/>
    <n v="1334811600"/>
    <d v="2012-04-24T05:00:00"/>
    <n v="1335243600"/>
    <b v="0"/>
    <b v="1"/>
    <s v="games/video games"/>
    <x v="6"/>
    <x v="11"/>
  </r>
  <r>
    <n v="277"/>
    <s v="Ramos-Mitchell"/>
    <s v="Persevering system-worthy info-mediaries"/>
    <n v="700"/>
    <n v="7465"/>
    <x v="1"/>
    <n v="83"/>
    <n v="10.664285714285715"/>
    <n v="89.939759036144579"/>
    <x v="1"/>
    <s v="USD"/>
    <x v="268"/>
    <n v="1279515600"/>
    <d v="2010-07-21T05:00:00"/>
    <n v="1279688400"/>
    <b v="0"/>
    <b v="0"/>
    <s v="theater/plays"/>
    <x v="3"/>
    <x v="3"/>
  </r>
  <r>
    <n v="278"/>
    <s v="Higgins, Davis and Salazar"/>
    <s v="Distributed multi-tasking strategy"/>
    <n v="2700"/>
    <n v="8799"/>
    <x v="1"/>
    <n v="91"/>
    <n v="3.2588888888888889"/>
    <n v="96.692307692307693"/>
    <x v="1"/>
    <s v="USD"/>
    <x v="269"/>
    <n v="1353909600"/>
    <d v="2012-12-21T06:00:00"/>
    <n v="1356069600"/>
    <b v="0"/>
    <b v="0"/>
    <s v="technology/web"/>
    <x v="2"/>
    <x v="2"/>
  </r>
  <r>
    <n v="279"/>
    <s v="Smith-Jenkins"/>
    <s v="Vision-oriented methodical application"/>
    <n v="8000"/>
    <n v="13656"/>
    <x v="1"/>
    <n v="546"/>
    <n v="1.7070000000000001"/>
    <n v="25.010989010989011"/>
    <x v="1"/>
    <s v="USD"/>
    <x v="270"/>
    <n v="1535950800"/>
    <d v="2018-09-06T05:00:00"/>
    <n v="1536210000"/>
    <b v="0"/>
    <b v="0"/>
    <s v="theater/plays"/>
    <x v="3"/>
    <x v="3"/>
  </r>
  <r>
    <n v="280"/>
    <s v="Braun PLC"/>
    <s v="Function-based high-level infrastructure"/>
    <n v="2500"/>
    <n v="14536"/>
    <x v="1"/>
    <n v="393"/>
    <n v="5.8144"/>
    <n v="36.987277353689571"/>
    <x v="1"/>
    <s v="USD"/>
    <x v="271"/>
    <n v="1511244000"/>
    <d v="2017-11-27T06:00:00"/>
    <n v="1511762400"/>
    <b v="0"/>
    <b v="0"/>
    <s v="film &amp; video/animation"/>
    <x v="4"/>
    <x v="10"/>
  </r>
  <r>
    <n v="281"/>
    <s v="Drake PLC"/>
    <s v="Profound object-oriented paradigm"/>
    <n v="164500"/>
    <n v="150552"/>
    <x v="0"/>
    <n v="2062"/>
    <n v="0.91520972644376897"/>
    <n v="73.012609117361791"/>
    <x v="1"/>
    <s v="USD"/>
    <x v="272"/>
    <n v="1331445600"/>
    <d v="2012-04-01T05:00:00"/>
    <n v="1333256400"/>
    <b v="0"/>
    <b v="1"/>
    <s v="theater/plays"/>
    <x v="3"/>
    <x v="3"/>
  </r>
  <r>
    <n v="282"/>
    <s v="Ross, Kelly and Brown"/>
    <s v="Virtual contextually-based circuit"/>
    <n v="8400"/>
    <n v="9076"/>
    <x v="1"/>
    <n v="133"/>
    <n v="1.0804761904761904"/>
    <n v="68.240601503759393"/>
    <x v="1"/>
    <s v="USD"/>
    <x v="73"/>
    <n v="1480226400"/>
    <d v="2016-12-03T06:00: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29"/>
    <n v="0.18728395061728395"/>
    <n v="52.310344827586206"/>
    <x v="3"/>
    <s v="DKK"/>
    <x v="273"/>
    <n v="1464584400"/>
    <d v="2016-06-04T05:00:00"/>
    <n v="1465016400"/>
    <b v="0"/>
    <b v="0"/>
    <s v="music/rock"/>
    <x v="1"/>
    <x v="1"/>
  </r>
  <r>
    <n v="284"/>
    <s v="Tran LLC"/>
    <s v="Ameliorated fresh-thinking protocol"/>
    <n v="9800"/>
    <n v="8153"/>
    <x v="0"/>
    <n v="132"/>
    <n v="0.83193877551020412"/>
    <n v="61.765151515151516"/>
    <x v="1"/>
    <s v="USD"/>
    <x v="274"/>
    <n v="1335848400"/>
    <d v="2012-05-06T05:00:00"/>
    <n v="1336280400"/>
    <b v="0"/>
    <b v="0"/>
    <s v="technology/web"/>
    <x v="2"/>
    <x v="2"/>
  </r>
  <r>
    <n v="285"/>
    <s v="Dawson, Brady and Gilbert"/>
    <s v="Front-line optimizing emulation"/>
    <n v="900"/>
    <n v="6357"/>
    <x v="1"/>
    <n v="254"/>
    <n v="7.0633333333333335"/>
    <n v="25.027559055118111"/>
    <x v="1"/>
    <s v="USD"/>
    <x v="275"/>
    <n v="1473483600"/>
    <d v="2016-10-18T05:00:00"/>
    <n v="1476766800"/>
    <b v="0"/>
    <b v="0"/>
    <s v="theater/plays"/>
    <x v="3"/>
    <x v="3"/>
  </r>
  <r>
    <n v="286"/>
    <s v="Obrien-Aguirre"/>
    <s v="Devolved uniform complexity"/>
    <n v="112100"/>
    <n v="19557"/>
    <x v="3"/>
    <n v="184"/>
    <n v="0.17446030330062445"/>
    <n v="106.28804347826087"/>
    <x v="1"/>
    <s v="USD"/>
    <x v="276"/>
    <n v="1479880800"/>
    <d v="2016-11-30T06:00:00"/>
    <n v="1480485600"/>
    <b v="0"/>
    <b v="0"/>
    <s v="theater/plays"/>
    <x v="3"/>
    <x v="3"/>
  </r>
  <r>
    <n v="287"/>
    <s v="Ferguson PLC"/>
    <s v="Public-key intangible superstructure"/>
    <n v="6300"/>
    <n v="13213"/>
    <x v="1"/>
    <n v="176"/>
    <n v="2.0973015873015872"/>
    <n v="75.07386363636364"/>
    <x v="1"/>
    <s v="USD"/>
    <x v="277"/>
    <n v="1430197200"/>
    <d v="2015-04-28T05:00:00"/>
    <n v="1430197200"/>
    <b v="0"/>
    <b v="0"/>
    <s v="music/electric music"/>
    <x v="1"/>
    <x v="5"/>
  </r>
  <r>
    <n v="288"/>
    <s v="Garcia Ltd"/>
    <s v="Secured global success"/>
    <n v="5600"/>
    <n v="5476"/>
    <x v="0"/>
    <n v="137"/>
    <n v="0.97785714285714287"/>
    <n v="39.970802919708028"/>
    <x v="3"/>
    <s v="DKK"/>
    <x v="278"/>
    <n v="1331701200"/>
    <d v="2012-03-15T05:00:00"/>
    <n v="1331787600"/>
    <b v="0"/>
    <b v="1"/>
    <s v="music/metal"/>
    <x v="1"/>
    <x v="16"/>
  </r>
  <r>
    <n v="289"/>
    <s v="Smith, Love and Smith"/>
    <s v="Grass-roots mission-critical capability"/>
    <n v="800"/>
    <n v="13474"/>
    <x v="1"/>
    <n v="337"/>
    <n v="16.842500000000001"/>
    <n v="39.982195845697326"/>
    <x v="0"/>
    <s v="CAD"/>
    <x v="279"/>
    <n v="1438578000"/>
    <d v="2015-08-06T05:00:00"/>
    <n v="1438837200"/>
    <b v="0"/>
    <b v="0"/>
    <s v="theater/plays"/>
    <x v="3"/>
    <x v="3"/>
  </r>
  <r>
    <n v="290"/>
    <s v="Wilson, Hall and Osborne"/>
    <s v="Advanced global data-warehouse"/>
    <n v="168600"/>
    <n v="91722"/>
    <x v="0"/>
    <n v="908"/>
    <n v="0.54402135231316728"/>
    <n v="101.01541850220265"/>
    <x v="1"/>
    <s v="USD"/>
    <x v="280"/>
    <n v="1368162000"/>
    <d v="2013-06-11T05:00: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107"/>
    <n v="4.5661111111111108"/>
    <n v="76.813084112149539"/>
    <x v="1"/>
    <s v="USD"/>
    <x v="281"/>
    <n v="1318654800"/>
    <d v="2011-10-19T05:00:00"/>
    <n v="1319000400"/>
    <b v="1"/>
    <b v="0"/>
    <s v="technology/web"/>
    <x v="2"/>
    <x v="2"/>
  </r>
  <r>
    <n v="292"/>
    <s v="Ho-Harris"/>
    <s v="Versatile cohesive encoding"/>
    <n v="7300"/>
    <n v="717"/>
    <x v="0"/>
    <n v="10"/>
    <n v="9.8219178082191785E-2"/>
    <n v="71.7"/>
    <x v="1"/>
    <s v="USD"/>
    <x v="282"/>
    <n v="1331874000"/>
    <d v="2012-04-03T05:00:00"/>
    <n v="1333429200"/>
    <b v="0"/>
    <b v="0"/>
    <s v="food/food trucks"/>
    <x v="0"/>
    <x v="0"/>
  </r>
  <r>
    <n v="293"/>
    <s v="Ross Group"/>
    <s v="Organized executive solution"/>
    <n v="6500"/>
    <n v="1065"/>
    <x v="3"/>
    <n v="32"/>
    <n v="0.16384615384615384"/>
    <n v="33.28125"/>
    <x v="6"/>
    <s v="EUR"/>
    <x v="283"/>
    <n v="1286254800"/>
    <d v="2010-10-14T05:00:00"/>
    <n v="1287032400"/>
    <b v="0"/>
    <b v="0"/>
    <s v="theater/plays"/>
    <x v="3"/>
    <x v="3"/>
  </r>
  <r>
    <n v="294"/>
    <s v="Turner-Davis"/>
    <s v="Automated local emulation"/>
    <n v="600"/>
    <n v="8038"/>
    <x v="1"/>
    <n v="183"/>
    <n v="13.396666666666667"/>
    <n v="43.923497267759565"/>
    <x v="1"/>
    <s v="USD"/>
    <x v="284"/>
    <n v="1540530000"/>
    <d v="2018-11-07T06:00: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1910"/>
    <n v="0.35650077760497667"/>
    <n v="36.004712041884815"/>
    <x v="5"/>
    <s v="CHF"/>
    <x v="285"/>
    <n v="1381813200"/>
    <d v="2013-11-09T06:00:00"/>
    <n v="1383976800"/>
    <b v="0"/>
    <b v="0"/>
    <s v="theater/plays"/>
    <x v="3"/>
    <x v="3"/>
  </r>
  <r>
    <n v="296"/>
    <s v="Smith-Hess"/>
    <s v="Grass-roots real-time Local Area Network"/>
    <n v="6100"/>
    <n v="3352"/>
    <x v="0"/>
    <n v="38"/>
    <n v="0.54950819672131146"/>
    <n v="88.21052631578948"/>
    <x v="2"/>
    <s v="AUD"/>
    <x v="286"/>
    <n v="1548655200"/>
    <d v="2019-02-19T06:00:00"/>
    <n v="1550556000"/>
    <b v="0"/>
    <b v="0"/>
    <s v="theater/plays"/>
    <x v="3"/>
    <x v="3"/>
  </r>
  <r>
    <n v="297"/>
    <s v="Brown, Herring and Bass"/>
    <s v="Organized client-driven capacity"/>
    <n v="7200"/>
    <n v="6785"/>
    <x v="0"/>
    <n v="104"/>
    <n v="0.94236111111111109"/>
    <n v="65.240384615384613"/>
    <x v="2"/>
    <s v="AUD"/>
    <x v="287"/>
    <n v="1389679200"/>
    <d v="2014-01-23T06:00:00"/>
    <n v="1390456800"/>
    <b v="0"/>
    <b v="1"/>
    <s v="theater/plays"/>
    <x v="3"/>
    <x v="3"/>
  </r>
  <r>
    <n v="298"/>
    <s v="Chase, Garcia and Johnson"/>
    <s v="Adaptive intangible database"/>
    <n v="3500"/>
    <n v="5037"/>
    <x v="1"/>
    <n v="72"/>
    <n v="1.4391428571428571"/>
    <n v="69.958333333333329"/>
    <x v="1"/>
    <s v="USD"/>
    <x v="288"/>
    <n v="1456466400"/>
    <d v="2016-03-15T05:00:00"/>
    <n v="1458018000"/>
    <b v="0"/>
    <b v="1"/>
    <s v="music/rock"/>
    <x v="1"/>
    <x v="1"/>
  </r>
  <r>
    <n v="299"/>
    <s v="Ramsey and Sons"/>
    <s v="Grass-roots contextually-based algorithm"/>
    <n v="3800"/>
    <n v="1954"/>
    <x v="0"/>
    <n v="49"/>
    <n v="0.51421052631578945"/>
    <n v="39.877551020408163"/>
    <x v="1"/>
    <s v="USD"/>
    <x v="289"/>
    <n v="1456984800"/>
    <d v="2016-04-28T05:00:00"/>
    <n v="1461819600"/>
    <b v="0"/>
    <b v="0"/>
    <s v="food/food trucks"/>
    <x v="0"/>
    <x v="0"/>
  </r>
  <r>
    <n v="300"/>
    <s v="Cooke PLC"/>
    <s v="Focused executive core"/>
    <n v="100"/>
    <n v="5"/>
    <x v="0"/>
    <n v="1"/>
    <n v="0.05"/>
    <n v="5"/>
    <x v="3"/>
    <s v="DKK"/>
    <x v="290"/>
    <n v="1504069200"/>
    <d v="2017-08-31T05:00:00"/>
    <n v="1504155600"/>
    <b v="0"/>
    <b v="1"/>
    <s v="publishing/nonfiction"/>
    <x v="5"/>
    <x v="9"/>
  </r>
  <r>
    <n v="301"/>
    <s v="Wong-Walker"/>
    <s v="Multi-channeled disintermediate policy"/>
    <n v="900"/>
    <n v="12102"/>
    <x v="1"/>
    <n v="295"/>
    <n v="13.446666666666667"/>
    <n v="41.023728813559323"/>
    <x v="1"/>
    <s v="USD"/>
    <x v="291"/>
    <n v="1424930400"/>
    <d v="2015-03-15T05:00: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245"/>
    <n v="0.31844940867279897"/>
    <n v="98.914285714285711"/>
    <x v="1"/>
    <s v="USD"/>
    <x v="292"/>
    <n v="1535864400"/>
    <d v="2018-09-16T05:00:00"/>
    <n v="1537074000"/>
    <b v="0"/>
    <b v="0"/>
    <s v="theater/plays"/>
    <x v="3"/>
    <x v="3"/>
  </r>
  <r>
    <n v="303"/>
    <s v="Guerrero, Flores and Jenkins"/>
    <s v="Networked optimal architecture"/>
    <n v="3400"/>
    <n v="2809"/>
    <x v="0"/>
    <n v="32"/>
    <n v="0.82617647058823529"/>
    <n v="87.78125"/>
    <x v="1"/>
    <s v="USD"/>
    <x v="293"/>
    <n v="1452146400"/>
    <d v="2016-01-12T06:00:00"/>
    <n v="1452578400"/>
    <b v="0"/>
    <b v="0"/>
    <s v="music/indie rock"/>
    <x v="1"/>
    <x v="7"/>
  </r>
  <r>
    <n v="304"/>
    <s v="Peterson PLC"/>
    <s v="User-friendly discrete benchmark"/>
    <n v="2100"/>
    <n v="11469"/>
    <x v="1"/>
    <n v="142"/>
    <n v="5.4614285714285717"/>
    <n v="80.767605633802816"/>
    <x v="1"/>
    <s v="USD"/>
    <x v="294"/>
    <n v="1470546000"/>
    <d v="2016-09-17T05:00:00"/>
    <n v="1474088400"/>
    <b v="0"/>
    <b v="0"/>
    <s v="film &amp; video/documentary"/>
    <x v="4"/>
    <x v="4"/>
  </r>
  <r>
    <n v="305"/>
    <s v="Townsend Ltd"/>
    <s v="Grass-roots actuating policy"/>
    <n v="2800"/>
    <n v="8014"/>
    <x v="1"/>
    <n v="85"/>
    <n v="2.8621428571428571"/>
    <n v="94.28235294117647"/>
    <x v="1"/>
    <s v="USD"/>
    <x v="295"/>
    <n v="1458363600"/>
    <d v="2016-04-29T05:00:00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0"/>
    <n v="7"/>
    <n v="7.9076923076923072E-2"/>
    <n v="73.428571428571431"/>
    <x v="1"/>
    <s v="USD"/>
    <x v="296"/>
    <n v="1500008400"/>
    <d v="2017-07-17T05:00:00"/>
    <n v="1500267600"/>
    <b v="0"/>
    <b v="1"/>
    <s v="theater/plays"/>
    <x v="3"/>
    <x v="3"/>
  </r>
  <r>
    <n v="307"/>
    <s v="Salazar-Dodson"/>
    <s v="Face-to-face zero tolerance moderator"/>
    <n v="32900"/>
    <n v="43473"/>
    <x v="1"/>
    <n v="659"/>
    <n v="1.3213677811550153"/>
    <n v="65.968133535660087"/>
    <x v="3"/>
    <s v="DKK"/>
    <x v="297"/>
    <n v="1338958800"/>
    <d v="2012-06-26T05:00:00"/>
    <n v="1340686800"/>
    <b v="0"/>
    <b v="1"/>
    <s v="publishing/fiction"/>
    <x v="5"/>
    <x v="13"/>
  </r>
  <r>
    <n v="308"/>
    <s v="Davis Ltd"/>
    <s v="Grass-roots optimizing projection"/>
    <n v="118200"/>
    <n v="87560"/>
    <x v="0"/>
    <n v="803"/>
    <n v="0.74077834179357027"/>
    <n v="109.04109589041096"/>
    <x v="1"/>
    <s v="USD"/>
    <x v="298"/>
    <n v="1303102800"/>
    <d v="2011-04-19T05:00:00"/>
    <n v="1303189200"/>
    <b v="0"/>
    <b v="0"/>
    <s v="theater/plays"/>
    <x v="3"/>
    <x v="3"/>
  </r>
  <r>
    <n v="309"/>
    <s v="Harris-Perry"/>
    <s v="User-centric 6thgeneration attitude"/>
    <n v="4100"/>
    <n v="3087"/>
    <x v="3"/>
    <n v="75"/>
    <n v="0.75292682926829269"/>
    <n v="41.16"/>
    <x v="1"/>
    <s v="USD"/>
    <x v="299"/>
    <n v="1316581200"/>
    <d v="2011-10-11T05:00:00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0"/>
    <n v="16"/>
    <n v="0.20333333333333334"/>
    <n v="99.125"/>
    <x v="1"/>
    <s v="USD"/>
    <x v="300"/>
    <n v="1270789200"/>
    <d v="2010-04-25T05:00:00"/>
    <n v="1272171600"/>
    <b v="0"/>
    <b v="0"/>
    <s v="games/video games"/>
    <x v="6"/>
    <x v="11"/>
  </r>
  <r>
    <n v="311"/>
    <s v="Flores PLC"/>
    <s v="Focused real-time help-desk"/>
    <n v="6300"/>
    <n v="12812"/>
    <x v="1"/>
    <n v="121"/>
    <n v="2.0336507936507937"/>
    <n v="105.88429752066116"/>
    <x v="1"/>
    <s v="USD"/>
    <x v="247"/>
    <n v="1297836000"/>
    <d v="2011-02-28T06:00:00"/>
    <n v="1298872800"/>
    <b v="0"/>
    <b v="0"/>
    <s v="theater/plays"/>
    <x v="3"/>
    <x v="3"/>
  </r>
  <r>
    <n v="312"/>
    <s v="Martinez LLC"/>
    <s v="Robust impactful approach"/>
    <n v="59100"/>
    <n v="183345"/>
    <x v="1"/>
    <n v="3742"/>
    <n v="3.1022842639593908"/>
    <n v="48.996525921966864"/>
    <x v="1"/>
    <s v="USD"/>
    <x v="244"/>
    <n v="1382677200"/>
    <d v="2013-11-01T05:00:00"/>
    <n v="1383282000"/>
    <b v="0"/>
    <b v="0"/>
    <s v="theater/plays"/>
    <x v="3"/>
    <x v="3"/>
  </r>
  <r>
    <n v="313"/>
    <s v="Miller-Irwin"/>
    <s v="Secured maximized policy"/>
    <n v="2200"/>
    <n v="8697"/>
    <x v="1"/>
    <n v="223"/>
    <n v="3.9531818181818181"/>
    <n v="39"/>
    <x v="1"/>
    <s v="USD"/>
    <x v="301"/>
    <n v="1330322400"/>
    <d v="2012-02-29T06:00:00"/>
    <n v="1330495200"/>
    <b v="0"/>
    <b v="0"/>
    <s v="music/rock"/>
    <x v="1"/>
    <x v="1"/>
  </r>
  <r>
    <n v="314"/>
    <s v="Sanchez-Morgan"/>
    <s v="Realigned upward-trending strategy"/>
    <n v="1400"/>
    <n v="4126"/>
    <x v="1"/>
    <n v="133"/>
    <n v="2.9471428571428571"/>
    <n v="31.022556390977442"/>
    <x v="1"/>
    <s v="USD"/>
    <x v="188"/>
    <n v="1552366800"/>
    <d v="2019-03-17T05:00: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31"/>
    <n v="0.33894736842105261"/>
    <n v="103.87096774193549"/>
    <x v="1"/>
    <s v="USD"/>
    <x v="302"/>
    <n v="1400907600"/>
    <d v="2014-06-22T05:00:00"/>
    <n v="1403413200"/>
    <b v="0"/>
    <b v="0"/>
    <s v="theater/plays"/>
    <x v="3"/>
    <x v="3"/>
  </r>
  <r>
    <n v="316"/>
    <s v="Martin-Marshall"/>
    <s v="Configurable demand-driven matrix"/>
    <n v="9600"/>
    <n v="6401"/>
    <x v="0"/>
    <n v="108"/>
    <n v="0.66677083333333331"/>
    <n v="59.268518518518519"/>
    <x v="6"/>
    <s v="EUR"/>
    <x v="303"/>
    <n v="1574143200"/>
    <d v="2019-11-20T06:00:00"/>
    <n v="1574229600"/>
    <b v="0"/>
    <b v="1"/>
    <s v="food/food trucks"/>
    <x v="0"/>
    <x v="0"/>
  </r>
  <r>
    <n v="317"/>
    <s v="Summers PLC"/>
    <s v="Cross-group coherent hierarchy"/>
    <n v="6600"/>
    <n v="1269"/>
    <x v="0"/>
    <n v="30"/>
    <n v="0.19227272727272726"/>
    <n v="42.3"/>
    <x v="1"/>
    <s v="USD"/>
    <x v="304"/>
    <n v="1494738000"/>
    <d v="2017-05-27T05:00:00"/>
    <n v="1495861200"/>
    <b v="0"/>
    <b v="0"/>
    <s v="theater/plays"/>
    <x v="3"/>
    <x v="3"/>
  </r>
  <r>
    <n v="318"/>
    <s v="Young, Hart and Ryan"/>
    <s v="Decentralized demand-driven open system"/>
    <n v="5700"/>
    <n v="903"/>
    <x v="0"/>
    <n v="17"/>
    <n v="0.15842105263157893"/>
    <n v="53.117647058823529"/>
    <x v="1"/>
    <s v="USD"/>
    <x v="305"/>
    <n v="1392357600"/>
    <d v="2014-02-16T06:00:00"/>
    <n v="1392530400"/>
    <b v="0"/>
    <b v="0"/>
    <s v="music/rock"/>
    <x v="1"/>
    <x v="1"/>
  </r>
  <r>
    <n v="319"/>
    <s v="Mills Group"/>
    <s v="Advanced empowering matrix"/>
    <n v="8400"/>
    <n v="3251"/>
    <x v="3"/>
    <n v="64"/>
    <n v="0.38702380952380955"/>
    <n v="50.796875"/>
    <x v="1"/>
    <s v="USD"/>
    <x v="306"/>
    <n v="1281589200"/>
    <d v="2010-09-05T05:00:00"/>
    <n v="1283662800"/>
    <b v="0"/>
    <b v="0"/>
    <s v="technology/web"/>
    <x v="2"/>
    <x v="2"/>
  </r>
  <r>
    <n v="320"/>
    <s v="Sandoval-Powell"/>
    <s v="Phased holistic implementation"/>
    <n v="84400"/>
    <n v="8092"/>
    <x v="0"/>
    <n v="80"/>
    <n v="9.5876777251184833E-2"/>
    <n v="101.15"/>
    <x v="1"/>
    <s v="USD"/>
    <x v="307"/>
    <n v="1305003600"/>
    <d v="2011-05-19T05:00: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2468"/>
    <n v="0.94144366197183094"/>
    <n v="65.000810372771468"/>
    <x v="1"/>
    <s v="USD"/>
    <x v="308"/>
    <n v="1301634000"/>
    <d v="2011-04-09T05:00: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5168"/>
    <n v="1.6656234096692113"/>
    <n v="37.998645510835914"/>
    <x v="1"/>
    <s v="USD"/>
    <x v="309"/>
    <n v="1290664800"/>
    <d v="2010-12-08T06:00:00"/>
    <n v="1291788000"/>
    <b v="0"/>
    <b v="0"/>
    <s v="theater/plays"/>
    <x v="3"/>
    <x v="3"/>
  </r>
  <r>
    <n v="323"/>
    <s v="Cole, Smith and Wood"/>
    <s v="Integrated zero-defect help-desk"/>
    <n v="8900"/>
    <n v="2148"/>
    <x v="0"/>
    <n v="26"/>
    <n v="0.24134831460674158"/>
    <n v="82.615384615384613"/>
    <x v="4"/>
    <s v="GBP"/>
    <x v="310"/>
    <n v="1395896400"/>
    <d v="2014-03-29T05:00: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1"/>
    <n v="307"/>
    <n v="1.6405633802816901"/>
    <n v="37.941368078175898"/>
    <x v="1"/>
    <s v="USD"/>
    <x v="311"/>
    <n v="1434862800"/>
    <d v="2015-07-03T05:00:00"/>
    <n v="1435899600"/>
    <b v="0"/>
    <b v="1"/>
    <s v="theater/plays"/>
    <x v="3"/>
    <x v="3"/>
  </r>
  <r>
    <n v="325"/>
    <s v="Saunders Group"/>
    <s v="Programmable systemic implementation"/>
    <n v="6500"/>
    <n v="5897"/>
    <x v="0"/>
    <n v="73"/>
    <n v="0.90723076923076929"/>
    <n v="80.780821917808225"/>
    <x v="1"/>
    <s v="USD"/>
    <x v="79"/>
    <n v="1529125200"/>
    <d v="2018-07-09T05:00: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0"/>
    <n v="128"/>
    <n v="0.46194444444444444"/>
    <n v="25.984375"/>
    <x v="1"/>
    <s v="USD"/>
    <x v="312"/>
    <n v="1451109600"/>
    <d v="2016-01-01T06:00: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33"/>
    <n v="0.38538461538461538"/>
    <n v="30.363636363636363"/>
    <x v="1"/>
    <s v="USD"/>
    <x v="313"/>
    <n v="1566968400"/>
    <d v="2019-09-01T05:00:00"/>
    <n v="1567314000"/>
    <b v="0"/>
    <b v="1"/>
    <s v="theater/plays"/>
    <x v="3"/>
    <x v="3"/>
  </r>
  <r>
    <n v="328"/>
    <s v="Young PLC"/>
    <s v="Innovative well-modulated functionalities"/>
    <n v="98700"/>
    <n v="131826"/>
    <x v="1"/>
    <n v="2441"/>
    <n v="1.3356231003039514"/>
    <n v="54.004916018025398"/>
    <x v="1"/>
    <s v="USD"/>
    <x v="314"/>
    <n v="1543557600"/>
    <d v="2018-12-11T06:00:00"/>
    <n v="1544508000"/>
    <b v="0"/>
    <b v="0"/>
    <s v="music/rock"/>
    <x v="1"/>
    <x v="1"/>
  </r>
  <r>
    <n v="329"/>
    <s v="Willis and Sons"/>
    <s v="Fundamental incremental database"/>
    <n v="93800"/>
    <n v="21477"/>
    <x v="2"/>
    <n v="211"/>
    <n v="0.22896588486140726"/>
    <n v="101.78672985781991"/>
    <x v="1"/>
    <s v="USD"/>
    <x v="315"/>
    <n v="1481522400"/>
    <d v="2016-12-23T06:00:00"/>
    <n v="1482472800"/>
    <b v="0"/>
    <b v="0"/>
    <s v="games/video games"/>
    <x v="6"/>
    <x v="11"/>
  </r>
  <r>
    <n v="330"/>
    <s v="Thompson-Bates"/>
    <s v="Expanded encompassing open architecture"/>
    <n v="33700"/>
    <n v="62330"/>
    <x v="1"/>
    <n v="1385"/>
    <n v="1.8495548961424333"/>
    <n v="45.003610108303249"/>
    <x v="4"/>
    <s v="GBP"/>
    <x v="316"/>
    <n v="1512712800"/>
    <d v="2017-12-09T06:00:00"/>
    <n v="1512799200"/>
    <b v="0"/>
    <b v="0"/>
    <s v="film &amp; video/documentary"/>
    <x v="4"/>
    <x v="4"/>
  </r>
  <r>
    <n v="331"/>
    <s v="Rose-Silva"/>
    <s v="Intuitive static portal"/>
    <n v="3300"/>
    <n v="14643"/>
    <x v="1"/>
    <n v="190"/>
    <n v="4.4372727272727275"/>
    <n v="77.068421052631578"/>
    <x v="1"/>
    <s v="USD"/>
    <x v="317"/>
    <n v="1324274400"/>
    <d v="2011-12-20T06:00: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470"/>
    <n v="1.999806763285024"/>
    <n v="88.076595744680844"/>
    <x v="1"/>
    <s v="USD"/>
    <x v="318"/>
    <n v="1364446800"/>
    <d v="2013-03-29T05:00: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1"/>
    <n v="253"/>
    <n v="1.2395833333333333"/>
    <n v="47.035573122529641"/>
    <x v="1"/>
    <s v="USD"/>
    <x v="319"/>
    <n v="1542693600"/>
    <d v="2018-12-18T06:00:00"/>
    <n v="1545112800"/>
    <b v="0"/>
    <b v="0"/>
    <s v="theater/plays"/>
    <x v="3"/>
    <x v="3"/>
  </r>
  <r>
    <n v="334"/>
    <s v="Mcgee Group"/>
    <s v="Assimilated discrete algorithm"/>
    <n v="66200"/>
    <n v="123538"/>
    <x v="1"/>
    <n v="1113"/>
    <n v="1.8661329305135952"/>
    <n v="110.99550763701707"/>
    <x v="1"/>
    <s v="USD"/>
    <x v="32"/>
    <n v="1515564000"/>
    <d v="2018-01-17T06:00:00"/>
    <n v="1516168800"/>
    <b v="0"/>
    <b v="0"/>
    <s v="music/rock"/>
    <x v="1"/>
    <x v="1"/>
  </r>
  <r>
    <n v="335"/>
    <s v="Jordan-Acosta"/>
    <s v="Operative uniform hub"/>
    <n v="173800"/>
    <n v="198628"/>
    <x v="1"/>
    <n v="2283"/>
    <n v="1.1428538550057536"/>
    <n v="87.003066141042481"/>
    <x v="1"/>
    <s v="USD"/>
    <x v="320"/>
    <n v="1573797600"/>
    <d v="2019-11-28T06:00:00"/>
    <n v="1574920800"/>
    <b v="0"/>
    <b v="0"/>
    <s v="music/rock"/>
    <x v="1"/>
    <x v="1"/>
  </r>
  <r>
    <n v="336"/>
    <s v="Nunez Inc"/>
    <s v="Customizable intangible capability"/>
    <n v="70700"/>
    <n v="68602"/>
    <x v="0"/>
    <n v="1072"/>
    <n v="0.97032531824611035"/>
    <n v="63.994402985074629"/>
    <x v="1"/>
    <s v="USD"/>
    <x v="321"/>
    <n v="1292392800"/>
    <d v="2010-12-16T06:00:00"/>
    <n v="1292479200"/>
    <b v="0"/>
    <b v="1"/>
    <s v="music/rock"/>
    <x v="1"/>
    <x v="1"/>
  </r>
  <r>
    <n v="337"/>
    <s v="Hayden Ltd"/>
    <s v="Innovative didactic analyzer"/>
    <n v="94500"/>
    <n v="116064"/>
    <x v="1"/>
    <n v="1095"/>
    <n v="1.2281904761904763"/>
    <n v="105.9945205479452"/>
    <x v="1"/>
    <s v="USD"/>
    <x v="322"/>
    <n v="1573452000"/>
    <d v="2019-11-12T06:00:00"/>
    <n v="1573538400"/>
    <b v="0"/>
    <b v="0"/>
    <s v="theater/plays"/>
    <x v="3"/>
    <x v="3"/>
  </r>
  <r>
    <n v="338"/>
    <s v="Gonzalez-Burton"/>
    <s v="Decentralized intangible encoding"/>
    <n v="69800"/>
    <n v="125042"/>
    <x v="1"/>
    <n v="1690"/>
    <n v="1.7914326647564469"/>
    <n v="73.989349112426041"/>
    <x v="1"/>
    <s v="USD"/>
    <x v="323"/>
    <n v="1317790800"/>
    <d v="2011-11-04T05:00:00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"/>
    <n v="1297"/>
    <n v="0.79951577402787966"/>
    <n v="84.02004626060139"/>
    <x v="0"/>
    <s v="CAD"/>
    <x v="324"/>
    <n v="1501650000"/>
    <d v="2017-08-16T05:00:00"/>
    <n v="1502859600"/>
    <b v="0"/>
    <b v="0"/>
    <s v="theater/plays"/>
    <x v="3"/>
    <x v="3"/>
  </r>
  <r>
    <n v="340"/>
    <s v="Butler, Henry and Espinoza"/>
    <s v="Switchable didactic matrices"/>
    <n v="37100"/>
    <n v="34964"/>
    <x v="0"/>
    <n v="393"/>
    <n v="0.94242587601078165"/>
    <n v="88.966921119592882"/>
    <x v="1"/>
    <s v="USD"/>
    <x v="325"/>
    <n v="1323669600"/>
    <d v="2011-12-13T06:00: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1257"/>
    <n v="0.84669291338582675"/>
    <n v="76.990453460620529"/>
    <x v="1"/>
    <s v="USD"/>
    <x v="326"/>
    <n v="1440738000"/>
    <d v="2015-09-04T05:00:00"/>
    <n v="1441342800"/>
    <b v="0"/>
    <b v="0"/>
    <s v="music/indie rock"/>
    <x v="1"/>
    <x v="7"/>
  </r>
  <r>
    <n v="342"/>
    <s v="Gibson-Hernandez"/>
    <s v="Visionary foreground middleware"/>
    <n v="47900"/>
    <n v="31864"/>
    <x v="0"/>
    <n v="328"/>
    <n v="0.66521920668058454"/>
    <n v="97.146341463414629"/>
    <x v="1"/>
    <s v="USD"/>
    <x v="327"/>
    <n v="1374296400"/>
    <d v="2013-08-01T05:00:00"/>
    <n v="1375333200"/>
    <b v="0"/>
    <b v="0"/>
    <s v="theater/plays"/>
    <x v="3"/>
    <x v="3"/>
  </r>
  <r>
    <n v="343"/>
    <s v="Spencer-Weber"/>
    <s v="Optional zero-defect task-force"/>
    <n v="9000"/>
    <n v="4853"/>
    <x v="0"/>
    <n v="147"/>
    <n v="0.53922222222222227"/>
    <n v="33.013605442176868"/>
    <x v="1"/>
    <s v="USD"/>
    <x v="328"/>
    <n v="1384840800"/>
    <d v="2014-01-11T06:00:00"/>
    <n v="1389420000"/>
    <b v="0"/>
    <b v="0"/>
    <s v="theater/plays"/>
    <x v="3"/>
    <x v="3"/>
  </r>
  <r>
    <n v="344"/>
    <s v="Berger, Johnson and Marshall"/>
    <s v="Devolved exuding emulation"/>
    <n v="197600"/>
    <n v="82959"/>
    <x v="0"/>
    <n v="830"/>
    <n v="0.41983299595141699"/>
    <n v="99.950602409638549"/>
    <x v="1"/>
    <s v="USD"/>
    <x v="329"/>
    <n v="1516600800"/>
    <d v="2018-03-03T06:00: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0"/>
    <n v="331"/>
    <n v="0.14694796954314721"/>
    <n v="69.966767371601208"/>
    <x v="4"/>
    <s v="GBP"/>
    <x v="330"/>
    <n v="1436418000"/>
    <d v="2015-07-10T05:00:00"/>
    <n v="1436504400"/>
    <b v="0"/>
    <b v="0"/>
    <s v="film &amp; video/drama"/>
    <x v="4"/>
    <x v="6"/>
  </r>
  <r>
    <n v="346"/>
    <s v="Little-Marsh"/>
    <s v="Virtual attitude-oriented migration"/>
    <n v="8000"/>
    <n v="2758"/>
    <x v="0"/>
    <n v="25"/>
    <n v="0.34475"/>
    <n v="110.32"/>
    <x v="1"/>
    <s v="USD"/>
    <x v="331"/>
    <n v="1503550800"/>
    <d v="2017-10-18T05:00:00"/>
    <n v="1508302800"/>
    <b v="0"/>
    <b v="1"/>
    <s v="music/indie rock"/>
    <x v="1"/>
    <x v="7"/>
  </r>
  <r>
    <n v="347"/>
    <s v="Petersen and Sons"/>
    <s v="Open-source full-range portal"/>
    <n v="900"/>
    <n v="12607"/>
    <x v="1"/>
    <n v="191"/>
    <n v="14.007777777777777"/>
    <n v="66.005235602094245"/>
    <x v="1"/>
    <s v="USD"/>
    <x v="332"/>
    <n v="1423634400"/>
    <d v="2015-03-07T06:00:00"/>
    <n v="1425708000"/>
    <b v="0"/>
    <b v="0"/>
    <s v="technology/web"/>
    <x v="2"/>
    <x v="2"/>
  </r>
  <r>
    <n v="348"/>
    <s v="Hensley Ltd"/>
    <s v="Versatile cohesive open system"/>
    <n v="199000"/>
    <n v="142823"/>
    <x v="0"/>
    <n v="3483"/>
    <n v="0.71770351758793971"/>
    <n v="41.005742176284812"/>
    <x v="1"/>
    <s v="USD"/>
    <x v="333"/>
    <n v="1487224800"/>
    <d v="2017-03-01T06:00:00"/>
    <n v="1488348000"/>
    <b v="0"/>
    <b v="0"/>
    <s v="food/food trucks"/>
    <x v="0"/>
    <x v="0"/>
  </r>
  <r>
    <n v="349"/>
    <s v="Navarro and Sons"/>
    <s v="Multi-layered bottom-line frame"/>
    <n v="180800"/>
    <n v="95958"/>
    <x v="0"/>
    <n v="923"/>
    <n v="0.53074115044247783"/>
    <n v="103.96316359696641"/>
    <x v="1"/>
    <s v="USD"/>
    <x v="296"/>
    <n v="1500008400"/>
    <d v="2017-08-13T05:00:00"/>
    <n v="1502600400"/>
    <b v="0"/>
    <b v="0"/>
    <s v="theater/plays"/>
    <x v="3"/>
    <x v="3"/>
  </r>
  <r>
    <n v="350"/>
    <s v="Shannon Ltd"/>
    <s v="Pre-emptive neutral capacity"/>
    <n v="100"/>
    <n v="5"/>
    <x v="0"/>
    <n v="1"/>
    <n v="0.05"/>
    <n v="5"/>
    <x v="1"/>
    <s v="USD"/>
    <x v="334"/>
    <n v="1432098000"/>
    <d v="2015-06-07T05:00:00"/>
    <n v="1433653200"/>
    <b v="0"/>
    <b v="1"/>
    <s v="music/jazz"/>
    <x v="1"/>
    <x v="17"/>
  </r>
  <r>
    <n v="351"/>
    <s v="Young LLC"/>
    <s v="Universal maximized methodology"/>
    <n v="74100"/>
    <n v="94631"/>
    <x v="1"/>
    <n v="2013"/>
    <n v="1.2770715249662619"/>
    <n v="47.009935419771487"/>
    <x v="1"/>
    <s v="USD"/>
    <x v="335"/>
    <n v="1440392400"/>
    <d v="2015-09-07T05:00:00"/>
    <n v="1441602000"/>
    <b v="0"/>
    <b v="0"/>
    <s v="music/rock"/>
    <x v="1"/>
    <x v="1"/>
  </r>
  <r>
    <n v="352"/>
    <s v="Adams, Willis and Sanchez"/>
    <s v="Expanded hybrid hardware"/>
    <n v="2800"/>
    <n v="977"/>
    <x v="0"/>
    <n v="33"/>
    <n v="0.34892857142857142"/>
    <n v="29.606060606060606"/>
    <x v="0"/>
    <s v="CAD"/>
    <x v="336"/>
    <n v="1446876000"/>
    <d v="2015-11-15T06:00:00"/>
    <n v="1447567200"/>
    <b v="0"/>
    <b v="0"/>
    <s v="theater/plays"/>
    <x v="3"/>
    <x v="3"/>
  </r>
  <r>
    <n v="353"/>
    <s v="Mills-Roy"/>
    <s v="Profit-focused multi-tasking access"/>
    <n v="33600"/>
    <n v="137961"/>
    <x v="1"/>
    <n v="1703"/>
    <n v="4.105982142857143"/>
    <n v="81.010569583088667"/>
    <x v="1"/>
    <s v="USD"/>
    <x v="337"/>
    <n v="1562302800"/>
    <d v="2019-07-06T05:00:00"/>
    <n v="1562389200"/>
    <b v="0"/>
    <b v="0"/>
    <s v="theater/plays"/>
    <x v="3"/>
    <x v="3"/>
  </r>
  <r>
    <n v="354"/>
    <s v="Brown Group"/>
    <s v="Profit-focused transitional capability"/>
    <n v="6100"/>
    <n v="7548"/>
    <x v="1"/>
    <n v="80"/>
    <n v="1.2373770491803278"/>
    <n v="94.35"/>
    <x v="3"/>
    <s v="DKK"/>
    <x v="338"/>
    <n v="1378184400"/>
    <d v="2013-09-10T05:00:00"/>
    <n v="1378789200"/>
    <b v="0"/>
    <b v="0"/>
    <s v="film &amp; video/documentary"/>
    <x v="4"/>
    <x v="4"/>
  </r>
  <r>
    <n v="355"/>
    <s v="Burns-Burnett"/>
    <s v="Front-line scalable definition"/>
    <n v="3800"/>
    <n v="2241"/>
    <x v="2"/>
    <n v="86"/>
    <n v="0.58973684210526311"/>
    <n v="26.058139534883722"/>
    <x v="1"/>
    <s v="USD"/>
    <x v="339"/>
    <n v="1485064800"/>
    <d v="2017-03-03T06:00:00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0"/>
    <n v="40"/>
    <n v="0.36892473118279567"/>
    <n v="85.775000000000006"/>
    <x v="6"/>
    <s v="EUR"/>
    <x v="340"/>
    <n v="1326520800"/>
    <d v="2012-01-23T06:00:00"/>
    <n v="1327298400"/>
    <b v="0"/>
    <b v="0"/>
    <s v="theater/plays"/>
    <x v="3"/>
    <x v="3"/>
  </r>
  <r>
    <n v="357"/>
    <s v="Perez, Davis and Wilson"/>
    <s v="Implemented tangible algorithm"/>
    <n v="2300"/>
    <n v="4253"/>
    <x v="1"/>
    <n v="41"/>
    <n v="1.8491304347826087"/>
    <n v="103.73170731707317"/>
    <x v="1"/>
    <s v="USD"/>
    <x v="341"/>
    <n v="1441256400"/>
    <d v="2015-09-28T05:00:00"/>
    <n v="1443416400"/>
    <b v="0"/>
    <b v="0"/>
    <s v="games/video games"/>
    <x v="6"/>
    <x v="11"/>
  </r>
  <r>
    <n v="358"/>
    <s v="Diaz-Garcia"/>
    <s v="Profit-focused 3rdgeneration circuit"/>
    <n v="9700"/>
    <n v="1146"/>
    <x v="0"/>
    <n v="23"/>
    <n v="0.11814432989690722"/>
    <n v="49.826086956521742"/>
    <x v="0"/>
    <s v="CAD"/>
    <x v="342"/>
    <n v="1533877200"/>
    <d v="2018-08-13T05:00: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1"/>
    <n v="187"/>
    <n v="2.9870000000000001"/>
    <n v="63.893048128342244"/>
    <x v="1"/>
    <s v="USD"/>
    <x v="343"/>
    <n v="1314421200"/>
    <d v="2011-09-03T05:00: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1"/>
    <n v="2875"/>
    <n v="2.2635175879396985"/>
    <n v="47.002434782608695"/>
    <x v="4"/>
    <s v="GBP"/>
    <x v="344"/>
    <n v="1293861600"/>
    <d v="2011-01-15T06:00:00"/>
    <n v="1295071200"/>
    <b v="0"/>
    <b v="1"/>
    <s v="theater/plays"/>
    <x v="3"/>
    <x v="3"/>
  </r>
  <r>
    <n v="361"/>
    <s v="Anderson and Sons"/>
    <s v="Quality-focused reciprocal structure"/>
    <n v="5500"/>
    <n v="9546"/>
    <x v="1"/>
    <n v="88"/>
    <n v="1.7356363636363636"/>
    <n v="108.47727272727273"/>
    <x v="1"/>
    <s v="USD"/>
    <x v="345"/>
    <n v="1507352400"/>
    <d v="2017-10-31T05:00:00"/>
    <n v="1509426000"/>
    <b v="0"/>
    <b v="0"/>
    <s v="theater/plays"/>
    <x v="3"/>
    <x v="3"/>
  </r>
  <r>
    <n v="362"/>
    <s v="Lawrence Group"/>
    <s v="Automated actuating conglomeration"/>
    <n v="3700"/>
    <n v="13755"/>
    <x v="1"/>
    <n v="191"/>
    <n v="3.7175675675675675"/>
    <n v="72.015706806282722"/>
    <x v="1"/>
    <s v="USD"/>
    <x v="65"/>
    <n v="1296108000"/>
    <d v="2011-03-06T06:00:00"/>
    <n v="1299391200"/>
    <b v="0"/>
    <b v="0"/>
    <s v="music/rock"/>
    <x v="1"/>
    <x v="1"/>
  </r>
  <r>
    <n v="363"/>
    <s v="Gray-Davis"/>
    <s v="Re-contextualized local initiative"/>
    <n v="5200"/>
    <n v="8330"/>
    <x v="1"/>
    <n v="139"/>
    <n v="1.601923076923077"/>
    <n v="59.928057553956833"/>
    <x v="1"/>
    <s v="USD"/>
    <x v="346"/>
    <n v="1324965600"/>
    <d v="2011-12-28T06:00:00"/>
    <n v="1325052000"/>
    <b v="0"/>
    <b v="0"/>
    <s v="music/rock"/>
    <x v="1"/>
    <x v="1"/>
  </r>
  <r>
    <n v="364"/>
    <s v="Ramirez-Myers"/>
    <s v="Switchable intangible definition"/>
    <n v="900"/>
    <n v="14547"/>
    <x v="1"/>
    <n v="186"/>
    <n v="16.163333333333334"/>
    <n v="78.209677419354833"/>
    <x v="1"/>
    <s v="USD"/>
    <x v="347"/>
    <n v="1520229600"/>
    <d v="2018-04-04T05:00:00"/>
    <n v="1522818000"/>
    <b v="0"/>
    <b v="0"/>
    <s v="music/indie rock"/>
    <x v="1"/>
    <x v="7"/>
  </r>
  <r>
    <n v="365"/>
    <s v="Lucas, Hall and Bonilla"/>
    <s v="Networked bottom-line initiative"/>
    <n v="1600"/>
    <n v="11735"/>
    <x v="1"/>
    <n v="112"/>
    <n v="7.3343749999999996"/>
    <n v="104.77678571428571"/>
    <x v="2"/>
    <s v="AUD"/>
    <x v="348"/>
    <n v="1482991200"/>
    <d v="2017-01-25T06:00:00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1"/>
    <n v="101"/>
    <n v="5.9211111111111112"/>
    <n v="105.52475247524752"/>
    <x v="1"/>
    <s v="USD"/>
    <x v="349"/>
    <n v="1294034400"/>
    <d v="2011-01-04T06:00:00"/>
    <n v="1294120800"/>
    <b v="0"/>
    <b v="1"/>
    <s v="theater/plays"/>
    <x v="3"/>
    <x v="3"/>
  </r>
  <r>
    <n v="367"/>
    <s v="Brooks, Jones and Ingram"/>
    <s v="Triple-buffered explicit methodology"/>
    <n v="9900"/>
    <n v="1870"/>
    <x v="0"/>
    <n v="75"/>
    <n v="0.18888888888888888"/>
    <n v="24.933333333333334"/>
    <x v="1"/>
    <s v="USD"/>
    <x v="350"/>
    <n v="1413608400"/>
    <d v="2014-11-11T06:00:00"/>
    <n v="1415685600"/>
    <b v="0"/>
    <b v="1"/>
    <s v="theater/plays"/>
    <x v="3"/>
    <x v="3"/>
  </r>
  <r>
    <n v="368"/>
    <s v="Whitaker, Wallace and Daniels"/>
    <s v="Reactive directional capacity"/>
    <n v="5200"/>
    <n v="14394"/>
    <x v="1"/>
    <n v="206"/>
    <n v="2.7680769230769231"/>
    <n v="69.873786407766985"/>
    <x v="4"/>
    <s v="GBP"/>
    <x v="351"/>
    <n v="1286946000"/>
    <d v="2010-11-05T05:00:00"/>
    <n v="1288933200"/>
    <b v="0"/>
    <b v="1"/>
    <s v="film &amp; video/documentary"/>
    <x v="4"/>
    <x v="4"/>
  </r>
  <r>
    <n v="369"/>
    <s v="Smith-Gonzalez"/>
    <s v="Polarized needs-based approach"/>
    <n v="5400"/>
    <n v="14743"/>
    <x v="1"/>
    <n v="154"/>
    <n v="2.730185185185185"/>
    <n v="95.733766233766232"/>
    <x v="1"/>
    <s v="USD"/>
    <x v="352"/>
    <n v="1359871200"/>
    <d v="2013-03-14T05:00: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1"/>
    <n v="5966"/>
    <n v="1.593633125556545"/>
    <n v="29.997485752598056"/>
    <x v="1"/>
    <s v="USD"/>
    <x v="353"/>
    <n v="1555304400"/>
    <d v="2019-04-21T05:00:00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0"/>
    <n v="2176"/>
    <n v="0.67869978858350954"/>
    <n v="59.011948529411768"/>
    <x v="1"/>
    <s v="USD"/>
    <x v="354"/>
    <n v="1423375200"/>
    <d v="2015-03-31T05:00:00"/>
    <n v="1427778000"/>
    <b v="0"/>
    <b v="0"/>
    <s v="theater/plays"/>
    <x v="3"/>
    <x v="3"/>
  </r>
  <r>
    <n v="372"/>
    <s v="Green-Carr"/>
    <s v="Pre-emptive bifurcated artificial intelligence"/>
    <n v="900"/>
    <n v="14324"/>
    <x v="1"/>
    <n v="169"/>
    <n v="15.915555555555555"/>
    <n v="84.757396449704146"/>
    <x v="1"/>
    <s v="USD"/>
    <x v="355"/>
    <n v="1420696800"/>
    <d v="2015-01-28T06:00:00"/>
    <n v="1422424800"/>
    <b v="0"/>
    <b v="1"/>
    <s v="film &amp; video/documentary"/>
    <x v="4"/>
    <x v="4"/>
  </r>
  <r>
    <n v="373"/>
    <s v="Brown-Parker"/>
    <s v="Down-sized coherent toolset"/>
    <n v="22500"/>
    <n v="164291"/>
    <x v="1"/>
    <n v="2106"/>
    <n v="7.3018222222222224"/>
    <n v="78.010921177587846"/>
    <x v="1"/>
    <s v="USD"/>
    <x v="356"/>
    <n v="1502946000"/>
    <d v="2017-08-25T05:00:00"/>
    <n v="1503637200"/>
    <b v="0"/>
    <b v="0"/>
    <s v="theater/plays"/>
    <x v="3"/>
    <x v="3"/>
  </r>
  <r>
    <n v="374"/>
    <s v="Marshall Inc"/>
    <s v="Open-source multi-tasking data-warehouse"/>
    <n v="167400"/>
    <n v="22073"/>
    <x v="0"/>
    <n v="441"/>
    <n v="0.13185782556750297"/>
    <n v="50.05215419501134"/>
    <x v="1"/>
    <s v="USD"/>
    <x v="357"/>
    <n v="1547186400"/>
    <d v="2019-01-16T06:00: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25"/>
    <n v="0.54777777777777781"/>
    <n v="59.16"/>
    <x v="1"/>
    <s v="USD"/>
    <x v="358"/>
    <n v="1444971600"/>
    <d v="2015-12-12T06:00:00"/>
    <n v="1449900000"/>
    <b v="0"/>
    <b v="0"/>
    <s v="music/indie rock"/>
    <x v="1"/>
    <x v="7"/>
  </r>
  <r>
    <n v="376"/>
    <s v="Perry PLC"/>
    <s v="Mandatory uniform matrix"/>
    <n v="3400"/>
    <n v="12275"/>
    <x v="1"/>
    <n v="131"/>
    <n v="3.6102941176470589"/>
    <n v="93.702290076335885"/>
    <x v="1"/>
    <s v="USD"/>
    <x v="359"/>
    <n v="1404622800"/>
    <d v="2014-07-12T05:00:00"/>
    <n v="1405141200"/>
    <b v="0"/>
    <b v="0"/>
    <s v="music/rock"/>
    <x v="1"/>
    <x v="1"/>
  </r>
  <r>
    <n v="377"/>
    <s v="Klein, Stark and Livingston"/>
    <s v="Phased methodical initiative"/>
    <n v="49700"/>
    <n v="5098"/>
    <x v="0"/>
    <n v="127"/>
    <n v="0.10257545271629778"/>
    <n v="40.14173228346457"/>
    <x v="1"/>
    <s v="USD"/>
    <x v="12"/>
    <n v="1571720400"/>
    <d v="2019-11-05T06:00:00"/>
    <n v="1572933600"/>
    <b v="0"/>
    <b v="0"/>
    <s v="theater/plays"/>
    <x v="3"/>
    <x v="3"/>
  </r>
  <r>
    <n v="378"/>
    <s v="Fleming-Oliver"/>
    <s v="Managed stable function"/>
    <n v="178200"/>
    <n v="24882"/>
    <x v="0"/>
    <n v="355"/>
    <n v="0.13962962962962963"/>
    <n v="70.090140845070422"/>
    <x v="1"/>
    <s v="USD"/>
    <x v="360"/>
    <n v="1526878800"/>
    <d v="2018-06-28T05:00: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44"/>
    <n v="0.40444444444444444"/>
    <n v="66.181818181818187"/>
    <x v="4"/>
    <s v="GBP"/>
    <x v="361"/>
    <n v="1319691600"/>
    <d v="2011-11-10T06:00: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84"/>
    <n v="1.6032"/>
    <n v="47.714285714285715"/>
    <x v="1"/>
    <s v="USD"/>
    <x v="362"/>
    <n v="1371963600"/>
    <d v="2013-06-28T05:00:00"/>
    <n v="1372395600"/>
    <b v="0"/>
    <b v="0"/>
    <s v="theater/plays"/>
    <x v="3"/>
    <x v="3"/>
  </r>
  <r>
    <n v="381"/>
    <s v="Michael, Anderson and Vincent"/>
    <s v="Cross-group global moratorium"/>
    <n v="5300"/>
    <n v="9749"/>
    <x v="1"/>
    <n v="155"/>
    <n v="1.8394339622641509"/>
    <n v="62.896774193548389"/>
    <x v="1"/>
    <s v="USD"/>
    <x v="363"/>
    <n v="1433739600"/>
    <d v="2015-07-24T05:00:00"/>
    <n v="1437714000"/>
    <b v="0"/>
    <b v="0"/>
    <s v="theater/plays"/>
    <x v="3"/>
    <x v="3"/>
  </r>
  <r>
    <n v="382"/>
    <s v="King Ltd"/>
    <s v="Visionary systemic process improvement"/>
    <n v="9100"/>
    <n v="5803"/>
    <x v="0"/>
    <n v="67"/>
    <n v="0.63769230769230767"/>
    <n v="86.611940298507463"/>
    <x v="1"/>
    <s v="USD"/>
    <x v="364"/>
    <n v="1508130000"/>
    <d v="2017-11-04T05:00:00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1"/>
    <n v="189"/>
    <n v="2.2538095238095237"/>
    <n v="75.126984126984127"/>
    <x v="1"/>
    <s v="USD"/>
    <x v="210"/>
    <n v="1550037600"/>
    <d v="2019-02-19T06:00:00"/>
    <n v="1550556000"/>
    <b v="0"/>
    <b v="1"/>
    <s v="food/food trucks"/>
    <x v="0"/>
    <x v="0"/>
  </r>
  <r>
    <n v="384"/>
    <s v="Baker, Collins and Smith"/>
    <s v="Reactive real-time software"/>
    <n v="114400"/>
    <n v="196779"/>
    <x v="1"/>
    <n v="4799"/>
    <n v="1.7200961538461539"/>
    <n v="41.004167534903104"/>
    <x v="1"/>
    <s v="USD"/>
    <x v="365"/>
    <n v="1486706400"/>
    <d v="2017-03-09T06:00: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137"/>
    <n v="1.4616709511568124"/>
    <n v="50.007915567282325"/>
    <x v="1"/>
    <s v="USD"/>
    <x v="366"/>
    <n v="1553835600"/>
    <d v="2019-04-30T05:00: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0"/>
    <n v="1068"/>
    <n v="0.76423616236162362"/>
    <n v="96.960674157303373"/>
    <x v="1"/>
    <s v="USD"/>
    <x v="367"/>
    <n v="1277528400"/>
    <d v="2010-07-08T05:00:00"/>
    <n v="1278565200"/>
    <b v="0"/>
    <b v="0"/>
    <s v="theater/plays"/>
    <x v="3"/>
    <x v="3"/>
  </r>
  <r>
    <n v="387"/>
    <s v="Flores-Lambert"/>
    <s v="Triple-buffered logistical frame"/>
    <n v="109000"/>
    <n v="42795"/>
    <x v="0"/>
    <n v="424"/>
    <n v="0.39261467889908258"/>
    <n v="100.93160377358491"/>
    <x v="1"/>
    <s v="USD"/>
    <x v="368"/>
    <n v="1339477200"/>
    <d v="2012-06-17T05:00:00"/>
    <n v="1339909200"/>
    <b v="0"/>
    <b v="0"/>
    <s v="technology/wearables"/>
    <x v="2"/>
    <x v="8"/>
  </r>
  <r>
    <n v="388"/>
    <s v="Cruz Ltd"/>
    <s v="Exclusive dynamic adapter"/>
    <n v="114800"/>
    <n v="12938"/>
    <x v="3"/>
    <n v="145"/>
    <n v="0.11270034843205574"/>
    <n v="89.227586206896547"/>
    <x v="5"/>
    <s v="CHF"/>
    <x v="369"/>
    <n v="1325656800"/>
    <d v="2012-01-06T06:00:00"/>
    <n v="1325829600"/>
    <b v="0"/>
    <b v="0"/>
    <s v="music/indie rock"/>
    <x v="1"/>
    <x v="7"/>
  </r>
  <r>
    <n v="389"/>
    <s v="Knox-Garner"/>
    <s v="Automated systemic hierarchy"/>
    <n v="83000"/>
    <n v="101352"/>
    <x v="1"/>
    <n v="1152"/>
    <n v="1.2211084337349398"/>
    <n v="87.979166666666671"/>
    <x v="1"/>
    <s v="USD"/>
    <x v="370"/>
    <n v="1288242000"/>
    <d v="2010-11-24T06:00:00"/>
    <n v="1290578400"/>
    <b v="0"/>
    <b v="0"/>
    <s v="theater/plays"/>
    <x v="3"/>
    <x v="3"/>
  </r>
  <r>
    <n v="390"/>
    <s v="Davis-Allen"/>
    <s v="Digitized eco-centric core"/>
    <n v="2400"/>
    <n v="4477"/>
    <x v="1"/>
    <n v="50"/>
    <n v="1.8654166666666667"/>
    <n v="89.54"/>
    <x v="1"/>
    <s v="USD"/>
    <x v="371"/>
    <n v="1379048400"/>
    <d v="2013-09-28T05:00:00"/>
    <n v="1380344400"/>
    <b v="0"/>
    <b v="0"/>
    <s v="photography/photography books"/>
    <x v="7"/>
    <x v="14"/>
  </r>
  <r>
    <n v="391"/>
    <s v="Miller-Patel"/>
    <s v="Mandatory uniform strategy"/>
    <n v="60400"/>
    <n v="4393"/>
    <x v="0"/>
    <n v="151"/>
    <n v="7.27317880794702E-2"/>
    <n v="29.09271523178808"/>
    <x v="1"/>
    <s v="USD"/>
    <x v="287"/>
    <n v="1389679200"/>
    <d v="2014-01-16T06:00: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1608"/>
    <n v="0.65642371234207963"/>
    <n v="42.006218905472636"/>
    <x v="1"/>
    <s v="USD"/>
    <x v="372"/>
    <n v="1294293600"/>
    <d v="2011-01-08T06:00: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3059"/>
    <n v="2.2896178343949045"/>
    <n v="47.004903563255965"/>
    <x v="0"/>
    <s v="CAD"/>
    <x v="373"/>
    <n v="1500267600"/>
    <d v="2017-07-18T05:00:00"/>
    <n v="1500354000"/>
    <b v="0"/>
    <b v="0"/>
    <s v="music/jazz"/>
    <x v="1"/>
    <x v="17"/>
  </r>
  <r>
    <n v="394"/>
    <s v="Noble-Bailey"/>
    <s v="Customizable dynamic info-mediaries"/>
    <n v="800"/>
    <n v="3755"/>
    <x v="1"/>
    <n v="34"/>
    <n v="4.6937499999999996"/>
    <n v="110.44117647058823"/>
    <x v="1"/>
    <s v="USD"/>
    <x v="374"/>
    <n v="1375074000"/>
    <d v="2013-08-08T05:00: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1"/>
    <n v="220"/>
    <n v="1.3011267605633803"/>
    <n v="41.990909090909092"/>
    <x v="1"/>
    <s v="USD"/>
    <x v="375"/>
    <n v="1323324000"/>
    <d v="2011-12-09T06:00:00"/>
    <n v="1323410400"/>
    <b v="1"/>
    <b v="0"/>
    <s v="theater/plays"/>
    <x v="3"/>
    <x v="3"/>
  </r>
  <r>
    <n v="396"/>
    <s v="Holmes PLC"/>
    <s v="Digitized local info-mediaries"/>
    <n v="46100"/>
    <n v="77012"/>
    <x v="1"/>
    <n v="1604"/>
    <n v="1.6705422993492407"/>
    <n v="48.012468827930178"/>
    <x v="2"/>
    <s v="AUD"/>
    <x v="376"/>
    <n v="1538715600"/>
    <d v="2018-10-13T05:00:00"/>
    <n v="1539406800"/>
    <b v="0"/>
    <b v="0"/>
    <s v="film &amp; video/drama"/>
    <x v="4"/>
    <x v="6"/>
  </r>
  <r>
    <n v="397"/>
    <s v="Jones-Martin"/>
    <s v="Virtual systematic monitoring"/>
    <n v="8100"/>
    <n v="14083"/>
    <x v="1"/>
    <n v="454"/>
    <n v="1.738641975308642"/>
    <n v="31.019823788546255"/>
    <x v="1"/>
    <s v="USD"/>
    <x v="377"/>
    <n v="1369285200"/>
    <d v="2013-05-29T05:00:00"/>
    <n v="1369803600"/>
    <b v="0"/>
    <b v="0"/>
    <s v="music/rock"/>
    <x v="1"/>
    <x v="1"/>
  </r>
  <r>
    <n v="398"/>
    <s v="Myers LLC"/>
    <s v="Reactive bottom-line open architecture"/>
    <n v="1700"/>
    <n v="12202"/>
    <x v="1"/>
    <n v="123"/>
    <n v="7.1776470588235295"/>
    <n v="99.203252032520325"/>
    <x v="6"/>
    <s v="EUR"/>
    <x v="378"/>
    <n v="1525755600"/>
    <d v="2018-05-10T05:00: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941"/>
    <n v="0.63850976361767731"/>
    <n v="66.022316684378325"/>
    <x v="1"/>
    <s v="USD"/>
    <x v="379"/>
    <n v="1296626400"/>
    <d v="2011-02-09T06:00:00"/>
    <n v="1297231200"/>
    <b v="0"/>
    <b v="0"/>
    <s v="music/indie rock"/>
    <x v="1"/>
    <x v="7"/>
  </r>
  <r>
    <n v="400"/>
    <s v="Bell PLC"/>
    <s v="Ergonomic eco-centric open architecture"/>
    <n v="100"/>
    <n v="2"/>
    <x v="0"/>
    <n v="1"/>
    <n v="0.02"/>
    <n v="2"/>
    <x v="1"/>
    <s v="USD"/>
    <x v="380"/>
    <n v="1376629200"/>
    <d v="2013-09-07T05:00:00"/>
    <n v="1378530000"/>
    <b v="0"/>
    <b v="1"/>
    <s v="photography/photography books"/>
    <x v="7"/>
    <x v="14"/>
  </r>
  <r>
    <n v="401"/>
    <s v="Smith-Schmidt"/>
    <s v="Inverse radical hierarchy"/>
    <n v="900"/>
    <n v="13772"/>
    <x v="1"/>
    <n v="299"/>
    <n v="15.302222222222222"/>
    <n v="46.060200668896321"/>
    <x v="1"/>
    <s v="USD"/>
    <x v="381"/>
    <n v="1572152400"/>
    <d v="2019-10-27T05:00:00"/>
    <n v="1572152400"/>
    <b v="0"/>
    <b v="0"/>
    <s v="theater/plays"/>
    <x v="3"/>
    <x v="3"/>
  </r>
  <r>
    <n v="402"/>
    <s v="Ruiz, Richardson and Cole"/>
    <s v="Team-oriented static interface"/>
    <n v="7300"/>
    <n v="2946"/>
    <x v="0"/>
    <n v="40"/>
    <n v="0.40356164383561643"/>
    <n v="73.650000000000006"/>
    <x v="1"/>
    <s v="USD"/>
    <x v="382"/>
    <n v="1325829600"/>
    <d v="2012-02-22T06:00:00"/>
    <n v="1329890400"/>
    <b v="0"/>
    <b v="1"/>
    <s v="film &amp; video/shorts"/>
    <x v="4"/>
    <x v="12"/>
  </r>
  <r>
    <n v="403"/>
    <s v="Leonard-Mcclain"/>
    <s v="Virtual foreground throughput"/>
    <n v="195800"/>
    <n v="168820"/>
    <x v="0"/>
    <n v="3015"/>
    <n v="0.86220633299284988"/>
    <n v="55.99336650082919"/>
    <x v="0"/>
    <s v="CAD"/>
    <x v="125"/>
    <n v="1273640400"/>
    <d v="2010-06-17T05:00:00"/>
    <n v="1276750800"/>
    <b v="0"/>
    <b v="1"/>
    <s v="theater/plays"/>
    <x v="3"/>
    <x v="3"/>
  </r>
  <r>
    <n v="404"/>
    <s v="Bailey-Boyer"/>
    <s v="Visionary exuding Internet solution"/>
    <n v="48900"/>
    <n v="154321"/>
    <x v="1"/>
    <n v="2237"/>
    <n v="3.1558486707566464"/>
    <n v="68.985695127402778"/>
    <x v="1"/>
    <s v="USD"/>
    <x v="383"/>
    <n v="1510639200"/>
    <d v="2017-11-17T06:00:00"/>
    <n v="1510898400"/>
    <b v="0"/>
    <b v="0"/>
    <s v="theater/plays"/>
    <x v="3"/>
    <x v="3"/>
  </r>
  <r>
    <n v="405"/>
    <s v="Lee LLC"/>
    <s v="Synchronized secondary analyzer"/>
    <n v="29600"/>
    <n v="26527"/>
    <x v="0"/>
    <n v="435"/>
    <n v="0.89618243243243245"/>
    <n v="60.981609195402299"/>
    <x v="1"/>
    <s v="USD"/>
    <x v="384"/>
    <n v="1528088400"/>
    <d v="2018-07-24T05:00:00"/>
    <n v="1532408400"/>
    <b v="0"/>
    <b v="0"/>
    <s v="theater/plays"/>
    <x v="3"/>
    <x v="3"/>
  </r>
  <r>
    <n v="406"/>
    <s v="Lyons Inc"/>
    <s v="Balanced attitude-oriented parallelism"/>
    <n v="39300"/>
    <n v="71583"/>
    <x v="1"/>
    <n v="645"/>
    <n v="1.8214503816793892"/>
    <n v="110.98139534883721"/>
    <x v="1"/>
    <s v="USD"/>
    <x v="385"/>
    <n v="1359525600"/>
    <d v="2013-02-11T06:00: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1"/>
    <n v="484"/>
    <n v="3.5588235294117645"/>
    <n v="25"/>
    <x v="3"/>
    <s v="DKK"/>
    <x v="386"/>
    <n v="1570942800"/>
    <d v="2019-10-20T05:00:00"/>
    <n v="1571547600"/>
    <b v="0"/>
    <b v="0"/>
    <s v="theater/plays"/>
    <x v="3"/>
    <x v="3"/>
  </r>
  <r>
    <n v="408"/>
    <s v="Mahoney, Adams and Lucas"/>
    <s v="Cloned leadingedge utilization"/>
    <n v="9200"/>
    <n v="12129"/>
    <x v="1"/>
    <n v="154"/>
    <n v="1.3183695652173912"/>
    <n v="78.759740259740255"/>
    <x v="0"/>
    <s v="CAD"/>
    <x v="387"/>
    <n v="1466398800"/>
    <d v="2016-07-10T05:00:00"/>
    <n v="1468126800"/>
    <b v="0"/>
    <b v="0"/>
    <s v="film &amp; video/documentary"/>
    <x v="4"/>
    <x v="4"/>
  </r>
  <r>
    <n v="409"/>
    <s v="Stewart LLC"/>
    <s v="Secured asymmetric projection"/>
    <n v="135600"/>
    <n v="62804"/>
    <x v="0"/>
    <n v="714"/>
    <n v="0.46315634218289087"/>
    <n v="87.960784313725483"/>
    <x v="1"/>
    <s v="USD"/>
    <x v="388"/>
    <n v="1492491600"/>
    <d v="2017-04-22T05:00:00"/>
    <n v="1492837200"/>
    <b v="0"/>
    <b v="0"/>
    <s v="music/rock"/>
    <x v="1"/>
    <x v="1"/>
  </r>
  <r>
    <n v="410"/>
    <s v="Mcmillan Group"/>
    <s v="Advanced cohesive Graphic Interface"/>
    <n v="153700"/>
    <n v="55536"/>
    <x v="2"/>
    <n v="1111"/>
    <n v="0.36132726089785294"/>
    <n v="49.987398739873989"/>
    <x v="1"/>
    <s v="USD"/>
    <x v="277"/>
    <n v="1430197200"/>
    <d v="2015-04-28T05:00:00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1"/>
    <n v="82"/>
    <n v="1.0462820512820512"/>
    <n v="99.524390243902445"/>
    <x v="1"/>
    <s v="USD"/>
    <x v="389"/>
    <n v="1496034000"/>
    <d v="2017-05-31T05:00:00"/>
    <n v="1496206800"/>
    <b v="0"/>
    <b v="0"/>
    <s v="theater/plays"/>
    <x v="3"/>
    <x v="3"/>
  </r>
  <r>
    <n v="412"/>
    <s v="Rodriguez-Scott"/>
    <s v="Realigned zero tolerance software"/>
    <n v="2100"/>
    <n v="14046"/>
    <x v="1"/>
    <n v="134"/>
    <n v="6.6885714285714286"/>
    <n v="104.82089552238806"/>
    <x v="1"/>
    <s v="USD"/>
    <x v="390"/>
    <n v="1388728800"/>
    <d v="2014-01-13T06:00:00"/>
    <n v="1389592800"/>
    <b v="0"/>
    <b v="0"/>
    <s v="publishing/fiction"/>
    <x v="5"/>
    <x v="13"/>
  </r>
  <r>
    <n v="413"/>
    <s v="Rush-Bowers"/>
    <s v="Persevering analyzing extranet"/>
    <n v="189500"/>
    <n v="117628"/>
    <x v="2"/>
    <n v="1089"/>
    <n v="0.62072823218997364"/>
    <n v="108.01469237832875"/>
    <x v="1"/>
    <s v="USD"/>
    <x v="391"/>
    <n v="1543298400"/>
    <d v="2018-12-24T06:00: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0"/>
    <n v="5497"/>
    <n v="0.84699787460148779"/>
    <n v="28.998544660724033"/>
    <x v="1"/>
    <s v="USD"/>
    <x v="392"/>
    <n v="1271739600"/>
    <d v="2010-04-28T05:00:00"/>
    <n v="1272430800"/>
    <b v="0"/>
    <b v="1"/>
    <s v="food/food trucks"/>
    <x v="0"/>
    <x v="0"/>
  </r>
  <r>
    <n v="415"/>
    <s v="Anderson-Pham"/>
    <s v="Intuitive needs-based monitoring"/>
    <n v="113500"/>
    <n v="12552"/>
    <x v="0"/>
    <n v="418"/>
    <n v="0.11059030837004405"/>
    <n v="30.028708133971293"/>
    <x v="1"/>
    <s v="USD"/>
    <x v="393"/>
    <n v="1326434400"/>
    <d v="2012-01-30T06:00:00"/>
    <n v="1327903200"/>
    <b v="0"/>
    <b v="0"/>
    <s v="theater/plays"/>
    <x v="3"/>
    <x v="3"/>
  </r>
  <r>
    <n v="416"/>
    <s v="Stewart-Coleman"/>
    <s v="Customer-focused disintermediate toolset"/>
    <n v="134600"/>
    <n v="59007"/>
    <x v="0"/>
    <n v="1439"/>
    <n v="0.43838781575037145"/>
    <n v="41.005559416261292"/>
    <x v="1"/>
    <s v="USD"/>
    <x v="394"/>
    <n v="1295244000"/>
    <d v="2011-01-26T06:00:00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0"/>
    <n v="15"/>
    <n v="0.55470588235294116"/>
    <n v="62.866666666666667"/>
    <x v="1"/>
    <s v="USD"/>
    <x v="395"/>
    <n v="1541221200"/>
    <d v="2018-11-27T06:00:00"/>
    <n v="1543298400"/>
    <b v="0"/>
    <b v="0"/>
    <s v="theater/plays"/>
    <x v="3"/>
    <x v="3"/>
  </r>
  <r>
    <n v="418"/>
    <s v="Jackson PLC"/>
    <s v="Quality-focused client-server core"/>
    <n v="163700"/>
    <n v="93963"/>
    <x v="0"/>
    <n v="1999"/>
    <n v="0.57399511301160655"/>
    <n v="47.005002501250623"/>
    <x v="0"/>
    <s v="CAD"/>
    <x v="396"/>
    <n v="1336280400"/>
    <d v="2012-05-07T05:00:00"/>
    <n v="1336366800"/>
    <b v="0"/>
    <b v="0"/>
    <s v="film &amp; video/documentary"/>
    <x v="4"/>
    <x v="4"/>
  </r>
  <r>
    <n v="419"/>
    <s v="Ware-Arias"/>
    <s v="Upgradable maximized protocol"/>
    <n v="113800"/>
    <n v="140469"/>
    <x v="1"/>
    <n v="5203"/>
    <n v="1.2343497363796134"/>
    <n v="26.997693638285604"/>
    <x v="1"/>
    <s v="USD"/>
    <x v="397"/>
    <n v="1324533600"/>
    <d v="2011-12-28T06:00:00"/>
    <n v="1325052000"/>
    <b v="0"/>
    <b v="0"/>
    <s v="technology/web"/>
    <x v="2"/>
    <x v="2"/>
  </r>
  <r>
    <n v="420"/>
    <s v="Blair, Reyes and Woods"/>
    <s v="Cross-platform interactive synergy"/>
    <n v="5000"/>
    <n v="6423"/>
    <x v="1"/>
    <n v="94"/>
    <n v="1.2846"/>
    <n v="68.329787234042556"/>
    <x v="1"/>
    <s v="USD"/>
    <x v="398"/>
    <n v="1498366800"/>
    <d v="2017-07-09T05:00:00"/>
    <n v="1499576400"/>
    <b v="0"/>
    <b v="0"/>
    <s v="theater/plays"/>
    <x v="3"/>
    <x v="3"/>
  </r>
  <r>
    <n v="421"/>
    <s v="Thomas-Lopez"/>
    <s v="User-centric fault-tolerant archive"/>
    <n v="9400"/>
    <n v="6015"/>
    <x v="0"/>
    <n v="118"/>
    <n v="0.63989361702127656"/>
    <n v="50.974576271186443"/>
    <x v="1"/>
    <s v="USD"/>
    <x v="399"/>
    <n v="1498712400"/>
    <d v="2017-07-29T05:00: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205"/>
    <n v="1.2729885057471264"/>
    <n v="54.024390243902438"/>
    <x v="1"/>
    <s v="USD"/>
    <x v="400"/>
    <n v="1271480400"/>
    <d v="2010-05-07T05:00:00"/>
    <n v="1273208400"/>
    <b v="0"/>
    <b v="1"/>
    <s v="theater/plays"/>
    <x v="3"/>
    <x v="3"/>
  </r>
  <r>
    <n v="423"/>
    <s v="Jones-Riddle"/>
    <s v="Self-enabling real-time definition"/>
    <n v="147800"/>
    <n v="15723"/>
    <x v="0"/>
    <n v="162"/>
    <n v="0.10638024357239513"/>
    <n v="97.055555555555557"/>
    <x v="1"/>
    <s v="USD"/>
    <x v="116"/>
    <n v="1316667600"/>
    <d v="2011-09-24T05:00:00"/>
    <n v="1316840400"/>
    <b v="0"/>
    <b v="1"/>
    <s v="food/food trucks"/>
    <x v="0"/>
    <x v="0"/>
  </r>
  <r>
    <n v="424"/>
    <s v="Schmidt-Gomez"/>
    <s v="User-centric impactful projection"/>
    <n v="5100"/>
    <n v="2064"/>
    <x v="0"/>
    <n v="83"/>
    <n v="0.40470588235294119"/>
    <n v="24.867469879518072"/>
    <x v="1"/>
    <s v="USD"/>
    <x v="401"/>
    <n v="1524027600"/>
    <d v="2018-04-24T05:00:00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1"/>
    <n v="92"/>
    <n v="2.8766666666666665"/>
    <n v="84.423913043478265"/>
    <x v="1"/>
    <s v="USD"/>
    <x v="402"/>
    <n v="1438059600"/>
    <d v="2015-08-03T05:00:00"/>
    <n v="1438578000"/>
    <b v="0"/>
    <b v="0"/>
    <s v="photography/photography books"/>
    <x v="7"/>
    <x v="14"/>
  </r>
  <r>
    <n v="426"/>
    <s v="Edwards-Kane"/>
    <s v="Virtual leadingedge framework"/>
    <n v="1800"/>
    <n v="10313"/>
    <x v="1"/>
    <n v="219"/>
    <n v="5.7294444444444448"/>
    <n v="47.091324200913242"/>
    <x v="1"/>
    <s v="USD"/>
    <x v="403"/>
    <n v="1361944800"/>
    <d v="2013-03-06T06:00:00"/>
    <n v="1362549600"/>
    <b v="0"/>
    <b v="0"/>
    <s v="theater/plays"/>
    <x v="3"/>
    <x v="3"/>
  </r>
  <r>
    <n v="427"/>
    <s v="Hicks, Wall and Webb"/>
    <s v="Managed discrete framework"/>
    <n v="174500"/>
    <n v="197018"/>
    <x v="1"/>
    <n v="2526"/>
    <n v="1.1290429799426933"/>
    <n v="77.996041171813147"/>
    <x v="1"/>
    <s v="USD"/>
    <x v="404"/>
    <n v="1410584400"/>
    <d v="2014-10-15T05:00:00"/>
    <n v="1413349200"/>
    <b v="0"/>
    <b v="1"/>
    <s v="theater/plays"/>
    <x v="3"/>
    <x v="3"/>
  </r>
  <r>
    <n v="428"/>
    <s v="Mayer-Richmond"/>
    <s v="Progressive zero-defect capability"/>
    <n v="101400"/>
    <n v="47037"/>
    <x v="0"/>
    <n v="747"/>
    <n v="0.46387573964497042"/>
    <n v="62.967871485943775"/>
    <x v="1"/>
    <s v="USD"/>
    <x v="405"/>
    <n v="1297404000"/>
    <d v="2011-02-18T06:00:00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3"/>
    <n v="2138"/>
    <n v="0.90675916230366493"/>
    <n v="81.006080449017773"/>
    <x v="1"/>
    <s v="USD"/>
    <x v="406"/>
    <n v="1392012000"/>
    <d v="2014-03-10T05:00: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0"/>
    <n v="84"/>
    <n v="0.67740740740740746"/>
    <n v="65.321428571428569"/>
    <x v="1"/>
    <s v="USD"/>
    <x v="407"/>
    <n v="1569733200"/>
    <d v="2019-11-02T05:00:00"/>
    <n v="1572670800"/>
    <b v="0"/>
    <b v="0"/>
    <s v="theater/plays"/>
    <x v="3"/>
    <x v="3"/>
  </r>
  <r>
    <n v="431"/>
    <s v="Rosales LLC"/>
    <s v="Compatible multimedia utilization"/>
    <n v="5100"/>
    <n v="9817"/>
    <x v="1"/>
    <n v="94"/>
    <n v="1.9249019607843136"/>
    <n v="104.43617021276596"/>
    <x v="1"/>
    <s v="USD"/>
    <x v="408"/>
    <n v="1529643600"/>
    <d v="2018-07-09T05:00:00"/>
    <n v="1531112400"/>
    <b v="1"/>
    <b v="0"/>
    <s v="theater/plays"/>
    <x v="3"/>
    <x v="3"/>
  </r>
  <r>
    <n v="432"/>
    <s v="Harper-Bryan"/>
    <s v="Re-contextualized dedicated hardware"/>
    <n v="7700"/>
    <n v="6369"/>
    <x v="0"/>
    <n v="91"/>
    <n v="0.82714285714285718"/>
    <n v="69.989010989010993"/>
    <x v="1"/>
    <s v="USD"/>
    <x v="409"/>
    <n v="1399006800"/>
    <d v="2014-05-22T05:00:00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0"/>
    <n v="792"/>
    <n v="0.54163920922570019"/>
    <n v="83.023989898989896"/>
    <x v="1"/>
    <s v="USD"/>
    <x v="410"/>
    <n v="1385359200"/>
    <d v="2013-12-11T06:00:00"/>
    <n v="1386741600"/>
    <b v="0"/>
    <b v="1"/>
    <s v="film &amp; video/documentary"/>
    <x v="4"/>
    <x v="4"/>
  </r>
  <r>
    <n v="434"/>
    <s v="Floyd-Sims"/>
    <s v="Cloned transitional hierarchy"/>
    <n v="5400"/>
    <n v="903"/>
    <x v="3"/>
    <n v="10"/>
    <n v="0.16722222222222222"/>
    <n v="90.3"/>
    <x v="0"/>
    <s v="CAD"/>
    <x v="411"/>
    <n v="1480572000"/>
    <d v="2016-12-15T06:00:00"/>
    <n v="1481781600"/>
    <b v="1"/>
    <b v="0"/>
    <s v="theater/plays"/>
    <x v="3"/>
    <x v="3"/>
  </r>
  <r>
    <n v="435"/>
    <s v="Spence, Jackson and Kelly"/>
    <s v="Advanced discrete leverage"/>
    <n v="152400"/>
    <n v="178120"/>
    <x v="1"/>
    <n v="1713"/>
    <n v="1.168766404199475"/>
    <n v="103.98131932282546"/>
    <x v="6"/>
    <s v="EUR"/>
    <x v="412"/>
    <n v="1418623200"/>
    <d v="2014-12-27T06:00:00"/>
    <n v="1419660000"/>
    <b v="0"/>
    <b v="1"/>
    <s v="theater/plays"/>
    <x v="3"/>
    <x v="3"/>
  </r>
  <r>
    <n v="436"/>
    <s v="King-Nguyen"/>
    <s v="Open-source incremental throughput"/>
    <n v="1300"/>
    <n v="13678"/>
    <x v="1"/>
    <n v="249"/>
    <n v="10.521538461538462"/>
    <n v="54.931726907630519"/>
    <x v="1"/>
    <s v="USD"/>
    <x v="413"/>
    <n v="1555736400"/>
    <d v="2019-04-21T05:00:00"/>
    <n v="1555822800"/>
    <b v="0"/>
    <b v="0"/>
    <s v="music/jazz"/>
    <x v="1"/>
    <x v="17"/>
  </r>
  <r>
    <n v="437"/>
    <s v="Hansen Group"/>
    <s v="Centralized regional interface"/>
    <n v="8100"/>
    <n v="9969"/>
    <x v="1"/>
    <n v="192"/>
    <n v="1.2307407407407407"/>
    <n v="51.921875"/>
    <x v="1"/>
    <s v="USD"/>
    <x v="414"/>
    <n v="1442120400"/>
    <d v="2015-09-16T05:00: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247"/>
    <n v="1.7863855421686747"/>
    <n v="60.02834008097166"/>
    <x v="1"/>
    <s v="USD"/>
    <x v="415"/>
    <n v="1362376800"/>
    <d v="2013-04-03T05:00:00"/>
    <n v="1364965200"/>
    <b v="0"/>
    <b v="0"/>
    <s v="theater/plays"/>
    <x v="3"/>
    <x v="3"/>
  </r>
  <r>
    <n v="439"/>
    <s v="Cummings Inc"/>
    <s v="Digitized transitional monitoring"/>
    <n v="28400"/>
    <n v="100900"/>
    <x v="1"/>
    <n v="2293"/>
    <n v="3.5528169014084505"/>
    <n v="44.003488879197555"/>
    <x v="1"/>
    <s v="USD"/>
    <x v="416"/>
    <n v="1478408400"/>
    <d v="2016-11-13T06:00:00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1"/>
    <n v="3131"/>
    <n v="1.6190634146341463"/>
    <n v="53.003513254551258"/>
    <x v="1"/>
    <s v="USD"/>
    <x v="417"/>
    <n v="1498798800"/>
    <d v="2017-07-10T05:00:00"/>
    <n v="1499662800"/>
    <b v="0"/>
    <b v="0"/>
    <s v="film &amp; video/television"/>
    <x v="4"/>
    <x v="19"/>
  </r>
  <r>
    <n v="441"/>
    <s v="Rodriguez-West"/>
    <s v="Automated optimal function"/>
    <n v="7000"/>
    <n v="1744"/>
    <x v="0"/>
    <n v="32"/>
    <n v="0.24914285714285714"/>
    <n v="54.5"/>
    <x v="1"/>
    <s v="USD"/>
    <x v="418"/>
    <n v="1335416400"/>
    <d v="2012-05-24T05:00: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43"/>
    <n v="1.9872222222222222"/>
    <n v="75.04195804195804"/>
    <x v="6"/>
    <s v="EUR"/>
    <x v="419"/>
    <n v="1504328400"/>
    <d v="2017-09-18T05:00:00"/>
    <n v="1505710800"/>
    <b v="0"/>
    <b v="0"/>
    <s v="theater/plays"/>
    <x v="3"/>
    <x v="3"/>
  </r>
  <r>
    <n v="443"/>
    <s v="Clark-Bowman"/>
    <s v="Stand-alone user-facing service-desk"/>
    <n v="9300"/>
    <n v="3232"/>
    <x v="3"/>
    <n v="90"/>
    <n v="0.34752688172043011"/>
    <n v="35.911111111111111"/>
    <x v="1"/>
    <s v="USD"/>
    <x v="420"/>
    <n v="1285822800"/>
    <d v="2010-10-19T05:00:00"/>
    <n v="1287464400"/>
    <b v="0"/>
    <b v="0"/>
    <s v="theater/plays"/>
    <x v="3"/>
    <x v="3"/>
  </r>
  <r>
    <n v="444"/>
    <s v="Hensley Ltd"/>
    <s v="Versatile global attitude"/>
    <n v="6200"/>
    <n v="10938"/>
    <x v="1"/>
    <n v="296"/>
    <n v="1.7641935483870967"/>
    <n v="36.952702702702702"/>
    <x v="1"/>
    <s v="USD"/>
    <x v="421"/>
    <n v="1311483600"/>
    <d v="2011-07-26T05:00:00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1"/>
    <n v="170"/>
    <n v="5.1138095238095236"/>
    <n v="63.170588235294119"/>
    <x v="1"/>
    <s v="USD"/>
    <x v="422"/>
    <n v="1291356000"/>
    <d v="2010-12-24T06:00:00"/>
    <n v="1293170400"/>
    <b v="0"/>
    <b v="1"/>
    <s v="theater/plays"/>
    <x v="3"/>
    <x v="3"/>
  </r>
  <r>
    <n v="446"/>
    <s v="Martin, Martin and Solis"/>
    <s v="Assimilated uniform methodology"/>
    <n v="6800"/>
    <n v="5579"/>
    <x v="0"/>
    <n v="186"/>
    <n v="0.82044117647058823"/>
    <n v="29.99462365591398"/>
    <x v="1"/>
    <s v="USD"/>
    <x v="423"/>
    <n v="1355810400"/>
    <d v="2012-12-20T06:00: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3"/>
    <n v="439"/>
    <n v="0.24326030927835052"/>
    <n v="86"/>
    <x v="4"/>
    <s v="GBP"/>
    <x v="424"/>
    <n v="1513663200"/>
    <d v="2018-01-04T06:00: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0"/>
    <n v="605"/>
    <n v="0.50482758620689661"/>
    <n v="75.014876033057845"/>
    <x v="1"/>
    <s v="USD"/>
    <x v="425"/>
    <n v="1365915600"/>
    <d v="2013-04-16T05:00:00"/>
    <n v="1366088400"/>
    <b v="0"/>
    <b v="1"/>
    <s v="games/video games"/>
    <x v="6"/>
    <x v="11"/>
  </r>
  <r>
    <n v="449"/>
    <s v="Cuevas-Morales"/>
    <s v="Public-key coherent ability"/>
    <n v="900"/>
    <n v="8703"/>
    <x v="1"/>
    <n v="86"/>
    <n v="9.67"/>
    <n v="101.19767441860465"/>
    <x v="3"/>
    <s v="DKK"/>
    <x v="426"/>
    <n v="1551852000"/>
    <d v="2019-03-23T05:00:00"/>
    <n v="1553317200"/>
    <b v="0"/>
    <b v="0"/>
    <s v="games/video games"/>
    <x v="6"/>
    <x v="11"/>
  </r>
  <r>
    <n v="450"/>
    <s v="Delgado-Hatfield"/>
    <s v="Up-sized composite success"/>
    <n v="100"/>
    <n v="4"/>
    <x v="0"/>
    <n v="1"/>
    <n v="0.04"/>
    <n v="4"/>
    <x v="0"/>
    <s v="CAD"/>
    <x v="427"/>
    <n v="1540098000"/>
    <d v="2018-11-13T06:00:00"/>
    <n v="1542088800"/>
    <b v="0"/>
    <b v="0"/>
    <s v="film &amp; video/animation"/>
    <x v="4"/>
    <x v="10"/>
  </r>
  <r>
    <n v="451"/>
    <s v="Padilla-Porter"/>
    <s v="Innovative exuding matrix"/>
    <n v="148400"/>
    <n v="182302"/>
    <x v="1"/>
    <n v="6286"/>
    <n v="1.2284501347708894"/>
    <n v="29.001272669424118"/>
    <x v="1"/>
    <s v="USD"/>
    <x v="428"/>
    <n v="1500440400"/>
    <d v="2017-08-19T05:00:00"/>
    <n v="1503118800"/>
    <b v="0"/>
    <b v="0"/>
    <s v="music/rock"/>
    <x v="1"/>
    <x v="1"/>
  </r>
  <r>
    <n v="452"/>
    <s v="Morris Group"/>
    <s v="Realigned impactful artificial intelligence"/>
    <n v="4800"/>
    <n v="3045"/>
    <x v="0"/>
    <n v="31"/>
    <n v="0.63437500000000002"/>
    <n v="98.225806451612897"/>
    <x v="1"/>
    <s v="USD"/>
    <x v="429"/>
    <n v="1278392400"/>
    <d v="2010-07-07T05:00: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0"/>
    <n v="1181"/>
    <n v="0.56331688596491225"/>
    <n v="87.001693480101608"/>
    <x v="1"/>
    <s v="USD"/>
    <x v="411"/>
    <n v="1480572000"/>
    <d v="2017-01-11T06:00:00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0"/>
    <n v="39"/>
    <n v="0.44074999999999998"/>
    <n v="45.205128205128204"/>
    <x v="1"/>
    <s v="USD"/>
    <x v="430"/>
    <n v="1382331600"/>
    <d v="2013-11-26T06:00: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3727"/>
    <n v="1.1837253218884121"/>
    <n v="37.001341561577675"/>
    <x v="1"/>
    <s v="USD"/>
    <x v="431"/>
    <n v="1316754000"/>
    <d v="2011-10-16T05:00: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605"/>
    <n v="1.041243169398907"/>
    <n v="94.976947040498445"/>
    <x v="1"/>
    <s v="USD"/>
    <x v="432"/>
    <n v="1518242400"/>
    <d v="2018-02-10T06:00:00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0"/>
    <n v="46"/>
    <n v="0.26640000000000003"/>
    <n v="28.956521739130434"/>
    <x v="1"/>
    <s v="USD"/>
    <x v="433"/>
    <n v="1476421200"/>
    <d v="2016-10-16T05:00:00"/>
    <n v="1476594000"/>
    <b v="0"/>
    <b v="0"/>
    <s v="theater/plays"/>
    <x v="3"/>
    <x v="3"/>
  </r>
  <r>
    <n v="458"/>
    <s v="Wise, Thompson and Allen"/>
    <s v="Pre-emptive neutral portal"/>
    <n v="33800"/>
    <n v="118706"/>
    <x v="1"/>
    <n v="2120"/>
    <n v="3.5120118343195266"/>
    <n v="55.993396226415094"/>
    <x v="1"/>
    <s v="USD"/>
    <x v="434"/>
    <n v="1269752400"/>
    <d v="2010-05-11T05:00:00"/>
    <n v="1273554000"/>
    <b v="0"/>
    <b v="0"/>
    <s v="theater/plays"/>
    <x v="3"/>
    <x v="3"/>
  </r>
  <r>
    <n v="459"/>
    <s v="Lane, Ryan and Chapman"/>
    <s v="Switchable demand-driven help-desk"/>
    <n v="6300"/>
    <n v="5674"/>
    <x v="0"/>
    <n v="105"/>
    <n v="0.90063492063492068"/>
    <n v="54.038095238095238"/>
    <x v="1"/>
    <s v="USD"/>
    <x v="435"/>
    <n v="1419746400"/>
    <d v="2015-01-22T06:00: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50"/>
    <n v="1.7162500000000001"/>
    <n v="82.38"/>
    <x v="1"/>
    <s v="USD"/>
    <x v="8"/>
    <n v="1281330000"/>
    <d v="2010-08-12T05:00:00"/>
    <n v="1281589200"/>
    <b v="0"/>
    <b v="0"/>
    <s v="theater/plays"/>
    <x v="3"/>
    <x v="3"/>
  </r>
  <r>
    <n v="461"/>
    <s v="Terry-Salinas"/>
    <s v="Networked secondary structure"/>
    <n v="98800"/>
    <n v="139354"/>
    <x v="1"/>
    <n v="2080"/>
    <n v="1.4104655870445344"/>
    <n v="66.997115384615384"/>
    <x v="1"/>
    <s v="USD"/>
    <x v="436"/>
    <n v="1398661200"/>
    <d v="2014-05-18T05:00:00"/>
    <n v="1400389200"/>
    <b v="0"/>
    <b v="0"/>
    <s v="film &amp; video/drama"/>
    <x v="4"/>
    <x v="6"/>
  </r>
  <r>
    <n v="462"/>
    <s v="Wang-Rodriguez"/>
    <s v="Total multimedia website"/>
    <n v="188800"/>
    <n v="57734"/>
    <x v="0"/>
    <n v="535"/>
    <n v="0.30579449152542371"/>
    <n v="107.91401869158878"/>
    <x v="1"/>
    <s v="USD"/>
    <x v="385"/>
    <n v="1359525600"/>
    <d v="2013-03-09T06:00:00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1"/>
    <n v="2105"/>
    <n v="1.0816455696202532"/>
    <n v="69.009501187648453"/>
    <x v="1"/>
    <s v="USD"/>
    <x v="437"/>
    <n v="1388469600"/>
    <d v="2014-01-04T06:00:00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1"/>
    <n v="2436"/>
    <n v="1.3345505617977529"/>
    <n v="39.006568144499177"/>
    <x v="1"/>
    <s v="USD"/>
    <x v="438"/>
    <n v="1518328800"/>
    <d v="2018-02-25T06:00:00"/>
    <n v="1519538400"/>
    <b v="0"/>
    <b v="0"/>
    <s v="theater/plays"/>
    <x v="3"/>
    <x v="3"/>
  </r>
  <r>
    <n v="465"/>
    <s v="Gonzalez-Robbins"/>
    <s v="Up-sized responsive protocol"/>
    <n v="4700"/>
    <n v="8829"/>
    <x v="1"/>
    <n v="80"/>
    <n v="1.8785106382978722"/>
    <n v="110.3625"/>
    <x v="1"/>
    <s v="USD"/>
    <x v="439"/>
    <n v="1517032800"/>
    <d v="2018-02-05T06:00:00"/>
    <n v="1517810400"/>
    <b v="0"/>
    <b v="0"/>
    <s v="publishing/translations"/>
    <x v="5"/>
    <x v="18"/>
  </r>
  <r>
    <n v="466"/>
    <s v="Obrien and Sons"/>
    <s v="Pre-emptive transitional frame"/>
    <n v="1200"/>
    <n v="3984"/>
    <x v="1"/>
    <n v="42"/>
    <n v="3.32"/>
    <n v="94.857142857142861"/>
    <x v="1"/>
    <s v="USD"/>
    <x v="440"/>
    <n v="1368594000"/>
    <d v="2013-06-07T05:00:00"/>
    <n v="1370581200"/>
    <b v="0"/>
    <b v="1"/>
    <s v="technology/wearables"/>
    <x v="2"/>
    <x v="8"/>
  </r>
  <r>
    <n v="467"/>
    <s v="Shaw Ltd"/>
    <s v="Profit-focused content-based application"/>
    <n v="1400"/>
    <n v="8053"/>
    <x v="1"/>
    <n v="139"/>
    <n v="5.7521428571428572"/>
    <n v="57.935251798561154"/>
    <x v="0"/>
    <s v="CAD"/>
    <x v="441"/>
    <n v="1448258400"/>
    <d v="2015-11-30T06:00:00"/>
    <n v="1448863200"/>
    <b v="0"/>
    <b v="1"/>
    <s v="technology/web"/>
    <x v="2"/>
    <x v="2"/>
  </r>
  <r>
    <n v="468"/>
    <s v="Hughes Inc"/>
    <s v="Streamlined neutral analyzer"/>
    <n v="4000"/>
    <n v="1620"/>
    <x v="0"/>
    <n v="16"/>
    <n v="0.40500000000000003"/>
    <n v="101.25"/>
    <x v="1"/>
    <s v="USD"/>
    <x v="442"/>
    <n v="1555218000"/>
    <d v="2019-04-30T05:00:00"/>
    <n v="1556600400"/>
    <b v="0"/>
    <b v="0"/>
    <s v="theater/plays"/>
    <x v="3"/>
    <x v="3"/>
  </r>
  <r>
    <n v="469"/>
    <s v="Olsen-Ryan"/>
    <s v="Assimilated neutral utilization"/>
    <n v="5600"/>
    <n v="10328"/>
    <x v="1"/>
    <n v="159"/>
    <n v="1.8442857142857143"/>
    <n v="64.95597484276729"/>
    <x v="1"/>
    <s v="USD"/>
    <x v="443"/>
    <n v="1431925200"/>
    <d v="2015-05-20T05:00:00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1"/>
    <n v="381"/>
    <n v="2.8580555555555556"/>
    <n v="27.00524934383202"/>
    <x v="1"/>
    <s v="USD"/>
    <x v="315"/>
    <n v="1481522400"/>
    <d v="2016-12-19T06:00:00"/>
    <n v="1482127200"/>
    <b v="0"/>
    <b v="0"/>
    <s v="technology/wearables"/>
    <x v="2"/>
    <x v="8"/>
  </r>
  <r>
    <n v="471"/>
    <s v="Perry and Sons"/>
    <s v="Configurable static help-desk"/>
    <n v="3100"/>
    <n v="9889"/>
    <x v="1"/>
    <n v="194"/>
    <n v="3.19"/>
    <n v="50.97422680412371"/>
    <x v="4"/>
    <s v="GBP"/>
    <x v="444"/>
    <n v="1335934800"/>
    <d v="2012-05-02T05:00: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575"/>
    <n v="0.39234070221066319"/>
    <n v="104.94260869565217"/>
    <x v="1"/>
    <s v="USD"/>
    <x v="445"/>
    <n v="1552280400"/>
    <d v="2019-05-04T05:00:00"/>
    <n v="1556946000"/>
    <b v="0"/>
    <b v="0"/>
    <s v="music/rock"/>
    <x v="1"/>
    <x v="1"/>
  </r>
  <r>
    <n v="473"/>
    <s v="Richardson Inc"/>
    <s v="Assimilated fault-tolerant capacity"/>
    <n v="5000"/>
    <n v="8907"/>
    <x v="1"/>
    <n v="106"/>
    <n v="1.7814000000000001"/>
    <n v="84.028301886792448"/>
    <x v="1"/>
    <s v="USD"/>
    <x v="446"/>
    <n v="1529989200"/>
    <d v="2018-06-27T05:00:00"/>
    <n v="1530075600"/>
    <b v="0"/>
    <b v="0"/>
    <s v="music/electric music"/>
    <x v="1"/>
    <x v="5"/>
  </r>
  <r>
    <n v="474"/>
    <s v="Santos-Young"/>
    <s v="Enhanced neutral ability"/>
    <n v="4000"/>
    <n v="14606"/>
    <x v="1"/>
    <n v="142"/>
    <n v="3.6515"/>
    <n v="102.85915492957747"/>
    <x v="1"/>
    <s v="USD"/>
    <x v="447"/>
    <n v="1418709600"/>
    <d v="2014-12-17T06:00: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211"/>
    <n v="1.1394594594594594"/>
    <n v="39.962085308056871"/>
    <x v="1"/>
    <s v="USD"/>
    <x v="448"/>
    <n v="1372136400"/>
    <d v="2013-06-29T05:00: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0"/>
    <n v="1120"/>
    <n v="0.29828720626631855"/>
    <n v="51.001785714285717"/>
    <x v="1"/>
    <s v="USD"/>
    <x v="342"/>
    <n v="1533877200"/>
    <d v="2018-08-16T05:00:00"/>
    <n v="1534395600"/>
    <b v="0"/>
    <b v="0"/>
    <s v="publishing/fiction"/>
    <x v="5"/>
    <x v="13"/>
  </r>
  <r>
    <n v="477"/>
    <s v="Hogan, Porter and Rivera"/>
    <s v="Organic object-oriented core"/>
    <n v="8500"/>
    <n v="4613"/>
    <x v="0"/>
    <n v="113"/>
    <n v="0.54270588235294115"/>
    <n v="40.823008849557525"/>
    <x v="1"/>
    <s v="USD"/>
    <x v="449"/>
    <n v="1309064400"/>
    <d v="2011-07-23T05:00:00"/>
    <n v="1311397200"/>
    <b v="0"/>
    <b v="0"/>
    <s v="film &amp; video/science fiction"/>
    <x v="4"/>
    <x v="22"/>
  </r>
  <r>
    <n v="478"/>
    <s v="Lyons LLC"/>
    <s v="Balanced impactful circuit"/>
    <n v="68800"/>
    <n v="162603"/>
    <x v="1"/>
    <n v="2756"/>
    <n v="2.3634156976744185"/>
    <n v="58.999637155297535"/>
    <x v="1"/>
    <s v="USD"/>
    <x v="450"/>
    <n v="1425877200"/>
    <d v="2015-03-21T05:00:00"/>
    <n v="1426914000"/>
    <b v="0"/>
    <b v="0"/>
    <s v="technology/wearables"/>
    <x v="2"/>
    <x v="8"/>
  </r>
  <r>
    <n v="479"/>
    <s v="Long-Greene"/>
    <s v="Future-proofed heuristic encryption"/>
    <n v="2400"/>
    <n v="12310"/>
    <x v="1"/>
    <n v="173"/>
    <n v="5.1291666666666664"/>
    <n v="71.156069364161851"/>
    <x v="4"/>
    <s v="GBP"/>
    <x v="451"/>
    <n v="1501304400"/>
    <d v="2017-07-31T05:00:00"/>
    <n v="1501477200"/>
    <b v="0"/>
    <b v="0"/>
    <s v="food/food trucks"/>
    <x v="0"/>
    <x v="0"/>
  </r>
  <r>
    <n v="480"/>
    <s v="Robles-Hudson"/>
    <s v="Balanced bifurcated leverage"/>
    <n v="8600"/>
    <n v="8656"/>
    <x v="1"/>
    <n v="87"/>
    <n v="1.0065116279069768"/>
    <n v="99.494252873563212"/>
    <x v="1"/>
    <s v="USD"/>
    <x v="452"/>
    <n v="1268287200"/>
    <d v="2010-03-20T05:00: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1538"/>
    <n v="0.81348423194303154"/>
    <n v="103.98634590377114"/>
    <x v="1"/>
    <s v="USD"/>
    <x v="453"/>
    <n v="1412139600"/>
    <d v="2014-11-12T06:00: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0"/>
    <n v="9"/>
    <n v="0.16404761904761905"/>
    <n v="76.555555555555557"/>
    <x v="1"/>
    <s v="USD"/>
    <x v="454"/>
    <n v="1330063200"/>
    <d v="2012-03-06T06:00:00"/>
    <n v="1331013600"/>
    <b v="0"/>
    <b v="1"/>
    <s v="publishing/fiction"/>
    <x v="5"/>
    <x v="13"/>
  </r>
  <r>
    <n v="483"/>
    <s v="Rice-Parker"/>
    <s v="Down-sized actuating infrastructure"/>
    <n v="91400"/>
    <n v="48236"/>
    <x v="0"/>
    <n v="554"/>
    <n v="0.52774617067833696"/>
    <n v="87.068592057761734"/>
    <x v="1"/>
    <s v="USD"/>
    <x v="455"/>
    <n v="1576130400"/>
    <d v="2019-12-19T06:00:00"/>
    <n v="1576735200"/>
    <b v="0"/>
    <b v="0"/>
    <s v="theater/plays"/>
    <x v="3"/>
    <x v="3"/>
  </r>
  <r>
    <n v="484"/>
    <s v="Landry Inc"/>
    <s v="Synergistic cohesive adapter"/>
    <n v="29600"/>
    <n v="77021"/>
    <x v="1"/>
    <n v="1572"/>
    <n v="2.6020608108108108"/>
    <n v="48.99554707379135"/>
    <x v="4"/>
    <s v="GBP"/>
    <x v="456"/>
    <n v="1407128400"/>
    <d v="2014-09-22T05:00:00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0"/>
    <n v="648"/>
    <n v="0.30732891832229581"/>
    <n v="42.969135802469133"/>
    <x v="4"/>
    <s v="GBP"/>
    <x v="457"/>
    <n v="1560142800"/>
    <d v="2019-07-21T05:00:00"/>
    <n v="1563685200"/>
    <b v="0"/>
    <b v="0"/>
    <s v="theater/plays"/>
    <x v="3"/>
    <x v="3"/>
  </r>
  <r>
    <n v="486"/>
    <s v="Davis, Cox and Fox"/>
    <s v="Compatible exuding Graphical User Interface"/>
    <n v="5200"/>
    <n v="702"/>
    <x v="0"/>
    <n v="21"/>
    <n v="0.13500000000000001"/>
    <n v="33.428571428571431"/>
    <x v="4"/>
    <s v="GBP"/>
    <x v="458"/>
    <n v="1520575200"/>
    <d v="2018-03-24T05:00:00"/>
    <n v="1521867600"/>
    <b v="0"/>
    <b v="1"/>
    <s v="publishing/translations"/>
    <x v="5"/>
    <x v="18"/>
  </r>
  <r>
    <n v="487"/>
    <s v="Smith-Wallace"/>
    <s v="Monitored 24/7 time-frame"/>
    <n v="110300"/>
    <n v="197024"/>
    <x v="1"/>
    <n v="2346"/>
    <n v="1.7862556663644606"/>
    <n v="83.982949701619773"/>
    <x v="1"/>
    <s v="USD"/>
    <x v="459"/>
    <n v="1492664400"/>
    <d v="2017-05-23T05:00:00"/>
    <n v="1495515600"/>
    <b v="0"/>
    <b v="0"/>
    <s v="theater/plays"/>
    <x v="3"/>
    <x v="3"/>
  </r>
  <r>
    <n v="488"/>
    <s v="Cordova, Shaw and Wang"/>
    <s v="Virtual secondary open architecture"/>
    <n v="5300"/>
    <n v="11663"/>
    <x v="1"/>
    <n v="115"/>
    <n v="2.2005660377358489"/>
    <n v="101.41739130434783"/>
    <x v="1"/>
    <s v="USD"/>
    <x v="460"/>
    <n v="1454479200"/>
    <d v="2016-02-20T06:00:00"/>
    <n v="1455948000"/>
    <b v="0"/>
    <b v="0"/>
    <s v="theater/plays"/>
    <x v="3"/>
    <x v="3"/>
  </r>
  <r>
    <n v="489"/>
    <s v="Clark Inc"/>
    <s v="Down-sized mobile time-frame"/>
    <n v="9200"/>
    <n v="9339"/>
    <x v="1"/>
    <n v="85"/>
    <n v="1.015108695652174"/>
    <n v="109.87058823529412"/>
    <x v="6"/>
    <s v="EUR"/>
    <x v="461"/>
    <n v="1281934800"/>
    <d v="2010-08-21T05:00:00"/>
    <n v="1282366800"/>
    <b v="0"/>
    <b v="0"/>
    <s v="technology/wearables"/>
    <x v="2"/>
    <x v="8"/>
  </r>
  <r>
    <n v="490"/>
    <s v="Young and Sons"/>
    <s v="Innovative disintermediate encryption"/>
    <n v="2400"/>
    <n v="4596"/>
    <x v="1"/>
    <n v="144"/>
    <n v="1.915"/>
    <n v="31.916666666666668"/>
    <x v="1"/>
    <s v="USD"/>
    <x v="462"/>
    <n v="1573970400"/>
    <d v="2019-11-24T06:00:00"/>
    <n v="1574575200"/>
    <b v="0"/>
    <b v="0"/>
    <s v="journalism/audio"/>
    <x v="8"/>
    <x v="23"/>
  </r>
  <r>
    <n v="491"/>
    <s v="Henson PLC"/>
    <s v="Universal contextually-based knowledgebase"/>
    <n v="56800"/>
    <n v="173437"/>
    <x v="1"/>
    <n v="2443"/>
    <n v="3.0534683098591549"/>
    <n v="70.993450675399103"/>
    <x v="1"/>
    <s v="USD"/>
    <x v="463"/>
    <n v="1372654800"/>
    <d v="2013-07-27T05:00:00"/>
    <n v="1374901200"/>
    <b v="0"/>
    <b v="1"/>
    <s v="food/food trucks"/>
    <x v="0"/>
    <x v="0"/>
  </r>
  <r>
    <n v="492"/>
    <s v="Garcia Group"/>
    <s v="Persevering interactive matrix"/>
    <n v="191000"/>
    <n v="45831"/>
    <x v="3"/>
    <n v="595"/>
    <n v="0.23995287958115183"/>
    <n v="77.026890756302521"/>
    <x v="1"/>
    <s v="USD"/>
    <x v="464"/>
    <n v="1275886800"/>
    <d v="2010-07-12T05:00:00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1"/>
    <n v="64"/>
    <n v="7.2377777777777776"/>
    <n v="101.78125"/>
    <x v="1"/>
    <s v="USD"/>
    <x v="465"/>
    <n v="1561784400"/>
    <d v="2019-07-12T05:00: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268"/>
    <n v="5.4736000000000002"/>
    <n v="51.059701492537314"/>
    <x v="1"/>
    <s v="USD"/>
    <x v="466"/>
    <n v="1332392400"/>
    <d v="2012-03-23T05:00: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195"/>
    <n v="4.1449999999999996"/>
    <n v="68.02051282051282"/>
    <x v="3"/>
    <s v="DKK"/>
    <x v="467"/>
    <n v="1402376400"/>
    <d v="2014-06-14T05:00:00"/>
    <n v="1402722000"/>
    <b v="0"/>
    <b v="0"/>
    <s v="theater/plays"/>
    <x v="3"/>
    <x v="3"/>
  </r>
  <r>
    <n v="496"/>
    <s v="Morales Group"/>
    <s v="Optimized bi-directional extranet"/>
    <n v="183800"/>
    <n v="1667"/>
    <x v="0"/>
    <n v="54"/>
    <n v="9.0696409140369975E-3"/>
    <n v="30.87037037037037"/>
    <x v="1"/>
    <s v="USD"/>
    <x v="468"/>
    <n v="1495342800"/>
    <d v="2017-06-07T05:00:00"/>
    <n v="1496811600"/>
    <b v="0"/>
    <b v="0"/>
    <s v="film &amp; video/animation"/>
    <x v="4"/>
    <x v="10"/>
  </r>
  <r>
    <n v="497"/>
    <s v="Lucero Group"/>
    <s v="Intuitive actuating benchmark"/>
    <n v="9800"/>
    <n v="3349"/>
    <x v="0"/>
    <n v="120"/>
    <n v="0.34173469387755101"/>
    <n v="27.908333333333335"/>
    <x v="1"/>
    <s v="USD"/>
    <x v="469"/>
    <n v="1482213600"/>
    <d v="2016-12-20T06:00:00"/>
    <n v="1482213600"/>
    <b v="0"/>
    <b v="1"/>
    <s v="technology/wearables"/>
    <x v="2"/>
    <x v="8"/>
  </r>
  <r>
    <n v="498"/>
    <s v="Smith, Brown and Davis"/>
    <s v="Devolved background project"/>
    <n v="193400"/>
    <n v="46317"/>
    <x v="0"/>
    <n v="579"/>
    <n v="0.239488107549121"/>
    <n v="79.994818652849744"/>
    <x v="3"/>
    <s v="DKK"/>
    <x v="470"/>
    <n v="1420092000"/>
    <d v="2015-01-03T06:00:00"/>
    <n v="1420264800"/>
    <b v="0"/>
    <b v="0"/>
    <s v="technology/web"/>
    <x v="2"/>
    <x v="2"/>
  </r>
  <r>
    <n v="499"/>
    <s v="Hunt Group"/>
    <s v="Reverse-engineered executive emulation"/>
    <n v="163800"/>
    <n v="78743"/>
    <x v="0"/>
    <n v="2072"/>
    <n v="0.48072649572649573"/>
    <n v="38.003378378378379"/>
    <x v="1"/>
    <s v="USD"/>
    <x v="471"/>
    <n v="1458018000"/>
    <d v="2016-03-20T05:00:00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n v="0"/>
    <x v="1"/>
    <s v="USD"/>
    <x v="472"/>
    <n v="1367384400"/>
    <d v="2013-05-29T05:00:00"/>
    <n v="1369803600"/>
    <b v="0"/>
    <b v="1"/>
    <s v="theater/plays"/>
    <x v="3"/>
    <x v="3"/>
  </r>
  <r>
    <n v="501"/>
    <s v="Mccann-Le"/>
    <s v="Focused coherent methodology"/>
    <n v="153600"/>
    <n v="107743"/>
    <x v="0"/>
    <n v="1796"/>
    <n v="0.70145182291666663"/>
    <n v="59.990534521158132"/>
    <x v="1"/>
    <s v="USD"/>
    <x v="473"/>
    <n v="1363064400"/>
    <d v="2013-03-14T05:00:00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1"/>
    <n v="186"/>
    <n v="5.2992307692307694"/>
    <n v="37.037634408602152"/>
    <x v="2"/>
    <s v="AUD"/>
    <x v="474"/>
    <n v="1343365200"/>
    <d v="2012-08-25T05:00:00"/>
    <n v="1345870800"/>
    <b v="0"/>
    <b v="1"/>
    <s v="games/video games"/>
    <x v="6"/>
    <x v="11"/>
  </r>
  <r>
    <n v="503"/>
    <s v="Collins LLC"/>
    <s v="Decentralized 4thgeneration time-frame"/>
    <n v="25500"/>
    <n v="45983"/>
    <x v="1"/>
    <n v="460"/>
    <n v="1.8032549019607844"/>
    <n v="99.963043478260872"/>
    <x v="1"/>
    <s v="USD"/>
    <x v="72"/>
    <n v="1435726800"/>
    <d v="2015-07-21T05:00:00"/>
    <n v="1437454800"/>
    <b v="0"/>
    <b v="0"/>
    <s v="film &amp; video/drama"/>
    <x v="4"/>
    <x v="6"/>
  </r>
  <r>
    <n v="504"/>
    <s v="Smith-Miller"/>
    <s v="De-engineered cohesive moderator"/>
    <n v="7500"/>
    <n v="6924"/>
    <x v="0"/>
    <n v="62"/>
    <n v="0.92320000000000002"/>
    <n v="111.6774193548387"/>
    <x v="6"/>
    <s v="EUR"/>
    <x v="443"/>
    <n v="1431925200"/>
    <d v="2015-05-19T05:00:00"/>
    <n v="1432011600"/>
    <b v="0"/>
    <b v="0"/>
    <s v="music/rock"/>
    <x v="1"/>
    <x v="1"/>
  </r>
  <r>
    <n v="505"/>
    <s v="Jensen-Vargas"/>
    <s v="Ameliorated explicit parallelism"/>
    <n v="89900"/>
    <n v="12497"/>
    <x v="0"/>
    <n v="347"/>
    <n v="0.13901001112347053"/>
    <n v="36.014409221902014"/>
    <x v="1"/>
    <s v="USD"/>
    <x v="475"/>
    <n v="1362722400"/>
    <d v="2013-04-19T05:00: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2528"/>
    <n v="9.2707777777777771"/>
    <n v="66.010284810126578"/>
    <x v="1"/>
    <s v="USD"/>
    <x v="81"/>
    <n v="1511416800"/>
    <d v="2017-12-10T06:00: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19"/>
    <n v="0.39857142857142858"/>
    <n v="44.05263157894737"/>
    <x v="1"/>
    <s v="USD"/>
    <x v="476"/>
    <n v="1365483600"/>
    <d v="2013-05-28T05:00:00"/>
    <n v="1369717200"/>
    <b v="0"/>
    <b v="1"/>
    <s v="technology/web"/>
    <x v="2"/>
    <x v="2"/>
  </r>
  <r>
    <n v="508"/>
    <s v="Roberts Group"/>
    <s v="Up-sized radical pricing structure"/>
    <n v="172700"/>
    <n v="193820"/>
    <x v="1"/>
    <n v="3657"/>
    <n v="1.1222929936305732"/>
    <n v="52.999726551818434"/>
    <x v="1"/>
    <s v="USD"/>
    <x v="192"/>
    <n v="1532840400"/>
    <d v="2018-08-19T05:00:00"/>
    <n v="1534654800"/>
    <b v="0"/>
    <b v="0"/>
    <s v="theater/plays"/>
    <x v="3"/>
    <x v="3"/>
  </r>
  <r>
    <n v="509"/>
    <s v="White LLC"/>
    <s v="Robust zero-defect project"/>
    <n v="168500"/>
    <n v="119510"/>
    <x v="0"/>
    <n v="1258"/>
    <n v="0.70925816023738875"/>
    <n v="95"/>
    <x v="1"/>
    <s v="USD"/>
    <x v="477"/>
    <n v="1336194000"/>
    <d v="2012-05-15T05:00:00"/>
    <n v="1337058000"/>
    <b v="0"/>
    <b v="0"/>
    <s v="theater/plays"/>
    <x v="3"/>
    <x v="3"/>
  </r>
  <r>
    <n v="510"/>
    <s v="Best, Miller and Thomas"/>
    <s v="Re-engineered mobile task-force"/>
    <n v="7800"/>
    <n v="9289"/>
    <x v="1"/>
    <n v="131"/>
    <n v="1.1908974358974358"/>
    <n v="70.908396946564892"/>
    <x v="2"/>
    <s v="AUD"/>
    <x v="478"/>
    <n v="1527742800"/>
    <d v="2018-06-24T05:00:00"/>
    <n v="1529816400"/>
    <b v="0"/>
    <b v="0"/>
    <s v="film &amp; video/drama"/>
    <x v="4"/>
    <x v="6"/>
  </r>
  <r>
    <n v="511"/>
    <s v="Smith-Mullins"/>
    <s v="User-centric intangible neural-net"/>
    <n v="147800"/>
    <n v="35498"/>
    <x v="0"/>
    <n v="362"/>
    <n v="0.24017591339648173"/>
    <n v="98.060773480662988"/>
    <x v="1"/>
    <s v="USD"/>
    <x v="479"/>
    <n v="1564030800"/>
    <d v="2019-08-04T05:00:00"/>
    <n v="1564894800"/>
    <b v="0"/>
    <b v="0"/>
    <s v="theater/plays"/>
    <x v="3"/>
    <x v="3"/>
  </r>
  <r>
    <n v="512"/>
    <s v="Williams-Walsh"/>
    <s v="Organized explicit core"/>
    <n v="9100"/>
    <n v="12678"/>
    <x v="1"/>
    <n v="239"/>
    <n v="1.3931868131868133"/>
    <n v="53.046025104602514"/>
    <x v="1"/>
    <s v="USD"/>
    <x v="480"/>
    <n v="1404536400"/>
    <d v="2014-07-06T05:00: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35"/>
    <n v="0.39277108433734942"/>
    <n v="93.142857142857139"/>
    <x v="1"/>
    <s v="USD"/>
    <x v="180"/>
    <n v="1284008400"/>
    <d v="2010-09-11T05:00: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528"/>
    <n v="0.22439077144917088"/>
    <n v="58.945075757575758"/>
    <x v="5"/>
    <s v="CHF"/>
    <x v="481"/>
    <n v="1386309600"/>
    <d v="2013-12-11T06:00:00"/>
    <n v="1386741600"/>
    <b v="0"/>
    <b v="1"/>
    <s v="music/rock"/>
    <x v="1"/>
    <x v="1"/>
  </r>
  <r>
    <n v="515"/>
    <s v="Cox LLC"/>
    <s v="Phased 24hour flexibility"/>
    <n v="8600"/>
    <n v="4797"/>
    <x v="0"/>
    <n v="133"/>
    <n v="0.55779069767441858"/>
    <n v="36.067669172932334"/>
    <x v="0"/>
    <s v="CAD"/>
    <x v="482"/>
    <n v="1324620000"/>
    <d v="2011-12-25T06:00:00"/>
    <n v="1324792800"/>
    <b v="0"/>
    <b v="1"/>
    <s v="theater/plays"/>
    <x v="3"/>
    <x v="3"/>
  </r>
  <r>
    <n v="516"/>
    <s v="Morales-Odonnell"/>
    <s v="Exclusive 5thgeneration structure"/>
    <n v="125400"/>
    <n v="53324"/>
    <x v="0"/>
    <n v="846"/>
    <n v="0.42523125996810207"/>
    <n v="63.030732860520096"/>
    <x v="1"/>
    <s v="USD"/>
    <x v="194"/>
    <n v="1281070800"/>
    <d v="2010-09-13T05:00:00"/>
    <n v="1284354000"/>
    <b v="0"/>
    <b v="0"/>
    <s v="publishing/nonfiction"/>
    <x v="5"/>
    <x v="9"/>
  </r>
  <r>
    <n v="517"/>
    <s v="Ramirez LLC"/>
    <s v="Multi-tiered maximized orchestration"/>
    <n v="5900"/>
    <n v="6608"/>
    <x v="1"/>
    <n v="78"/>
    <n v="1.1200000000000001"/>
    <n v="84.717948717948715"/>
    <x v="1"/>
    <s v="USD"/>
    <x v="483"/>
    <n v="1493960400"/>
    <d v="2017-05-10T05:00:00"/>
    <n v="1494392400"/>
    <b v="0"/>
    <b v="0"/>
    <s v="food/food trucks"/>
    <x v="0"/>
    <x v="0"/>
  </r>
  <r>
    <n v="518"/>
    <s v="Ramirez Group"/>
    <s v="Open-architected uniform instruction set"/>
    <n v="8800"/>
    <n v="622"/>
    <x v="0"/>
    <n v="10"/>
    <n v="7.0681818181818179E-2"/>
    <n v="62.2"/>
    <x v="1"/>
    <s v="USD"/>
    <x v="484"/>
    <n v="1519365600"/>
    <d v="2018-02-25T06:00:00"/>
    <n v="1519538400"/>
    <b v="0"/>
    <b v="1"/>
    <s v="film &amp; video/animation"/>
    <x v="4"/>
    <x v="10"/>
  </r>
  <r>
    <n v="519"/>
    <s v="Marsh-Coleman"/>
    <s v="Exclusive asymmetric analyzer"/>
    <n v="177700"/>
    <n v="180802"/>
    <x v="1"/>
    <n v="1773"/>
    <n v="1.0174563871693867"/>
    <n v="101.97518330513255"/>
    <x v="1"/>
    <s v="USD"/>
    <x v="355"/>
    <n v="1420696800"/>
    <d v="2015-01-22T06:00:00"/>
    <n v="1421906400"/>
    <b v="0"/>
    <b v="1"/>
    <s v="music/rock"/>
    <x v="1"/>
    <x v="1"/>
  </r>
  <r>
    <n v="520"/>
    <s v="Frederick, Jenkins and Collins"/>
    <s v="Organic radical collaboration"/>
    <n v="800"/>
    <n v="3406"/>
    <x v="1"/>
    <n v="32"/>
    <n v="4.2575000000000003"/>
    <n v="106.4375"/>
    <x v="1"/>
    <s v="USD"/>
    <x v="485"/>
    <n v="1555650000"/>
    <d v="2019-04-22T05:00:00"/>
    <n v="1555909200"/>
    <b v="0"/>
    <b v="0"/>
    <s v="theater/plays"/>
    <x v="3"/>
    <x v="3"/>
  </r>
  <r>
    <n v="521"/>
    <s v="Wilson Ltd"/>
    <s v="Function-based multi-state software"/>
    <n v="7600"/>
    <n v="11061"/>
    <x v="1"/>
    <n v="369"/>
    <n v="1.4553947368421052"/>
    <n v="29.975609756097562"/>
    <x v="1"/>
    <s v="USD"/>
    <x v="486"/>
    <n v="1471928400"/>
    <d v="2016-08-29T05:00: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191"/>
    <n v="0.32453465346534655"/>
    <n v="85.806282722513089"/>
    <x v="1"/>
    <s v="USD"/>
    <x v="487"/>
    <n v="1341291600"/>
    <d v="2012-07-15T05:00: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89"/>
    <n v="7.003333333333333"/>
    <n v="70.82022471910112"/>
    <x v="1"/>
    <s v="USD"/>
    <x v="488"/>
    <n v="1267682400"/>
    <d v="2010-03-09T06:00:00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0"/>
    <n v="1979"/>
    <n v="0.83904860392967939"/>
    <n v="40.998484082870135"/>
    <x v="1"/>
    <s v="USD"/>
    <x v="489"/>
    <n v="1272258000"/>
    <d v="2010-05-09T05:00:00"/>
    <n v="1273381200"/>
    <b v="0"/>
    <b v="0"/>
    <s v="theater/plays"/>
    <x v="3"/>
    <x v="3"/>
  </r>
  <r>
    <n v="525"/>
    <s v="Greene, Lloyd and Sims"/>
    <s v="Balanced leadingedge data-warehouse"/>
    <n v="2100"/>
    <n v="1768"/>
    <x v="0"/>
    <n v="63"/>
    <n v="0.84190476190476193"/>
    <n v="28.063492063492063"/>
    <x v="1"/>
    <s v="USD"/>
    <x v="490"/>
    <n v="1290492000"/>
    <d v="2010-11-27T06:00: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47"/>
    <n v="1.5595180722891566"/>
    <n v="88.054421768707485"/>
    <x v="1"/>
    <s v="USD"/>
    <x v="312"/>
    <n v="1451109600"/>
    <d v="2016-02-01T06:00:00"/>
    <n v="1454306400"/>
    <b v="0"/>
    <b v="1"/>
    <s v="theater/plays"/>
    <x v="3"/>
    <x v="3"/>
  </r>
  <r>
    <n v="527"/>
    <s v="Rosario-Smith"/>
    <s v="Enterprise-wide intermediate portal"/>
    <n v="189200"/>
    <n v="188480"/>
    <x v="0"/>
    <n v="6080"/>
    <n v="0.99619450317124736"/>
    <n v="31"/>
    <x v="0"/>
    <s v="CAD"/>
    <x v="491"/>
    <n v="1454652000"/>
    <d v="2016-03-12T06:00:00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0"/>
    <n v="80"/>
    <n v="0.80300000000000005"/>
    <n v="90.337500000000006"/>
    <x v="4"/>
    <s v="GBP"/>
    <x v="492"/>
    <n v="1385186400"/>
    <d v="2014-01-07T06:00:00"/>
    <n v="1389074400"/>
    <b v="0"/>
    <b v="0"/>
    <s v="music/indie rock"/>
    <x v="1"/>
    <x v="7"/>
  </r>
  <r>
    <n v="529"/>
    <s v="Gallegos Inc"/>
    <s v="Seamless logistical encryption"/>
    <n v="5100"/>
    <n v="574"/>
    <x v="0"/>
    <n v="9"/>
    <n v="0.11254901960784314"/>
    <n v="63.777777777777779"/>
    <x v="1"/>
    <s v="USD"/>
    <x v="493"/>
    <n v="1399698000"/>
    <d v="2014-06-07T05:00: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1784"/>
    <n v="0.91740952380952379"/>
    <n v="53.995515695067262"/>
    <x v="1"/>
    <s v="USD"/>
    <x v="494"/>
    <n v="1283230800"/>
    <d v="2010-09-14T05:00: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2"/>
    <n v="3640"/>
    <n v="0.95521156936261387"/>
    <n v="48.993956043956047"/>
    <x v="5"/>
    <s v="CHF"/>
    <x v="495"/>
    <n v="1384149600"/>
    <d v="2014-01-06T06:00:00"/>
    <n v="1388988000"/>
    <b v="0"/>
    <b v="0"/>
    <s v="games/video games"/>
    <x v="6"/>
    <x v="11"/>
  </r>
  <r>
    <n v="532"/>
    <s v="Cordova-Torres"/>
    <s v="Pre-emptive grid-enabled contingency"/>
    <n v="1600"/>
    <n v="8046"/>
    <x v="1"/>
    <n v="126"/>
    <n v="5.0287499999999996"/>
    <n v="63.857142857142854"/>
    <x v="0"/>
    <s v="CAD"/>
    <x v="496"/>
    <n v="1516860000"/>
    <d v="2018-01-26T06:00:00"/>
    <n v="1516946400"/>
    <b v="0"/>
    <b v="0"/>
    <s v="theater/plays"/>
    <x v="3"/>
    <x v="3"/>
  </r>
  <r>
    <n v="533"/>
    <s v="Holt, Bernard and Johnson"/>
    <s v="Multi-lateral didactic encoding"/>
    <n v="115600"/>
    <n v="184086"/>
    <x v="1"/>
    <n v="2218"/>
    <n v="1.5924394463667819"/>
    <n v="82.996393146979258"/>
    <x v="4"/>
    <s v="GBP"/>
    <x v="497"/>
    <n v="1374642000"/>
    <d v="2013-08-29T05:00: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243"/>
    <n v="0.15022446689113356"/>
    <n v="55.08230452674897"/>
    <x v="1"/>
    <s v="USD"/>
    <x v="498"/>
    <n v="1534482000"/>
    <d v="2018-08-18T05:00:00"/>
    <n v="1534568400"/>
    <b v="0"/>
    <b v="1"/>
    <s v="film &amp; video/drama"/>
    <x v="4"/>
    <x v="6"/>
  </r>
  <r>
    <n v="535"/>
    <s v="Garrison LLC"/>
    <s v="Profit-focused 24/7 data-warehouse"/>
    <n v="2600"/>
    <n v="12533"/>
    <x v="1"/>
    <n v="202"/>
    <n v="4.820384615384615"/>
    <n v="62.044554455445542"/>
    <x v="6"/>
    <s v="EUR"/>
    <x v="499"/>
    <n v="1528434000"/>
    <d v="2018-06-10T05:00:00"/>
    <n v="1528606800"/>
    <b v="0"/>
    <b v="1"/>
    <s v="theater/plays"/>
    <x v="3"/>
    <x v="3"/>
  </r>
  <r>
    <n v="536"/>
    <s v="Shannon-Olson"/>
    <s v="Enhanced methodical middleware"/>
    <n v="9800"/>
    <n v="14697"/>
    <x v="1"/>
    <n v="140"/>
    <n v="1.4996938775510205"/>
    <n v="104.97857142857143"/>
    <x v="6"/>
    <s v="EUR"/>
    <x v="500"/>
    <n v="1282626000"/>
    <d v="2010-09-19T05:00: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1"/>
    <n v="1052"/>
    <n v="1.1722156398104266"/>
    <n v="94.044676806083643"/>
    <x v="3"/>
    <s v="DKK"/>
    <x v="501"/>
    <n v="1535605200"/>
    <d v="2018-09-22T05:00: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1296"/>
    <n v="0.37695968274950431"/>
    <n v="44.007716049382715"/>
    <x v="1"/>
    <s v="USD"/>
    <x v="502"/>
    <n v="1379826000"/>
    <d v="2013-10-08T05:00:00"/>
    <n v="1381208400"/>
    <b v="0"/>
    <b v="0"/>
    <s v="games/mobile games"/>
    <x v="6"/>
    <x v="20"/>
  </r>
  <r>
    <n v="539"/>
    <s v="Thomas, Welch and Santana"/>
    <s v="Assimilated exuding toolset"/>
    <n v="9800"/>
    <n v="7120"/>
    <x v="0"/>
    <n v="77"/>
    <n v="0.72653061224489801"/>
    <n v="92.467532467532465"/>
    <x v="1"/>
    <s v="USD"/>
    <x v="503"/>
    <n v="1561957200"/>
    <d v="2019-07-07T05:00:00"/>
    <n v="1562475600"/>
    <b v="0"/>
    <b v="1"/>
    <s v="food/food trucks"/>
    <x v="0"/>
    <x v="0"/>
  </r>
  <r>
    <n v="540"/>
    <s v="Brown-Pena"/>
    <s v="Front-line client-server secured line"/>
    <n v="5300"/>
    <n v="14097"/>
    <x v="1"/>
    <n v="247"/>
    <n v="2.6598113207547169"/>
    <n v="57.072874493927124"/>
    <x v="1"/>
    <s v="USD"/>
    <x v="504"/>
    <n v="1525496400"/>
    <d v="2018-05-27T05:00: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395"/>
    <n v="0.24205617977528091"/>
    <n v="109.07848101265823"/>
    <x v="6"/>
    <s v="EUR"/>
    <x v="505"/>
    <n v="1433912400"/>
    <d v="2015-07-06T05:00:00"/>
    <n v="1436158800"/>
    <b v="0"/>
    <b v="0"/>
    <s v="games/mobile games"/>
    <x v="6"/>
    <x v="20"/>
  </r>
  <r>
    <n v="542"/>
    <s v="Harrison-Bridges"/>
    <s v="Profit-focused exuding moderator"/>
    <n v="77000"/>
    <n v="1930"/>
    <x v="0"/>
    <n v="49"/>
    <n v="2.5064935064935064E-2"/>
    <n v="39.387755102040813"/>
    <x v="4"/>
    <s v="GBP"/>
    <x v="506"/>
    <n v="1453442400"/>
    <d v="2016-02-21T06:00: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0"/>
    <n v="180"/>
    <n v="0.1632979976442874"/>
    <n v="77.022222222222226"/>
    <x v="1"/>
    <s v="USD"/>
    <x v="507"/>
    <n v="1378875600"/>
    <d v="2013-09-26T05:00:00"/>
    <n v="1380171600"/>
    <b v="0"/>
    <b v="0"/>
    <s v="games/video games"/>
    <x v="6"/>
    <x v="11"/>
  </r>
  <r>
    <n v="544"/>
    <s v="Taylor Inc"/>
    <s v="Public-key 3rdgeneration system engine"/>
    <n v="2800"/>
    <n v="7742"/>
    <x v="1"/>
    <n v="84"/>
    <n v="2.7650000000000001"/>
    <n v="92.166666666666671"/>
    <x v="1"/>
    <s v="USD"/>
    <x v="508"/>
    <n v="1452232800"/>
    <d v="2016-01-21T06:00:00"/>
    <n v="1453356000"/>
    <b v="0"/>
    <b v="0"/>
    <s v="music/rock"/>
    <x v="1"/>
    <x v="1"/>
  </r>
  <r>
    <n v="545"/>
    <s v="Deleon and Sons"/>
    <s v="Organized value-added access"/>
    <n v="184800"/>
    <n v="164109"/>
    <x v="0"/>
    <n v="2690"/>
    <n v="0.88803571428571426"/>
    <n v="61.007063197026021"/>
    <x v="1"/>
    <s v="USD"/>
    <x v="509"/>
    <n v="1577253600"/>
    <d v="2020-01-14T06:00: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1"/>
    <n v="88"/>
    <n v="1.6357142857142857"/>
    <n v="78.068181818181813"/>
    <x v="1"/>
    <s v="USD"/>
    <x v="510"/>
    <n v="1537160400"/>
    <d v="2018-09-20T05:00:00"/>
    <n v="1537419600"/>
    <b v="0"/>
    <b v="1"/>
    <s v="theater/plays"/>
    <x v="3"/>
    <x v="3"/>
  </r>
  <r>
    <n v="547"/>
    <s v="Hardin-Dixon"/>
    <s v="Focused solution-oriented matrix"/>
    <n v="1300"/>
    <n v="12597"/>
    <x v="1"/>
    <n v="156"/>
    <n v="9.69"/>
    <n v="80.75"/>
    <x v="1"/>
    <s v="USD"/>
    <x v="511"/>
    <n v="1422165600"/>
    <d v="2015-02-06T06:00:00"/>
    <n v="1423202400"/>
    <b v="0"/>
    <b v="0"/>
    <s v="film &amp; video/drama"/>
    <x v="4"/>
    <x v="6"/>
  </r>
  <r>
    <n v="548"/>
    <s v="York-Pitts"/>
    <s v="Monitored discrete toolset"/>
    <n v="66100"/>
    <n v="179074"/>
    <x v="1"/>
    <n v="2985"/>
    <n v="2.7091376701966716"/>
    <n v="59.991289782244557"/>
    <x v="1"/>
    <s v="USD"/>
    <x v="512"/>
    <n v="1459486800"/>
    <d v="2016-04-14T05:00:00"/>
    <n v="1460610000"/>
    <b v="0"/>
    <b v="0"/>
    <s v="theater/plays"/>
    <x v="3"/>
    <x v="3"/>
  </r>
  <r>
    <n v="549"/>
    <s v="Jarvis and Sons"/>
    <s v="Business-focused intermediate system engine"/>
    <n v="29500"/>
    <n v="83843"/>
    <x v="1"/>
    <n v="762"/>
    <n v="2.8421355932203389"/>
    <n v="110.03018372703411"/>
    <x v="1"/>
    <s v="USD"/>
    <x v="513"/>
    <n v="1369717200"/>
    <d v="2013-06-06T05:00:00"/>
    <n v="1370494800"/>
    <b v="0"/>
    <b v="0"/>
    <s v="technology/wearables"/>
    <x v="2"/>
    <x v="8"/>
  </r>
  <r>
    <n v="550"/>
    <s v="Morrison-Henderson"/>
    <s v="De-engineered disintermediate encoding"/>
    <n v="100"/>
    <n v="4"/>
    <x v="3"/>
    <n v="1"/>
    <n v="0.04"/>
    <n v="4"/>
    <x v="5"/>
    <s v="CHF"/>
    <x v="514"/>
    <n v="1330495200"/>
    <d v="2012-03-21T05:00:00"/>
    <n v="1332306000"/>
    <b v="0"/>
    <b v="0"/>
    <s v="music/indie rock"/>
    <x v="1"/>
    <x v="7"/>
  </r>
  <r>
    <n v="551"/>
    <s v="Martin-James"/>
    <s v="Streamlined upward-trending analyzer"/>
    <n v="180100"/>
    <n v="105598"/>
    <x v="0"/>
    <n v="2779"/>
    <n v="0.58632981676846196"/>
    <n v="37.99856063332134"/>
    <x v="2"/>
    <s v="AUD"/>
    <x v="515"/>
    <n v="1419055200"/>
    <d v="2015-01-29T06:00:00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0"/>
    <n v="92"/>
    <n v="0.98511111111111116"/>
    <n v="96.369565217391298"/>
    <x v="1"/>
    <s v="USD"/>
    <x v="516"/>
    <n v="1480140000"/>
    <d v="2016-11-28T06:00: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1028"/>
    <n v="0.43975381008206332"/>
    <n v="72.978599221789878"/>
    <x v="1"/>
    <s v="USD"/>
    <x v="517"/>
    <n v="1293948000"/>
    <d v="2011-01-03T06:00:00"/>
    <n v="1294034400"/>
    <b v="0"/>
    <b v="0"/>
    <s v="music/rock"/>
    <x v="1"/>
    <x v="1"/>
  </r>
  <r>
    <n v="554"/>
    <s v="Ritter PLC"/>
    <s v="Multi-channeled upward-trending application"/>
    <n v="9500"/>
    <n v="14408"/>
    <x v="1"/>
    <n v="554"/>
    <n v="1.5166315789473683"/>
    <n v="26.007220216606498"/>
    <x v="0"/>
    <s v="CAD"/>
    <x v="518"/>
    <n v="1482127200"/>
    <d v="2016-12-25T06:00:00"/>
    <n v="1482645600"/>
    <b v="0"/>
    <b v="0"/>
    <s v="music/indie rock"/>
    <x v="1"/>
    <x v="7"/>
  </r>
  <r>
    <n v="555"/>
    <s v="Anderson Group"/>
    <s v="Organic maximized database"/>
    <n v="6300"/>
    <n v="14089"/>
    <x v="1"/>
    <n v="135"/>
    <n v="2.2363492063492063"/>
    <n v="104.36296296296297"/>
    <x v="3"/>
    <s v="DKK"/>
    <x v="519"/>
    <n v="1396414800"/>
    <d v="2014-05-03T05:00:00"/>
    <n v="1399093200"/>
    <b v="0"/>
    <b v="0"/>
    <s v="music/rock"/>
    <x v="1"/>
    <x v="1"/>
  </r>
  <r>
    <n v="556"/>
    <s v="Smith and Sons"/>
    <s v="Grass-roots 24/7 attitude"/>
    <n v="5200"/>
    <n v="12467"/>
    <x v="1"/>
    <n v="122"/>
    <n v="2.3975"/>
    <n v="102.18852459016394"/>
    <x v="1"/>
    <s v="USD"/>
    <x v="520"/>
    <n v="1315285200"/>
    <d v="2011-09-13T05:00:00"/>
    <n v="1315890000"/>
    <b v="0"/>
    <b v="1"/>
    <s v="publishing/translations"/>
    <x v="5"/>
    <x v="18"/>
  </r>
  <r>
    <n v="557"/>
    <s v="Lam-Hamilton"/>
    <s v="Team-oriented global strategy"/>
    <n v="6000"/>
    <n v="11960"/>
    <x v="1"/>
    <n v="221"/>
    <n v="1.9933333333333334"/>
    <n v="54.117647058823529"/>
    <x v="1"/>
    <s v="USD"/>
    <x v="521"/>
    <n v="1443762000"/>
    <d v="2015-10-05T05:00:00"/>
    <n v="1444021200"/>
    <b v="0"/>
    <b v="1"/>
    <s v="film &amp; video/science fiction"/>
    <x v="4"/>
    <x v="22"/>
  </r>
  <r>
    <n v="558"/>
    <s v="Ho Ltd"/>
    <s v="Enhanced client-driven capacity"/>
    <n v="5800"/>
    <n v="7966"/>
    <x v="1"/>
    <n v="126"/>
    <n v="1.373448275862069"/>
    <n v="63.222222222222221"/>
    <x v="1"/>
    <s v="USD"/>
    <x v="522"/>
    <n v="1456293600"/>
    <d v="2016-04-07T05:00:00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1"/>
    <n v="1022"/>
    <n v="1.009696106362773"/>
    <n v="104.03228962818004"/>
    <x v="1"/>
    <s v="USD"/>
    <x v="523"/>
    <n v="1470114000"/>
    <d v="2016-08-09T05:00:00"/>
    <n v="1470718800"/>
    <b v="0"/>
    <b v="0"/>
    <s v="theater/plays"/>
    <x v="3"/>
    <x v="3"/>
  </r>
  <r>
    <n v="560"/>
    <s v="Hunt LLC"/>
    <s v="Re-engineered radical policy"/>
    <n v="20000"/>
    <n v="158832"/>
    <x v="1"/>
    <n v="3177"/>
    <n v="7.9416000000000002"/>
    <n v="49.994334277620396"/>
    <x v="1"/>
    <s v="USD"/>
    <x v="524"/>
    <n v="1321596000"/>
    <d v="2011-12-28T06:00:00"/>
    <n v="1325052000"/>
    <b v="0"/>
    <b v="0"/>
    <s v="film &amp; video/animation"/>
    <x v="4"/>
    <x v="10"/>
  </r>
  <r>
    <n v="561"/>
    <s v="Fowler-Smith"/>
    <s v="Down-sized logistical adapter"/>
    <n v="3000"/>
    <n v="11091"/>
    <x v="1"/>
    <n v="198"/>
    <n v="3.6970000000000001"/>
    <n v="56.015151515151516"/>
    <x v="5"/>
    <s v="CHF"/>
    <x v="525"/>
    <n v="1318827600"/>
    <d v="2011-10-19T05:00:00"/>
    <n v="1319000400"/>
    <b v="0"/>
    <b v="0"/>
    <s v="theater/plays"/>
    <x v="3"/>
    <x v="3"/>
  </r>
  <r>
    <n v="562"/>
    <s v="Blair Inc"/>
    <s v="Configurable bandwidth-monitored throughput"/>
    <n v="9900"/>
    <n v="1269"/>
    <x v="0"/>
    <n v="26"/>
    <n v="0.12818181818181817"/>
    <n v="48.807692307692307"/>
    <x v="5"/>
    <s v="CHF"/>
    <x v="188"/>
    <n v="1552366800"/>
    <d v="2019-03-14T05:00:00"/>
    <n v="1552539600"/>
    <b v="0"/>
    <b v="0"/>
    <s v="music/rock"/>
    <x v="1"/>
    <x v="1"/>
  </r>
  <r>
    <n v="563"/>
    <s v="Kelley, Stanton and Sanchez"/>
    <s v="Optional tangible pricing structure"/>
    <n v="3700"/>
    <n v="5107"/>
    <x v="1"/>
    <n v="85"/>
    <n v="1.3802702702702703"/>
    <n v="60.082352941176474"/>
    <x v="2"/>
    <s v="AUD"/>
    <x v="526"/>
    <n v="1542088800"/>
    <d v="2018-12-03T06:00: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1790"/>
    <n v="0.83813278008298753"/>
    <n v="78.990502793296088"/>
    <x v="1"/>
    <s v="USD"/>
    <x v="527"/>
    <n v="1426395600"/>
    <d v="2015-03-23T05:00:00"/>
    <n v="1427086800"/>
    <b v="0"/>
    <b v="0"/>
    <s v="theater/plays"/>
    <x v="3"/>
    <x v="3"/>
  </r>
  <r>
    <n v="565"/>
    <s v="Joseph LLC"/>
    <s v="Decentralized logistical collaboration"/>
    <n v="94900"/>
    <n v="194166"/>
    <x v="1"/>
    <n v="3596"/>
    <n v="2.0460063224446787"/>
    <n v="53.99499443826474"/>
    <x v="1"/>
    <s v="USD"/>
    <x v="528"/>
    <n v="1321336800"/>
    <d v="2011-12-05T06:00:00"/>
    <n v="1323064800"/>
    <b v="0"/>
    <b v="0"/>
    <s v="theater/plays"/>
    <x v="3"/>
    <x v="3"/>
  </r>
  <r>
    <n v="566"/>
    <s v="Webb-Smith"/>
    <s v="Advanced content-based installation"/>
    <n v="9300"/>
    <n v="4124"/>
    <x v="0"/>
    <n v="37"/>
    <n v="0.44344086021505374"/>
    <n v="111.45945945945945"/>
    <x v="1"/>
    <s v="USD"/>
    <x v="522"/>
    <n v="1456293600"/>
    <d v="2016-03-18T05:00:00"/>
    <n v="1458277200"/>
    <b v="0"/>
    <b v="1"/>
    <s v="music/electric music"/>
    <x v="1"/>
    <x v="5"/>
  </r>
  <r>
    <n v="567"/>
    <s v="Johns PLC"/>
    <s v="Distributed high-level open architecture"/>
    <n v="6800"/>
    <n v="14865"/>
    <x v="1"/>
    <n v="244"/>
    <n v="2.1860294117647059"/>
    <n v="60.922131147540981"/>
    <x v="1"/>
    <s v="USD"/>
    <x v="529"/>
    <n v="1404968400"/>
    <d v="2014-07-12T05:00:00"/>
    <n v="1405141200"/>
    <b v="0"/>
    <b v="0"/>
    <s v="music/rock"/>
    <x v="1"/>
    <x v="1"/>
  </r>
  <r>
    <n v="568"/>
    <s v="Hardin-Foley"/>
    <s v="Synergized zero tolerance help-desk"/>
    <n v="72400"/>
    <n v="134688"/>
    <x v="1"/>
    <n v="5180"/>
    <n v="1.8603314917127072"/>
    <n v="26.0015444015444"/>
    <x v="1"/>
    <s v="USD"/>
    <x v="530"/>
    <n v="1279170000"/>
    <d v="2010-08-29T05:00:0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1"/>
    <n v="589"/>
    <n v="2.3733830845771142"/>
    <n v="80.993208828522924"/>
    <x v="6"/>
    <s v="EUR"/>
    <x v="531"/>
    <n v="1294725600"/>
    <d v="2011-01-23T06:00:00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1"/>
    <n v="2725"/>
    <n v="3.0565384615384614"/>
    <n v="34.995963302752294"/>
    <x v="1"/>
    <s v="USD"/>
    <x v="515"/>
    <n v="1419055200"/>
    <d v="2014-12-26T06:00:00"/>
    <n v="1419573600"/>
    <b v="0"/>
    <b v="1"/>
    <s v="music/rock"/>
    <x v="1"/>
    <x v="1"/>
  </r>
  <r>
    <n v="571"/>
    <s v="Wilson and Sons"/>
    <s v="Monitored grid-enabled model"/>
    <n v="3500"/>
    <n v="3295"/>
    <x v="0"/>
    <n v="35"/>
    <n v="0.94142857142857139"/>
    <n v="94.142857142857139"/>
    <x v="6"/>
    <s v="EUR"/>
    <x v="532"/>
    <n v="1434690000"/>
    <d v="2015-08-05T05:00:00"/>
    <n v="1438750800"/>
    <b v="0"/>
    <b v="0"/>
    <s v="film &amp; video/shorts"/>
    <x v="4"/>
    <x v="12"/>
  </r>
  <r>
    <n v="572"/>
    <s v="Clements Group"/>
    <s v="Assimilated actuating policy"/>
    <n v="9000"/>
    <n v="4896"/>
    <x v="3"/>
    <n v="94"/>
    <n v="0.54400000000000004"/>
    <n v="52.085106382978722"/>
    <x v="1"/>
    <s v="USD"/>
    <x v="533"/>
    <n v="1443416400"/>
    <d v="2015-10-14T05:00:00"/>
    <n v="1444798800"/>
    <b v="0"/>
    <b v="1"/>
    <s v="music/rock"/>
    <x v="1"/>
    <x v="1"/>
  </r>
  <r>
    <n v="573"/>
    <s v="Valenzuela-Cook"/>
    <s v="Total incremental productivity"/>
    <n v="6700"/>
    <n v="7496"/>
    <x v="1"/>
    <n v="300"/>
    <n v="1.1188059701492536"/>
    <n v="24.986666666666668"/>
    <x v="1"/>
    <s v="USD"/>
    <x v="409"/>
    <n v="1399006800"/>
    <d v="2014-05-04T05:00:00"/>
    <n v="1399179600"/>
    <b v="0"/>
    <b v="0"/>
    <s v="journalism/audio"/>
    <x v="8"/>
    <x v="23"/>
  </r>
  <r>
    <n v="574"/>
    <s v="Parker, Haley and Foster"/>
    <s v="Adaptive local task-force"/>
    <n v="2700"/>
    <n v="9967"/>
    <x v="1"/>
    <n v="144"/>
    <n v="3.6914814814814814"/>
    <n v="69.215277777777771"/>
    <x v="1"/>
    <s v="USD"/>
    <x v="534"/>
    <n v="1575698400"/>
    <d v="2019-12-17T06:00:00"/>
    <n v="1576562400"/>
    <b v="0"/>
    <b v="1"/>
    <s v="food/food trucks"/>
    <x v="0"/>
    <x v="0"/>
  </r>
  <r>
    <n v="575"/>
    <s v="Fuentes LLC"/>
    <s v="Universal zero-defect concept"/>
    <n v="83300"/>
    <n v="52421"/>
    <x v="0"/>
    <n v="558"/>
    <n v="0.62930372148859548"/>
    <n v="93.944444444444443"/>
    <x v="1"/>
    <s v="USD"/>
    <x v="53"/>
    <n v="1400562000"/>
    <d v="2014-05-23T05:00:00"/>
    <n v="1400821200"/>
    <b v="0"/>
    <b v="1"/>
    <s v="theater/plays"/>
    <x v="3"/>
    <x v="3"/>
  </r>
  <r>
    <n v="576"/>
    <s v="Moran and Sons"/>
    <s v="Object-based bottom-line superstructure"/>
    <n v="9700"/>
    <n v="6298"/>
    <x v="0"/>
    <n v="64"/>
    <n v="0.6492783505154639"/>
    <n v="98.40625"/>
    <x v="1"/>
    <s v="USD"/>
    <x v="535"/>
    <n v="1509512400"/>
    <d v="2017-11-18T06:00:00"/>
    <n v="1510984800"/>
    <b v="0"/>
    <b v="0"/>
    <s v="theater/plays"/>
    <x v="3"/>
    <x v="3"/>
  </r>
  <r>
    <n v="577"/>
    <s v="Stevens Inc"/>
    <s v="Adaptive 24hour projection"/>
    <n v="8200"/>
    <n v="1546"/>
    <x v="3"/>
    <n v="37"/>
    <n v="0.18853658536585366"/>
    <n v="41.783783783783782"/>
    <x v="1"/>
    <s v="USD"/>
    <x v="536"/>
    <n v="1299823200"/>
    <d v="2011-04-06T05:00:00"/>
    <n v="1302066000"/>
    <b v="0"/>
    <b v="0"/>
    <s v="music/jazz"/>
    <x v="1"/>
    <x v="17"/>
  </r>
  <r>
    <n v="578"/>
    <s v="Martinez-Johnson"/>
    <s v="Sharable radical toolset"/>
    <n v="96500"/>
    <n v="16168"/>
    <x v="0"/>
    <n v="245"/>
    <n v="0.1675440414507772"/>
    <n v="65.991836734693877"/>
    <x v="1"/>
    <s v="USD"/>
    <x v="537"/>
    <n v="1322719200"/>
    <d v="2011-12-04T06:00: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1"/>
    <n v="87"/>
    <n v="1.0111290322580646"/>
    <n v="72.05747126436782"/>
    <x v="1"/>
    <s v="USD"/>
    <x v="538"/>
    <n v="1312693200"/>
    <d v="2011-08-19T05:00:00"/>
    <n v="1313730000"/>
    <b v="0"/>
    <b v="0"/>
    <s v="music/jazz"/>
    <x v="1"/>
    <x v="17"/>
  </r>
  <r>
    <n v="580"/>
    <s v="Perez PLC"/>
    <s v="Seamless 6thgeneration extranet"/>
    <n v="43800"/>
    <n v="149578"/>
    <x v="1"/>
    <n v="3116"/>
    <n v="3.4150228310502282"/>
    <n v="48.003209242618745"/>
    <x v="1"/>
    <s v="USD"/>
    <x v="539"/>
    <n v="1393394400"/>
    <d v="2014-03-06T06:00:00"/>
    <n v="1394085600"/>
    <b v="0"/>
    <b v="0"/>
    <s v="theater/plays"/>
    <x v="3"/>
    <x v="3"/>
  </r>
  <r>
    <n v="581"/>
    <s v="Sanchez, Cross and Savage"/>
    <s v="Sharable mobile knowledgebase"/>
    <n v="6000"/>
    <n v="3841"/>
    <x v="0"/>
    <n v="71"/>
    <n v="0.64016666666666666"/>
    <n v="54.098591549295776"/>
    <x v="1"/>
    <s v="USD"/>
    <x v="540"/>
    <n v="1304053200"/>
    <d v="2011-05-14T05:00:00"/>
    <n v="1305349200"/>
    <b v="0"/>
    <b v="0"/>
    <s v="technology/web"/>
    <x v="2"/>
    <x v="2"/>
  </r>
  <r>
    <n v="582"/>
    <s v="Pineda Ltd"/>
    <s v="Cross-group global system engine"/>
    <n v="8700"/>
    <n v="4531"/>
    <x v="0"/>
    <n v="42"/>
    <n v="0.5208045977011494"/>
    <n v="107.88095238095238"/>
    <x v="1"/>
    <s v="USD"/>
    <x v="505"/>
    <n v="1433912400"/>
    <d v="2015-06-15T05:00:00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1"/>
    <n v="909"/>
    <n v="3.2240211640211642"/>
    <n v="67.034103410341032"/>
    <x v="1"/>
    <s v="USD"/>
    <x v="541"/>
    <n v="1329717600"/>
    <d v="2012-03-08T06:00: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613"/>
    <n v="1.1950810185185186"/>
    <n v="64.01425914445133"/>
    <x v="1"/>
    <s v="USD"/>
    <x v="542"/>
    <n v="1335330000"/>
    <d v="2012-05-09T05:00:00"/>
    <n v="1336539600"/>
    <b v="0"/>
    <b v="0"/>
    <s v="technology/web"/>
    <x v="2"/>
    <x v="2"/>
  </r>
  <r>
    <n v="585"/>
    <s v="Pugh LLC"/>
    <s v="Reactive analyzing function"/>
    <n v="8900"/>
    <n v="13065"/>
    <x v="1"/>
    <n v="136"/>
    <n v="1.4679775280898877"/>
    <n v="96.066176470588232"/>
    <x v="1"/>
    <s v="USD"/>
    <x v="543"/>
    <n v="1268888400"/>
    <d v="2010-03-28T05:00:00"/>
    <n v="1269752400"/>
    <b v="0"/>
    <b v="0"/>
    <s v="publishing/translations"/>
    <x v="5"/>
    <x v="18"/>
  </r>
  <r>
    <n v="586"/>
    <s v="Rowe-Wong"/>
    <s v="Robust hybrid budgetary management"/>
    <n v="700"/>
    <n v="6654"/>
    <x v="1"/>
    <n v="130"/>
    <n v="9.5057142857142853"/>
    <n v="51.184615384615384"/>
    <x v="1"/>
    <s v="USD"/>
    <x v="544"/>
    <n v="1289973600"/>
    <d v="2010-12-06T06:00:00"/>
    <n v="1291615200"/>
    <b v="0"/>
    <b v="0"/>
    <s v="music/rock"/>
    <x v="1"/>
    <x v="1"/>
  </r>
  <r>
    <n v="587"/>
    <s v="Williams-Santos"/>
    <s v="Open-source analyzing monitoring"/>
    <n v="9400"/>
    <n v="6852"/>
    <x v="0"/>
    <n v="156"/>
    <n v="0.72893617021276591"/>
    <n v="43.92307692307692"/>
    <x v="0"/>
    <s v="CAD"/>
    <x v="35"/>
    <n v="1547877600"/>
    <d v="2019-03-12T05:00:00"/>
    <n v="1552366800"/>
    <b v="0"/>
    <b v="1"/>
    <s v="food/food trucks"/>
    <x v="0"/>
    <x v="0"/>
  </r>
  <r>
    <n v="588"/>
    <s v="Weber Inc"/>
    <s v="Up-sized discrete firmware"/>
    <n v="157600"/>
    <n v="124517"/>
    <x v="0"/>
    <n v="1368"/>
    <n v="0.7900824873096447"/>
    <n v="91.021198830409361"/>
    <x v="4"/>
    <s v="GBP"/>
    <x v="152"/>
    <n v="1269493200"/>
    <d v="2010-04-25T05:00:00"/>
    <n v="1272171600"/>
    <b v="0"/>
    <b v="0"/>
    <s v="theater/plays"/>
    <x v="3"/>
    <x v="3"/>
  </r>
  <r>
    <n v="589"/>
    <s v="Avery, Brown and Parker"/>
    <s v="Exclusive intangible extranet"/>
    <n v="7900"/>
    <n v="5113"/>
    <x v="0"/>
    <n v="102"/>
    <n v="0.64721518987341775"/>
    <n v="50.127450980392155"/>
    <x v="1"/>
    <s v="USD"/>
    <x v="545"/>
    <n v="1436072400"/>
    <d v="2015-07-12T05:00: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0"/>
    <n v="86"/>
    <n v="0.82028169014084507"/>
    <n v="67.720930232558146"/>
    <x v="2"/>
    <s v="AUD"/>
    <x v="546"/>
    <n v="1419141600"/>
    <d v="2015-01-01T06:00:00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1"/>
    <n v="102"/>
    <n v="10.376666666666667"/>
    <n v="61.03921568627451"/>
    <x v="1"/>
    <s v="USD"/>
    <x v="547"/>
    <n v="1279083600"/>
    <d v="2010-07-24T05:00:00"/>
    <n v="1279947600"/>
    <b v="0"/>
    <b v="0"/>
    <s v="games/video games"/>
    <x v="6"/>
    <x v="11"/>
  </r>
  <r>
    <n v="592"/>
    <s v="Brown Inc"/>
    <s v="Object-based bandwidth-monitored concept"/>
    <n v="156800"/>
    <n v="20243"/>
    <x v="0"/>
    <n v="253"/>
    <n v="0.12910076530612244"/>
    <n v="80.011857707509876"/>
    <x v="1"/>
    <s v="USD"/>
    <x v="548"/>
    <n v="1401426000"/>
    <d v="2014-06-08T05:00:00"/>
    <n v="1402203600"/>
    <b v="0"/>
    <b v="0"/>
    <s v="theater/plays"/>
    <x v="3"/>
    <x v="3"/>
  </r>
  <r>
    <n v="593"/>
    <s v="Hale-Hayes"/>
    <s v="Ameliorated client-driven open system"/>
    <n v="121600"/>
    <n v="188288"/>
    <x v="1"/>
    <n v="4006"/>
    <n v="1.5484210526315789"/>
    <n v="47.001497753369947"/>
    <x v="1"/>
    <s v="USD"/>
    <x v="549"/>
    <n v="1395810000"/>
    <d v="2014-04-08T05:00: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157"/>
    <n v="7.0991735537190084E-2"/>
    <n v="71.127388535031841"/>
    <x v="1"/>
    <s v="USD"/>
    <x v="550"/>
    <n v="1467003600"/>
    <d v="2016-06-30T05:00:00"/>
    <n v="1467262800"/>
    <b v="0"/>
    <b v="1"/>
    <s v="theater/plays"/>
    <x v="3"/>
    <x v="3"/>
  </r>
  <r>
    <n v="595"/>
    <s v="Harris-Jennings"/>
    <s v="Customizable intermediate data-warehouse"/>
    <n v="70300"/>
    <n v="146595"/>
    <x v="1"/>
    <n v="1629"/>
    <n v="2.0852773826458035"/>
    <n v="89.99079189686924"/>
    <x v="1"/>
    <s v="USD"/>
    <x v="551"/>
    <n v="1268715600"/>
    <d v="2010-04-06T05:00:00"/>
    <n v="1270530000"/>
    <b v="0"/>
    <b v="1"/>
    <s v="theater/plays"/>
    <x v="3"/>
    <x v="3"/>
  </r>
  <r>
    <n v="596"/>
    <s v="Becker-Scott"/>
    <s v="Managed optimizing archive"/>
    <n v="7900"/>
    <n v="7875"/>
    <x v="0"/>
    <n v="183"/>
    <n v="0.99683544303797467"/>
    <n v="43.032786885245905"/>
    <x v="1"/>
    <s v="USD"/>
    <x v="552"/>
    <n v="1457157600"/>
    <d v="2016-03-12T06:00: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1"/>
    <n v="2188"/>
    <n v="2.0159756097560977"/>
    <n v="67.997714808043881"/>
    <x v="1"/>
    <s v="USD"/>
    <x v="462"/>
    <n v="1573970400"/>
    <d v="2019-12-05T06:00: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1"/>
    <n v="2409"/>
    <n v="1.6209032258064515"/>
    <n v="73.004566210045667"/>
    <x v="6"/>
    <s v="EUR"/>
    <x v="553"/>
    <n v="1276578000"/>
    <d v="2010-07-14T05:00:00"/>
    <n v="1279083600"/>
    <b v="0"/>
    <b v="0"/>
    <s v="music/rock"/>
    <x v="1"/>
    <x v="1"/>
  </r>
  <r>
    <n v="599"/>
    <s v="Smith-Ramos"/>
    <s v="Persevering optimizing Graphical User Interface"/>
    <n v="140300"/>
    <n v="5112"/>
    <x v="0"/>
    <n v="82"/>
    <n v="3.6436208125445471E-2"/>
    <n v="62.341463414634148"/>
    <x v="3"/>
    <s v="DKK"/>
    <x v="554"/>
    <n v="1423720800"/>
    <d v="2015-02-20T06:00:00"/>
    <n v="1424412000"/>
    <b v="0"/>
    <b v="0"/>
    <s v="film &amp; video/documentary"/>
    <x v="4"/>
    <x v="4"/>
  </r>
  <r>
    <n v="600"/>
    <s v="Brown-George"/>
    <s v="Cross-platform tertiary array"/>
    <n v="100"/>
    <n v="5"/>
    <x v="0"/>
    <n v="1"/>
    <n v="0.05"/>
    <n v="5"/>
    <x v="4"/>
    <s v="GBP"/>
    <x v="555"/>
    <n v="1375160400"/>
    <d v="2013-08-11T05:00:00"/>
    <n v="1376197200"/>
    <b v="0"/>
    <b v="0"/>
    <s v="food/food trucks"/>
    <x v="0"/>
    <x v="0"/>
  </r>
  <r>
    <n v="601"/>
    <s v="Waters and Sons"/>
    <s v="Inverse neutral structure"/>
    <n v="6300"/>
    <n v="13018"/>
    <x v="1"/>
    <n v="194"/>
    <n v="2.0663492063492064"/>
    <n v="67.103092783505161"/>
    <x v="1"/>
    <s v="USD"/>
    <x v="548"/>
    <n v="1401426000"/>
    <d v="2014-06-16T05:00:00"/>
    <n v="1402894800"/>
    <b v="1"/>
    <b v="0"/>
    <s v="technology/wearables"/>
    <x v="2"/>
    <x v="8"/>
  </r>
  <r>
    <n v="602"/>
    <s v="Brown Ltd"/>
    <s v="Quality-focused system-worthy support"/>
    <n v="71100"/>
    <n v="91176"/>
    <x v="1"/>
    <n v="1140"/>
    <n v="1.2823628691983122"/>
    <n v="79.978947368421046"/>
    <x v="1"/>
    <s v="USD"/>
    <x v="62"/>
    <n v="1433480400"/>
    <d v="2015-06-16T05:00:00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1"/>
    <n v="102"/>
    <n v="1.1966037735849056"/>
    <n v="62.176470588235297"/>
    <x v="1"/>
    <s v="USD"/>
    <x v="556"/>
    <n v="1555563600"/>
    <d v="2019-05-15T05:00: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1"/>
    <n v="2857"/>
    <n v="1.7073055242390078"/>
    <n v="53.005950297514879"/>
    <x v="1"/>
    <s v="USD"/>
    <x v="557"/>
    <n v="1295676000"/>
    <d v="2011-02-12T06:00:00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1"/>
    <n v="107"/>
    <n v="1.8721212121212121"/>
    <n v="57.738317757009348"/>
    <x v="1"/>
    <s v="USD"/>
    <x v="27"/>
    <n v="1443848400"/>
    <d v="2015-11-13T06:00:00"/>
    <n v="1447394400"/>
    <b v="0"/>
    <b v="0"/>
    <s v="publishing/nonfiction"/>
    <x v="5"/>
    <x v="9"/>
  </r>
  <r>
    <n v="606"/>
    <s v="Valencia PLC"/>
    <s v="Extended asynchronous initiative"/>
    <n v="3400"/>
    <n v="6405"/>
    <x v="1"/>
    <n v="160"/>
    <n v="1.8838235294117647"/>
    <n v="40.03125"/>
    <x v="4"/>
    <s v="GBP"/>
    <x v="558"/>
    <n v="1457330400"/>
    <d v="2016-03-18T05:00:00"/>
    <n v="1458277200"/>
    <b v="0"/>
    <b v="0"/>
    <s v="music/rock"/>
    <x v="1"/>
    <x v="1"/>
  </r>
  <r>
    <n v="607"/>
    <s v="Gordon, Mendez and Johnson"/>
    <s v="Fundamental needs-based frame"/>
    <n v="137600"/>
    <n v="180667"/>
    <x v="1"/>
    <n v="2230"/>
    <n v="1.3129869186046512"/>
    <n v="81.016591928251117"/>
    <x v="1"/>
    <s v="USD"/>
    <x v="559"/>
    <n v="1395550800"/>
    <d v="2014-03-25T05:00:00"/>
    <n v="1395723600"/>
    <b v="0"/>
    <b v="0"/>
    <s v="food/food trucks"/>
    <x v="0"/>
    <x v="0"/>
  </r>
  <r>
    <n v="608"/>
    <s v="Johnson Group"/>
    <s v="Compatible full-range leverage"/>
    <n v="3900"/>
    <n v="11075"/>
    <x v="1"/>
    <n v="316"/>
    <n v="2.8397435897435899"/>
    <n v="35.047468354430379"/>
    <x v="1"/>
    <s v="USD"/>
    <x v="426"/>
    <n v="1551852000"/>
    <d v="2019-03-10T06:00:00"/>
    <n v="1552197600"/>
    <b v="0"/>
    <b v="1"/>
    <s v="music/jazz"/>
    <x v="1"/>
    <x v="17"/>
  </r>
  <r>
    <n v="609"/>
    <s v="Rose-Fuller"/>
    <s v="Upgradable holistic system engine"/>
    <n v="10000"/>
    <n v="12042"/>
    <x v="1"/>
    <n v="117"/>
    <n v="1.2041999999999999"/>
    <n v="102.92307692307692"/>
    <x v="1"/>
    <s v="USD"/>
    <x v="560"/>
    <n v="1547618400"/>
    <d v="2019-02-02T06:00: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6406"/>
    <n v="4.1905607476635511"/>
    <n v="27.998126756166094"/>
    <x v="1"/>
    <s v="USD"/>
    <x v="561"/>
    <n v="1355637600"/>
    <d v="2012-12-30T06:00:00"/>
    <n v="1356847200"/>
    <b v="0"/>
    <b v="0"/>
    <s v="theater/plays"/>
    <x v="3"/>
    <x v="3"/>
  </r>
  <r>
    <n v="611"/>
    <s v="Brady, Cortez and Rodriguez"/>
    <s v="Multi-lateral maximized core"/>
    <n v="8200"/>
    <n v="1136"/>
    <x v="3"/>
    <n v="15"/>
    <n v="0.13853658536585367"/>
    <n v="75.733333333333334"/>
    <x v="1"/>
    <s v="USD"/>
    <x v="562"/>
    <n v="1374728400"/>
    <d v="2013-08-06T05:00:00"/>
    <n v="1375765200"/>
    <b v="0"/>
    <b v="0"/>
    <s v="theater/plays"/>
    <x v="3"/>
    <x v="3"/>
  </r>
  <r>
    <n v="612"/>
    <s v="Wang, Nguyen and Horton"/>
    <s v="Innovative holistic hub"/>
    <n v="6200"/>
    <n v="8645"/>
    <x v="1"/>
    <n v="192"/>
    <n v="1.3943548387096774"/>
    <n v="45.026041666666664"/>
    <x v="1"/>
    <s v="USD"/>
    <x v="563"/>
    <n v="1287810000"/>
    <d v="2010-11-15T06:00: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26"/>
    <n v="1.74"/>
    <n v="73.615384615384613"/>
    <x v="0"/>
    <s v="CAD"/>
    <x v="564"/>
    <n v="1503723600"/>
    <d v="2017-09-04T05:00:00"/>
    <n v="1504501200"/>
    <b v="0"/>
    <b v="0"/>
    <s v="theater/plays"/>
    <x v="3"/>
    <x v="3"/>
  </r>
  <r>
    <n v="614"/>
    <s v="Barnett and Sons"/>
    <s v="Business-focused dynamic info-mediaries"/>
    <n v="26500"/>
    <n v="41205"/>
    <x v="1"/>
    <n v="723"/>
    <n v="1.5549056603773586"/>
    <n v="56.991701244813278"/>
    <x v="1"/>
    <s v="USD"/>
    <x v="565"/>
    <n v="1484114400"/>
    <d v="2017-01-29T06:00:00"/>
    <n v="1485669600"/>
    <b v="0"/>
    <b v="0"/>
    <s v="theater/plays"/>
    <x v="3"/>
    <x v="3"/>
  </r>
  <r>
    <n v="615"/>
    <s v="Petersen-Rodriguez"/>
    <s v="Digitized clear-thinking installation"/>
    <n v="8500"/>
    <n v="14488"/>
    <x v="1"/>
    <n v="170"/>
    <n v="1.7044705882352942"/>
    <n v="85.223529411764702"/>
    <x v="6"/>
    <s v="EUR"/>
    <x v="566"/>
    <n v="1461906000"/>
    <d v="2016-05-09T05:00:00"/>
    <n v="1462770000"/>
    <b v="0"/>
    <b v="0"/>
    <s v="theater/plays"/>
    <x v="3"/>
    <x v="3"/>
  </r>
  <r>
    <n v="616"/>
    <s v="Burnett-Mora"/>
    <s v="Quality-focused 24/7 superstructure"/>
    <n v="6400"/>
    <n v="12129"/>
    <x v="1"/>
    <n v="238"/>
    <n v="1.8951562500000001"/>
    <n v="50.962184873949582"/>
    <x v="4"/>
    <s v="GBP"/>
    <x v="567"/>
    <n v="1379653200"/>
    <d v="2013-09-21T05:00:00"/>
    <n v="1379739600"/>
    <b v="0"/>
    <b v="1"/>
    <s v="music/indie rock"/>
    <x v="1"/>
    <x v="7"/>
  </r>
  <r>
    <n v="617"/>
    <s v="King LLC"/>
    <s v="Multi-channeled local intranet"/>
    <n v="1400"/>
    <n v="3496"/>
    <x v="1"/>
    <n v="55"/>
    <n v="2.4971428571428573"/>
    <n v="63.563636363636363"/>
    <x v="1"/>
    <s v="USD"/>
    <x v="568"/>
    <n v="1401858000"/>
    <d v="2014-06-14T05:00:00"/>
    <n v="1402722000"/>
    <b v="0"/>
    <b v="0"/>
    <s v="theater/plays"/>
    <x v="3"/>
    <x v="3"/>
  </r>
  <r>
    <n v="618"/>
    <s v="Miller Ltd"/>
    <s v="Open-architected mobile emulation"/>
    <n v="198600"/>
    <n v="97037"/>
    <x v="0"/>
    <n v="1198"/>
    <n v="0.48860523665659616"/>
    <n v="80.999165275459092"/>
    <x v="1"/>
    <s v="USD"/>
    <x v="569"/>
    <n v="1367470800"/>
    <d v="2013-05-23T05:00:00"/>
    <n v="1369285200"/>
    <b v="0"/>
    <b v="0"/>
    <s v="publishing/nonfiction"/>
    <x v="5"/>
    <x v="9"/>
  </r>
  <r>
    <n v="619"/>
    <s v="Case LLC"/>
    <s v="Ameliorated foreground methodology"/>
    <n v="195900"/>
    <n v="55757"/>
    <x v="0"/>
    <n v="648"/>
    <n v="0.28461970393057684"/>
    <n v="86.044753086419746"/>
    <x v="1"/>
    <s v="USD"/>
    <x v="570"/>
    <n v="1304658000"/>
    <d v="2011-05-07T05:00:00"/>
    <n v="1304744400"/>
    <b v="1"/>
    <b v="1"/>
    <s v="theater/plays"/>
    <x v="3"/>
    <x v="3"/>
  </r>
  <r>
    <n v="620"/>
    <s v="Swanson, Wilson and Baker"/>
    <s v="Synergized well-modulated project"/>
    <n v="4300"/>
    <n v="11525"/>
    <x v="1"/>
    <n v="128"/>
    <n v="2.6802325581395348"/>
    <n v="90.0390625"/>
    <x v="2"/>
    <s v="AUD"/>
    <x v="571"/>
    <n v="1467954000"/>
    <d v="2016-07-12T05:00: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2144"/>
    <n v="6.1980078125000002"/>
    <n v="74.006063432835816"/>
    <x v="1"/>
    <s v="USD"/>
    <x v="572"/>
    <n v="1473742800"/>
    <d v="2016-09-18T05:00:00"/>
    <n v="1474174800"/>
    <b v="0"/>
    <b v="0"/>
    <s v="theater/plays"/>
    <x v="3"/>
    <x v="3"/>
  </r>
  <r>
    <n v="622"/>
    <s v="Smith-Smith"/>
    <s v="Total leadingedge neural-net"/>
    <n v="189000"/>
    <n v="5916"/>
    <x v="0"/>
    <n v="64"/>
    <n v="3.1301587301587303E-2"/>
    <n v="92.4375"/>
    <x v="1"/>
    <s v="USD"/>
    <x v="573"/>
    <n v="1523768400"/>
    <d v="2018-05-11T05:00:00"/>
    <n v="1526014800"/>
    <b v="0"/>
    <b v="0"/>
    <s v="music/indie rock"/>
    <x v="1"/>
    <x v="7"/>
  </r>
  <r>
    <n v="623"/>
    <s v="Smith, Scott and Rodriguez"/>
    <s v="Organic actuating protocol"/>
    <n v="94300"/>
    <n v="150806"/>
    <x v="1"/>
    <n v="2693"/>
    <n v="1.5992152704135738"/>
    <n v="55.999257333828446"/>
    <x v="4"/>
    <s v="GBP"/>
    <x v="574"/>
    <n v="1437022800"/>
    <d v="2015-07-21T05:00:00"/>
    <n v="1437454800"/>
    <b v="0"/>
    <b v="0"/>
    <s v="theater/plays"/>
    <x v="3"/>
    <x v="3"/>
  </r>
  <r>
    <n v="624"/>
    <s v="White, Robertson and Roberts"/>
    <s v="Down-sized national software"/>
    <n v="5100"/>
    <n v="14249"/>
    <x v="1"/>
    <n v="432"/>
    <n v="2.793921568627451"/>
    <n v="32.983796296296298"/>
    <x v="1"/>
    <s v="USD"/>
    <x v="511"/>
    <n v="1422165600"/>
    <d v="2015-01-31T06:00: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62"/>
    <n v="0.77373333333333338"/>
    <n v="93.596774193548384"/>
    <x v="1"/>
    <s v="USD"/>
    <x v="575"/>
    <n v="1580104800"/>
    <d v="2020-02-10T06:00: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1"/>
    <n v="189"/>
    <n v="2.0632812500000002"/>
    <n v="69.867724867724874"/>
    <x v="1"/>
    <s v="USD"/>
    <x v="576"/>
    <n v="1285650000"/>
    <d v="2010-10-07T05:00:00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1"/>
    <n v="154"/>
    <n v="6.9424999999999999"/>
    <n v="72.129870129870127"/>
    <x v="4"/>
    <s v="GBP"/>
    <x v="577"/>
    <n v="1276664400"/>
    <d v="2010-07-10T05:00:00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1"/>
    <n v="96"/>
    <n v="1.5178947368421052"/>
    <n v="30.041666666666668"/>
    <x v="1"/>
    <s v="USD"/>
    <x v="578"/>
    <n v="1286168400"/>
    <d v="2010-10-07T05:00:00"/>
    <n v="1286427600"/>
    <b v="0"/>
    <b v="0"/>
    <s v="music/indie rock"/>
    <x v="1"/>
    <x v="7"/>
  </r>
  <r>
    <n v="629"/>
    <s v="Jackson, Martinez and Ray"/>
    <s v="Multi-tiered executive toolset"/>
    <n v="85900"/>
    <n v="55476"/>
    <x v="0"/>
    <n v="750"/>
    <n v="0.64582072176949945"/>
    <n v="73.968000000000004"/>
    <x v="1"/>
    <s v="USD"/>
    <x v="579"/>
    <n v="1467781200"/>
    <d v="2016-07-08T05:00:00"/>
    <n v="1467954000"/>
    <b v="0"/>
    <b v="1"/>
    <s v="theater/plays"/>
    <x v="3"/>
    <x v="3"/>
  </r>
  <r>
    <n v="630"/>
    <s v="Patterson-Johnson"/>
    <s v="Grass-roots directional workforce"/>
    <n v="9500"/>
    <n v="5973"/>
    <x v="3"/>
    <n v="87"/>
    <n v="0.62873684210526315"/>
    <n v="68.65517241379311"/>
    <x v="1"/>
    <s v="USD"/>
    <x v="580"/>
    <n v="1556686800"/>
    <d v="2019-05-12T05:00:00"/>
    <n v="1557637200"/>
    <b v="0"/>
    <b v="1"/>
    <s v="theater/plays"/>
    <x v="3"/>
    <x v="3"/>
  </r>
  <r>
    <n v="631"/>
    <s v="Carlson-Hernandez"/>
    <s v="Quality-focused real-time solution"/>
    <n v="59200"/>
    <n v="183756"/>
    <x v="1"/>
    <n v="3063"/>
    <n v="3.1039864864864866"/>
    <n v="59.992164544564154"/>
    <x v="1"/>
    <s v="USD"/>
    <x v="581"/>
    <n v="1553576400"/>
    <d v="2019-03-30T05:00:00"/>
    <n v="1553922000"/>
    <b v="0"/>
    <b v="0"/>
    <s v="theater/plays"/>
    <x v="3"/>
    <x v="3"/>
  </r>
  <r>
    <n v="632"/>
    <s v="Parker PLC"/>
    <s v="Reduced interactive matrix"/>
    <n v="72100"/>
    <n v="30902"/>
    <x v="2"/>
    <n v="278"/>
    <n v="0.42859916782246882"/>
    <n v="111.15827338129496"/>
    <x v="1"/>
    <s v="USD"/>
    <x v="582"/>
    <n v="1414904400"/>
    <d v="2014-11-20T06:00:00"/>
    <n v="1416463200"/>
    <b v="0"/>
    <b v="0"/>
    <s v="theater/plays"/>
    <x v="3"/>
    <x v="3"/>
  </r>
  <r>
    <n v="633"/>
    <s v="Yu and Sons"/>
    <s v="Adaptive context-sensitive architecture"/>
    <n v="6700"/>
    <n v="5569"/>
    <x v="0"/>
    <n v="105"/>
    <n v="0.83119402985074631"/>
    <n v="53.038095238095238"/>
    <x v="1"/>
    <s v="USD"/>
    <x v="336"/>
    <n v="1446876000"/>
    <d v="2015-11-11T06:00: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1658"/>
    <n v="0.78531302876480547"/>
    <n v="55.985524728588658"/>
    <x v="1"/>
    <s v="USD"/>
    <x v="583"/>
    <n v="1490418000"/>
    <d v="2017-04-08T05:00:00"/>
    <n v="1491627600"/>
    <b v="0"/>
    <b v="0"/>
    <s v="film &amp; video/television"/>
    <x v="4"/>
    <x v="19"/>
  </r>
  <r>
    <n v="635"/>
    <s v="Mack Ltd"/>
    <s v="Reactive regional access"/>
    <n v="139000"/>
    <n v="158590"/>
    <x v="1"/>
    <n v="2266"/>
    <n v="1.1409352517985611"/>
    <n v="69.986760812003524"/>
    <x v="1"/>
    <s v="USD"/>
    <x v="584"/>
    <n v="1360389600"/>
    <d v="2013-03-13T05:00:00"/>
    <n v="1363150800"/>
    <b v="0"/>
    <b v="0"/>
    <s v="film &amp; video/television"/>
    <x v="4"/>
    <x v="19"/>
  </r>
  <r>
    <n v="636"/>
    <s v="Lamb-Sanders"/>
    <s v="Stand-alone reciprocal frame"/>
    <n v="197700"/>
    <n v="127591"/>
    <x v="0"/>
    <n v="2604"/>
    <n v="0.64537683358624176"/>
    <n v="48.998079877112133"/>
    <x v="3"/>
    <s v="DKK"/>
    <x v="585"/>
    <n v="1326866400"/>
    <d v="2012-03-03T06:00:00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0"/>
    <n v="65"/>
    <n v="0.79411764705882348"/>
    <n v="103.84615384615384"/>
    <x v="1"/>
    <s v="USD"/>
    <x v="586"/>
    <n v="1479103200"/>
    <d v="2016-11-22T06:00:00"/>
    <n v="1479794400"/>
    <b v="0"/>
    <b v="0"/>
    <s v="theater/plays"/>
    <x v="3"/>
    <x v="3"/>
  </r>
  <r>
    <n v="638"/>
    <s v="Weaver Ltd"/>
    <s v="Monitored 24/7 approach"/>
    <n v="81600"/>
    <n v="9318"/>
    <x v="0"/>
    <n v="94"/>
    <n v="0.11419117647058824"/>
    <n v="99.127659574468083"/>
    <x v="1"/>
    <s v="USD"/>
    <x v="587"/>
    <n v="1280206800"/>
    <d v="2010-08-08T05:00:00"/>
    <n v="1281243600"/>
    <b v="0"/>
    <b v="1"/>
    <s v="theater/plays"/>
    <x v="3"/>
    <x v="3"/>
  </r>
  <r>
    <n v="639"/>
    <s v="Barnes-Williams"/>
    <s v="Upgradable explicit forecast"/>
    <n v="8600"/>
    <n v="4832"/>
    <x v="2"/>
    <n v="45"/>
    <n v="0.56186046511627907"/>
    <n v="107.37777777777778"/>
    <x v="1"/>
    <s v="USD"/>
    <x v="588"/>
    <n v="1532754000"/>
    <d v="2018-07-28T05:00: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257"/>
    <n v="0.16501669449081802"/>
    <n v="76.922178988326849"/>
    <x v="1"/>
    <s v="USD"/>
    <x v="589"/>
    <n v="1453096800"/>
    <d v="2016-01-21T06:00: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94"/>
    <n v="1.1996808510638297"/>
    <n v="58.128865979381445"/>
    <x v="5"/>
    <s v="CHF"/>
    <x v="590"/>
    <n v="1487570400"/>
    <d v="2017-03-20T05:00:00"/>
    <n v="1489986000"/>
    <b v="0"/>
    <b v="0"/>
    <s v="theater/plays"/>
    <x v="3"/>
    <x v="3"/>
  </r>
  <r>
    <n v="642"/>
    <s v="Ramos, Moreno and Lewis"/>
    <s v="Extended multi-state knowledge user"/>
    <n v="9200"/>
    <n v="13382"/>
    <x v="1"/>
    <n v="129"/>
    <n v="1.4545652173913044"/>
    <n v="103.73643410852713"/>
    <x v="0"/>
    <s v="CAD"/>
    <x v="591"/>
    <n v="1545026400"/>
    <d v="2018-12-26T06:00:00"/>
    <n v="1545804000"/>
    <b v="0"/>
    <b v="0"/>
    <s v="technology/wearables"/>
    <x v="2"/>
    <x v="8"/>
  </r>
  <r>
    <n v="643"/>
    <s v="Harris Inc"/>
    <s v="Future-proofed modular groupware"/>
    <n v="14900"/>
    <n v="32986"/>
    <x v="1"/>
    <n v="375"/>
    <n v="2.2138255033557046"/>
    <n v="87.962666666666664"/>
    <x v="1"/>
    <s v="USD"/>
    <x v="592"/>
    <n v="1488348000"/>
    <d v="2017-03-19T05:00:00"/>
    <n v="1489899600"/>
    <b v="0"/>
    <b v="0"/>
    <s v="theater/plays"/>
    <x v="3"/>
    <x v="3"/>
  </r>
  <r>
    <n v="644"/>
    <s v="Peters-Nelson"/>
    <s v="Distributed real-time algorithm"/>
    <n v="169400"/>
    <n v="81984"/>
    <x v="0"/>
    <n v="2928"/>
    <n v="0.48396694214876035"/>
    <n v="28"/>
    <x v="0"/>
    <s v="CAD"/>
    <x v="593"/>
    <n v="1545112800"/>
    <d v="2019-01-03T06:00: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0"/>
    <n v="4697"/>
    <n v="0.92911504424778757"/>
    <n v="37.999361294443261"/>
    <x v="1"/>
    <s v="USD"/>
    <x v="594"/>
    <n v="1537938000"/>
    <d v="2018-10-17T05:00:00"/>
    <n v="1539752400"/>
    <b v="0"/>
    <b v="1"/>
    <s v="music/rock"/>
    <x v="1"/>
    <x v="1"/>
  </r>
  <r>
    <n v="646"/>
    <s v="Robinson Group"/>
    <s v="Switchable reciprocal middleware"/>
    <n v="98700"/>
    <n v="87448"/>
    <x v="0"/>
    <n v="2915"/>
    <n v="0.88599797365754818"/>
    <n v="29.999313893653515"/>
    <x v="1"/>
    <s v="USD"/>
    <x v="595"/>
    <n v="1363150800"/>
    <d v="2013-03-24T05:00:00"/>
    <n v="1364101200"/>
    <b v="0"/>
    <b v="0"/>
    <s v="games/video games"/>
    <x v="6"/>
    <x v="11"/>
  </r>
  <r>
    <n v="647"/>
    <s v="Jordan-Wolfe"/>
    <s v="Inverse multimedia Graphic Interface"/>
    <n v="4500"/>
    <n v="1863"/>
    <x v="0"/>
    <n v="18"/>
    <n v="0.41399999999999998"/>
    <n v="103.5"/>
    <x v="1"/>
    <s v="USD"/>
    <x v="596"/>
    <n v="1523250000"/>
    <d v="2018-05-03T05:00:00"/>
    <n v="1525323600"/>
    <b v="0"/>
    <b v="0"/>
    <s v="publishing/translations"/>
    <x v="5"/>
    <x v="18"/>
  </r>
  <r>
    <n v="648"/>
    <s v="Vargas-Cox"/>
    <s v="Vision-oriented local contingency"/>
    <n v="98600"/>
    <n v="62174"/>
    <x v="3"/>
    <n v="723"/>
    <n v="0.63056795131845844"/>
    <n v="85.994467496542185"/>
    <x v="1"/>
    <s v="USD"/>
    <x v="597"/>
    <n v="1499317200"/>
    <d v="2017-07-24T05:00:00"/>
    <n v="1500872400"/>
    <b v="1"/>
    <b v="0"/>
    <s v="food/food trucks"/>
    <x v="0"/>
    <x v="0"/>
  </r>
  <r>
    <n v="649"/>
    <s v="Yang and Sons"/>
    <s v="Reactive 6thgeneration hub"/>
    <n v="121700"/>
    <n v="59003"/>
    <x v="0"/>
    <n v="602"/>
    <n v="0.48482333607230893"/>
    <n v="98.011627906976742"/>
    <x v="5"/>
    <s v="CHF"/>
    <x v="598"/>
    <n v="1287550800"/>
    <d v="2010-10-31T05:00:00"/>
    <n v="1288501200"/>
    <b v="1"/>
    <b v="1"/>
    <s v="theater/plays"/>
    <x v="3"/>
    <x v="3"/>
  </r>
  <r>
    <n v="650"/>
    <s v="Wilson, Wilson and Mathis"/>
    <s v="Optional asymmetric success"/>
    <n v="100"/>
    <n v="2"/>
    <x v="0"/>
    <n v="1"/>
    <n v="0.02"/>
    <n v="2"/>
    <x v="1"/>
    <s v="USD"/>
    <x v="599"/>
    <n v="1404795600"/>
    <d v="2014-08-04T05:00:00"/>
    <n v="1407128400"/>
    <b v="0"/>
    <b v="0"/>
    <s v="music/jazz"/>
    <x v="1"/>
    <x v="17"/>
  </r>
  <r>
    <n v="651"/>
    <s v="Wang, Koch and Weaver"/>
    <s v="Digitized analyzing capacity"/>
    <n v="196700"/>
    <n v="174039"/>
    <x v="0"/>
    <n v="3868"/>
    <n v="0.88479410269445857"/>
    <n v="44.994570837642193"/>
    <x v="6"/>
    <s v="EUR"/>
    <x v="600"/>
    <n v="1393048800"/>
    <d v="2014-03-09T06:00:00"/>
    <n v="1394344800"/>
    <b v="0"/>
    <b v="0"/>
    <s v="film &amp; video/shorts"/>
    <x v="4"/>
    <x v="12"/>
  </r>
  <r>
    <n v="652"/>
    <s v="Cisneros Ltd"/>
    <s v="Vision-oriented regional hub"/>
    <n v="10000"/>
    <n v="12684"/>
    <x v="1"/>
    <n v="409"/>
    <n v="1.2684"/>
    <n v="31.012224938875306"/>
    <x v="1"/>
    <s v="USD"/>
    <x v="601"/>
    <n v="1470373200"/>
    <d v="2016-09-17T05:00:00"/>
    <n v="1474088400"/>
    <b v="0"/>
    <b v="0"/>
    <s v="technology/web"/>
    <x v="2"/>
    <x v="2"/>
  </r>
  <r>
    <n v="653"/>
    <s v="Williams-Jones"/>
    <s v="Monitored incremental info-mediaries"/>
    <n v="600"/>
    <n v="14033"/>
    <x v="1"/>
    <n v="234"/>
    <n v="23.388333333333332"/>
    <n v="59.970085470085472"/>
    <x v="1"/>
    <s v="USD"/>
    <x v="602"/>
    <n v="1460091600"/>
    <d v="2016-04-10T05:00:00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1"/>
    <n v="3016"/>
    <n v="5.0838857142857146"/>
    <n v="58.9973474801061"/>
    <x v="1"/>
    <s v="USD"/>
    <x v="335"/>
    <n v="1440392400"/>
    <d v="2015-08-29T05:00: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1"/>
    <n v="264"/>
    <n v="1.9147826086956521"/>
    <n v="50.045454545454547"/>
    <x v="1"/>
    <s v="USD"/>
    <x v="603"/>
    <n v="1488434400"/>
    <d v="2017-03-15T05:00: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504"/>
    <n v="0.42127533783783783"/>
    <n v="98.966269841269835"/>
    <x v="2"/>
    <s v="AUD"/>
    <x v="604"/>
    <n v="1514440800"/>
    <d v="2018-01-02T06:00:00"/>
    <n v="1514872800"/>
    <b v="0"/>
    <b v="0"/>
    <s v="food/food trucks"/>
    <x v="0"/>
    <x v="0"/>
  </r>
  <r>
    <n v="657"/>
    <s v="Russo, Kim and Mccoy"/>
    <s v="Balanced optimal hardware"/>
    <n v="10000"/>
    <n v="824"/>
    <x v="0"/>
    <n v="14"/>
    <n v="8.2400000000000001E-2"/>
    <n v="58.857142857142854"/>
    <x v="1"/>
    <s v="USD"/>
    <x v="605"/>
    <n v="1514354400"/>
    <d v="2018-01-12T06:00: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390"/>
    <n v="0.60064638783269964"/>
    <n v="81.010256410256417"/>
    <x v="1"/>
    <s v="USD"/>
    <x v="606"/>
    <n v="1440910800"/>
    <d v="2015-09-22T05:00:00"/>
    <n v="1442898000"/>
    <b v="0"/>
    <b v="0"/>
    <s v="music/rock"/>
    <x v="1"/>
    <x v="1"/>
  </r>
  <r>
    <n v="659"/>
    <s v="Bailey and Sons"/>
    <s v="Grass-roots dynamic emulation"/>
    <n v="120700"/>
    <n v="57010"/>
    <x v="0"/>
    <n v="750"/>
    <n v="0.47232808616404309"/>
    <n v="76.013333333333335"/>
    <x v="4"/>
    <s v="GBP"/>
    <x v="65"/>
    <n v="1296108000"/>
    <d v="2011-01-28T06:00:00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0"/>
    <n v="77"/>
    <n v="0.81736263736263737"/>
    <n v="96.597402597402592"/>
    <x v="1"/>
    <s v="USD"/>
    <x v="607"/>
    <n v="1440133200"/>
    <d v="2015-08-30T05:00:00"/>
    <n v="1440910800"/>
    <b v="1"/>
    <b v="0"/>
    <s v="theater/plays"/>
    <x v="3"/>
    <x v="3"/>
  </r>
  <r>
    <n v="661"/>
    <s v="Smith Group"/>
    <s v="Right-sized secondary challenge"/>
    <n v="106800"/>
    <n v="57872"/>
    <x v="0"/>
    <n v="752"/>
    <n v="0.54187265917603"/>
    <n v="76.957446808510639"/>
    <x v="3"/>
    <s v="DKK"/>
    <x v="608"/>
    <n v="1332910800"/>
    <d v="2012-04-27T05:00:00"/>
    <n v="1335502800"/>
    <b v="0"/>
    <b v="0"/>
    <s v="music/jazz"/>
    <x v="1"/>
    <x v="17"/>
  </r>
  <r>
    <n v="662"/>
    <s v="Murphy-Farrell"/>
    <s v="Implemented exuding software"/>
    <n v="9100"/>
    <n v="8906"/>
    <x v="0"/>
    <n v="131"/>
    <n v="0.97868131868131869"/>
    <n v="67.984732824427482"/>
    <x v="1"/>
    <s v="USD"/>
    <x v="609"/>
    <n v="1544335200"/>
    <d v="2018-12-13T06:00:00"/>
    <n v="1544680800"/>
    <b v="0"/>
    <b v="0"/>
    <s v="theater/plays"/>
    <x v="3"/>
    <x v="3"/>
  </r>
  <r>
    <n v="663"/>
    <s v="Everett-Wolfe"/>
    <s v="Total optimizing software"/>
    <n v="10000"/>
    <n v="7724"/>
    <x v="0"/>
    <n v="87"/>
    <n v="0.77239999999999998"/>
    <n v="88.781609195402297"/>
    <x v="1"/>
    <s v="USD"/>
    <x v="610"/>
    <n v="1286427600"/>
    <d v="2010-10-30T05:00:00"/>
    <n v="1288414800"/>
    <b v="0"/>
    <b v="0"/>
    <s v="theater/plays"/>
    <x v="3"/>
    <x v="3"/>
  </r>
  <r>
    <n v="664"/>
    <s v="Young PLC"/>
    <s v="Optional maximized attitude"/>
    <n v="79400"/>
    <n v="26571"/>
    <x v="0"/>
    <n v="1063"/>
    <n v="0.33464735516372796"/>
    <n v="24.99623706491063"/>
    <x v="1"/>
    <s v="USD"/>
    <x v="541"/>
    <n v="1329717600"/>
    <d v="2012-03-01T06:00:00"/>
    <n v="1330581600"/>
    <b v="0"/>
    <b v="0"/>
    <s v="music/jazz"/>
    <x v="1"/>
    <x v="17"/>
  </r>
  <r>
    <n v="665"/>
    <s v="Park-Goodman"/>
    <s v="Customer-focused impactful extranet"/>
    <n v="5100"/>
    <n v="12219"/>
    <x v="1"/>
    <n v="272"/>
    <n v="2.3958823529411766"/>
    <n v="44.922794117647058"/>
    <x v="1"/>
    <s v="USD"/>
    <x v="611"/>
    <n v="1310187600"/>
    <d v="2011-07-23T05:00:00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3"/>
    <n v="25"/>
    <n v="0.64032258064516134"/>
    <n v="79.400000000000006"/>
    <x v="1"/>
    <s v="USD"/>
    <x v="612"/>
    <n v="1377838800"/>
    <d v="2013-09-05T05:00:00"/>
    <n v="1378357200"/>
    <b v="0"/>
    <b v="1"/>
    <s v="theater/plays"/>
    <x v="3"/>
    <x v="3"/>
  </r>
  <r>
    <n v="667"/>
    <s v="Little Ltd"/>
    <s v="Decentralized bandwidth-monitored ability"/>
    <n v="6900"/>
    <n v="12155"/>
    <x v="1"/>
    <n v="419"/>
    <n v="1.7615942028985507"/>
    <n v="29.009546539379475"/>
    <x v="1"/>
    <s v="USD"/>
    <x v="613"/>
    <n v="1410325200"/>
    <d v="2014-09-19T05:00: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0"/>
    <n v="76"/>
    <n v="0.20338181818181819"/>
    <n v="73.59210526315789"/>
    <x v="1"/>
    <s v="USD"/>
    <x v="614"/>
    <n v="1343797200"/>
    <d v="2012-08-13T05:00:00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1"/>
    <n v="1621"/>
    <n v="3.5864754098360656"/>
    <n v="107.97038864898211"/>
    <x v="6"/>
    <s v="EUR"/>
    <x v="615"/>
    <n v="1498453200"/>
    <d v="2017-07-05T05:00:00"/>
    <n v="1499230800"/>
    <b v="0"/>
    <b v="0"/>
    <s v="theater/plays"/>
    <x v="3"/>
    <x v="3"/>
  </r>
  <r>
    <n v="670"/>
    <s v="Robinson Group"/>
    <s v="Re-contextualized homogeneous flexibility"/>
    <n v="16200"/>
    <n v="75955"/>
    <x v="1"/>
    <n v="1101"/>
    <n v="4.6885802469135802"/>
    <n v="68.987284287011803"/>
    <x v="1"/>
    <s v="USD"/>
    <x v="90"/>
    <n v="1456380000"/>
    <d v="2016-03-08T06:00:0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1"/>
    <n v="1073"/>
    <n v="1.220563524590164"/>
    <n v="111.02236719478098"/>
    <x v="1"/>
    <s v="USD"/>
    <x v="616"/>
    <n v="1280552400"/>
    <d v="2010-08-04T05:00:00"/>
    <n v="1280898000"/>
    <b v="0"/>
    <b v="1"/>
    <s v="theater/plays"/>
    <x v="3"/>
    <x v="3"/>
  </r>
  <r>
    <n v="672"/>
    <s v="Kelly-Colon"/>
    <s v="Stand-alone grid-enabled leverage"/>
    <n v="197900"/>
    <n v="110689"/>
    <x v="0"/>
    <n v="4428"/>
    <n v="0.55931783729156137"/>
    <n v="24.997515808491418"/>
    <x v="2"/>
    <s v="AUD"/>
    <x v="617"/>
    <n v="1521608400"/>
    <d v="2018-03-31T05:00:00"/>
    <n v="1522472400"/>
    <b v="0"/>
    <b v="0"/>
    <s v="theater/plays"/>
    <x v="3"/>
    <x v="3"/>
  </r>
  <r>
    <n v="673"/>
    <s v="Turner, Scott and Gentry"/>
    <s v="Assimilated regional groupware"/>
    <n v="5600"/>
    <n v="2445"/>
    <x v="0"/>
    <n v="58"/>
    <n v="0.43660714285714286"/>
    <n v="42.155172413793103"/>
    <x v="6"/>
    <s v="EUR"/>
    <x v="618"/>
    <n v="1460696400"/>
    <d v="2016-05-06T05:00:00"/>
    <n v="1462510800"/>
    <b v="0"/>
    <b v="0"/>
    <s v="music/indie rock"/>
    <x v="1"/>
    <x v="7"/>
  </r>
  <r>
    <n v="674"/>
    <s v="Sanchez Ltd"/>
    <s v="Up-sized 24hour instruction set"/>
    <n v="170700"/>
    <n v="57250"/>
    <x v="3"/>
    <n v="1218"/>
    <n v="0.33538371411833628"/>
    <n v="47.003284072249592"/>
    <x v="1"/>
    <s v="USD"/>
    <x v="619"/>
    <n v="1313730000"/>
    <d v="2011-10-05T05:00:00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1"/>
    <n v="331"/>
    <n v="1.2297938144329896"/>
    <n v="36.0392749244713"/>
    <x v="1"/>
    <s v="USD"/>
    <x v="620"/>
    <n v="1568178000"/>
    <d v="2019-09-18T05:00:00"/>
    <n v="1568782800"/>
    <b v="0"/>
    <b v="0"/>
    <s v="journalism/audio"/>
    <x v="8"/>
    <x v="23"/>
  </r>
  <r>
    <n v="676"/>
    <s v="Thompson-Moreno"/>
    <s v="Expanded needs-based orchestration"/>
    <n v="62300"/>
    <n v="118214"/>
    <x v="1"/>
    <n v="1170"/>
    <n v="1.8974959871589085"/>
    <n v="101.03760683760684"/>
    <x v="1"/>
    <s v="USD"/>
    <x v="621"/>
    <n v="1348635600"/>
    <d v="2012-10-05T05:00:00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0"/>
    <n v="111"/>
    <n v="0.83622641509433959"/>
    <n v="39.927927927927925"/>
    <x v="1"/>
    <s v="USD"/>
    <x v="622"/>
    <n v="1468126800"/>
    <d v="2016-08-29T05:00:00"/>
    <n v="1472446800"/>
    <b v="0"/>
    <b v="0"/>
    <s v="publishing/fiction"/>
    <x v="5"/>
    <x v="13"/>
  </r>
  <r>
    <n v="678"/>
    <s v="Rodriguez-Patterson"/>
    <s v="Inverse static standardization"/>
    <n v="99500"/>
    <n v="17879"/>
    <x v="3"/>
    <n v="215"/>
    <n v="0.17968844221105529"/>
    <n v="83.158139534883716"/>
    <x v="1"/>
    <s v="USD"/>
    <x v="35"/>
    <n v="1547877600"/>
    <d v="2019-01-21T06:00:00"/>
    <n v="1548050400"/>
    <b v="0"/>
    <b v="0"/>
    <s v="film &amp; video/drama"/>
    <x v="4"/>
    <x v="6"/>
  </r>
  <r>
    <n v="679"/>
    <s v="Davis Ltd"/>
    <s v="Synchronized motivating solution"/>
    <n v="1400"/>
    <n v="14511"/>
    <x v="1"/>
    <n v="363"/>
    <n v="10.365"/>
    <n v="39.97520661157025"/>
    <x v="1"/>
    <s v="USD"/>
    <x v="623"/>
    <n v="1571374800"/>
    <d v="2019-10-23T05:00:00"/>
    <n v="1571806800"/>
    <b v="0"/>
    <b v="1"/>
    <s v="food/food trucks"/>
    <x v="0"/>
    <x v="0"/>
  </r>
  <r>
    <n v="680"/>
    <s v="Nelson-Valdez"/>
    <s v="Open-source 4thgeneration open system"/>
    <n v="145600"/>
    <n v="141822"/>
    <x v="0"/>
    <n v="2955"/>
    <n v="0.97405219780219776"/>
    <n v="47.993908629441627"/>
    <x v="1"/>
    <s v="USD"/>
    <x v="624"/>
    <n v="1576303200"/>
    <d v="2019-12-16T06:00: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0"/>
    <n v="1657"/>
    <n v="0.86386203150461705"/>
    <n v="95.978877489438744"/>
    <x v="1"/>
    <s v="USD"/>
    <x v="625"/>
    <n v="1324447200"/>
    <d v="2011-12-27T06:00:00"/>
    <n v="1324965600"/>
    <b v="0"/>
    <b v="0"/>
    <s v="theater/plays"/>
    <x v="3"/>
    <x v="3"/>
  </r>
  <r>
    <n v="682"/>
    <s v="Nguyen and Sons"/>
    <s v="Compatible 5thgeneration concept"/>
    <n v="5400"/>
    <n v="8109"/>
    <x v="1"/>
    <n v="103"/>
    <n v="1.5016666666666667"/>
    <n v="78.728155339805824"/>
    <x v="1"/>
    <s v="USD"/>
    <x v="626"/>
    <n v="1386741600"/>
    <d v="2013-12-20T06:00:00"/>
    <n v="1387519200"/>
    <b v="0"/>
    <b v="0"/>
    <s v="theater/plays"/>
    <x v="3"/>
    <x v="3"/>
  </r>
  <r>
    <n v="683"/>
    <s v="Jones PLC"/>
    <s v="Virtual systemic intranet"/>
    <n v="2300"/>
    <n v="8244"/>
    <x v="1"/>
    <n v="147"/>
    <n v="3.5843478260869563"/>
    <n v="56.081632653061227"/>
    <x v="1"/>
    <s v="USD"/>
    <x v="627"/>
    <n v="1537074000"/>
    <d v="2018-09-18T05:00:00"/>
    <n v="1537246800"/>
    <b v="0"/>
    <b v="0"/>
    <s v="theater/plays"/>
    <x v="3"/>
    <x v="3"/>
  </r>
  <r>
    <n v="684"/>
    <s v="Gilmore LLC"/>
    <s v="Optimized systemic algorithm"/>
    <n v="1400"/>
    <n v="7600"/>
    <x v="1"/>
    <n v="110"/>
    <n v="5.4285714285714288"/>
    <n v="69.090909090909093"/>
    <x v="0"/>
    <s v="CAD"/>
    <x v="628"/>
    <n v="1277787600"/>
    <d v="2010-07-19T05:00:00"/>
    <n v="1279515600"/>
    <b v="0"/>
    <b v="0"/>
    <s v="publishing/nonfiction"/>
    <x v="5"/>
    <x v="9"/>
  </r>
  <r>
    <n v="685"/>
    <s v="Lee-Cobb"/>
    <s v="Customizable homogeneous firmware"/>
    <n v="140000"/>
    <n v="94501"/>
    <x v="0"/>
    <n v="926"/>
    <n v="0.67500714285714281"/>
    <n v="102.05291576673866"/>
    <x v="0"/>
    <s v="CAD"/>
    <x v="629"/>
    <n v="1440306000"/>
    <d v="2015-09-16T05:00:00"/>
    <n v="1442379600"/>
    <b v="0"/>
    <b v="0"/>
    <s v="theater/plays"/>
    <x v="3"/>
    <x v="3"/>
  </r>
  <r>
    <n v="686"/>
    <s v="Jones, Wiley and Robbins"/>
    <s v="Front-line cohesive extranet"/>
    <n v="7500"/>
    <n v="14381"/>
    <x v="1"/>
    <n v="134"/>
    <n v="1.9174666666666667"/>
    <n v="107.32089552238806"/>
    <x v="1"/>
    <s v="USD"/>
    <x v="630"/>
    <n v="1522126800"/>
    <d v="2018-04-07T05:00:0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1"/>
    <n v="269"/>
    <n v="9.32"/>
    <n v="51.970260223048328"/>
    <x v="1"/>
    <s v="USD"/>
    <x v="631"/>
    <n v="1489298400"/>
    <d v="2017-03-15T05:00:00"/>
    <n v="1489554000"/>
    <b v="0"/>
    <b v="0"/>
    <s v="theater/plays"/>
    <x v="3"/>
    <x v="3"/>
  </r>
  <r>
    <n v="688"/>
    <s v="Bowen, Davies and Burns"/>
    <s v="Devolved client-server monitoring"/>
    <n v="2900"/>
    <n v="12449"/>
    <x v="1"/>
    <n v="175"/>
    <n v="4.2927586206896553"/>
    <n v="71.137142857142862"/>
    <x v="1"/>
    <s v="USD"/>
    <x v="632"/>
    <n v="1547100000"/>
    <d v="2019-01-26T06:00:00"/>
    <n v="1548482400"/>
    <b v="0"/>
    <b v="1"/>
    <s v="film &amp; video/television"/>
    <x v="4"/>
    <x v="19"/>
  </r>
  <r>
    <n v="689"/>
    <s v="Nguyen Inc"/>
    <s v="Seamless directional capacity"/>
    <n v="7300"/>
    <n v="7348"/>
    <x v="1"/>
    <n v="69"/>
    <n v="1.0065753424657535"/>
    <n v="106.49275362318841"/>
    <x v="1"/>
    <s v="USD"/>
    <x v="633"/>
    <n v="1383022800"/>
    <d v="2013-11-10T06:00:00"/>
    <n v="1384063200"/>
    <b v="0"/>
    <b v="0"/>
    <s v="technology/web"/>
    <x v="2"/>
    <x v="2"/>
  </r>
  <r>
    <n v="690"/>
    <s v="Walsh-Watts"/>
    <s v="Polarized actuating implementation"/>
    <n v="3600"/>
    <n v="8158"/>
    <x v="1"/>
    <n v="190"/>
    <n v="2.266111111111111"/>
    <n v="42.93684210526316"/>
    <x v="1"/>
    <s v="USD"/>
    <x v="634"/>
    <n v="1322373600"/>
    <d v="2011-12-03T06:00:00"/>
    <n v="1322892000"/>
    <b v="0"/>
    <b v="1"/>
    <s v="film &amp; video/documentary"/>
    <x v="4"/>
    <x v="4"/>
  </r>
  <r>
    <n v="691"/>
    <s v="Ray, Li and Li"/>
    <s v="Front-line disintermediate hub"/>
    <n v="5000"/>
    <n v="7119"/>
    <x v="1"/>
    <n v="237"/>
    <n v="1.4238"/>
    <n v="30.037974683544302"/>
    <x v="1"/>
    <s v="USD"/>
    <x v="635"/>
    <n v="1349240400"/>
    <d v="2012-10-20T05:00:00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0"/>
    <n v="77"/>
    <n v="0.90633333333333332"/>
    <n v="70.623376623376629"/>
    <x v="4"/>
    <s v="GBP"/>
    <x v="636"/>
    <n v="1562648400"/>
    <d v="2019-07-27T05:00:00"/>
    <n v="1564203600"/>
    <b v="0"/>
    <b v="0"/>
    <s v="music/rock"/>
    <x v="1"/>
    <x v="1"/>
  </r>
  <r>
    <n v="693"/>
    <s v="Bradford-Silva"/>
    <s v="Reverse-engineered composite hierarchy"/>
    <n v="180400"/>
    <n v="115396"/>
    <x v="0"/>
    <n v="1748"/>
    <n v="0.63966740576496672"/>
    <n v="66.016018306636155"/>
    <x v="1"/>
    <s v="USD"/>
    <x v="637"/>
    <n v="1508216400"/>
    <d v="2017-11-03T05:00:00"/>
    <n v="1509685200"/>
    <b v="0"/>
    <b v="0"/>
    <s v="theater/plays"/>
    <x v="3"/>
    <x v="3"/>
  </r>
  <r>
    <n v="694"/>
    <s v="Mora-Bradley"/>
    <s v="Programmable tangible ability"/>
    <n v="9100"/>
    <n v="7656"/>
    <x v="0"/>
    <n v="79"/>
    <n v="0.84131868131868137"/>
    <n v="96.911392405063296"/>
    <x v="1"/>
    <s v="USD"/>
    <x v="638"/>
    <n v="1511762400"/>
    <d v="2018-01-03T06:00:00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1"/>
    <n v="196"/>
    <n v="1.3393478260869565"/>
    <n v="62.867346938775512"/>
    <x v="6"/>
    <s v="EUR"/>
    <x v="639"/>
    <n v="1447480800"/>
    <d v="2015-11-30T06:00:00"/>
    <n v="1448863200"/>
    <b v="1"/>
    <b v="0"/>
    <s v="music/rock"/>
    <x v="1"/>
    <x v="1"/>
  </r>
  <r>
    <n v="696"/>
    <s v="Lopez, Reid and Johnson"/>
    <s v="Total real-time hardware"/>
    <n v="164100"/>
    <n v="96888"/>
    <x v="0"/>
    <n v="889"/>
    <n v="0.59042047531992692"/>
    <n v="108.98537682789652"/>
    <x v="1"/>
    <s v="USD"/>
    <x v="640"/>
    <n v="1429506000"/>
    <d v="2015-04-21T05:00:00"/>
    <n v="1429592400"/>
    <b v="0"/>
    <b v="1"/>
    <s v="theater/plays"/>
    <x v="3"/>
    <x v="3"/>
  </r>
  <r>
    <n v="697"/>
    <s v="Fox-Williams"/>
    <s v="Profound system-worthy functionalities"/>
    <n v="128900"/>
    <n v="196960"/>
    <x v="1"/>
    <n v="7295"/>
    <n v="1.5280062063615205"/>
    <n v="26.999314599040439"/>
    <x v="1"/>
    <s v="USD"/>
    <x v="641"/>
    <n v="1522472400"/>
    <d v="2018-04-02T05:00:00"/>
    <n v="1522645200"/>
    <b v="0"/>
    <b v="0"/>
    <s v="music/electric music"/>
    <x v="1"/>
    <x v="5"/>
  </r>
  <r>
    <n v="698"/>
    <s v="Taylor, Wood and Taylor"/>
    <s v="Cloned hybrid focus group"/>
    <n v="42100"/>
    <n v="188057"/>
    <x v="1"/>
    <n v="2893"/>
    <n v="4.466912114014252"/>
    <n v="65.004147943311438"/>
    <x v="0"/>
    <s v="CAD"/>
    <x v="642"/>
    <n v="1322114400"/>
    <d v="2011-12-08T06:00:00"/>
    <n v="1323324000"/>
    <b v="0"/>
    <b v="0"/>
    <s v="technology/wearables"/>
    <x v="2"/>
    <x v="8"/>
  </r>
  <r>
    <n v="699"/>
    <s v="King Inc"/>
    <s v="Ergonomic dedicated focus group"/>
    <n v="7400"/>
    <n v="6245"/>
    <x v="0"/>
    <n v="56"/>
    <n v="0.8439189189189189"/>
    <n v="111.51785714285714"/>
    <x v="1"/>
    <s v="USD"/>
    <x v="230"/>
    <n v="1561438800"/>
    <d v="2019-06-26T05:00: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0"/>
    <n v="1"/>
    <n v="0.03"/>
    <n v="3"/>
    <x v="1"/>
    <s v="USD"/>
    <x v="67"/>
    <n v="1264399200"/>
    <d v="2010-02-09T06:00:00"/>
    <n v="1265695200"/>
    <b v="0"/>
    <b v="0"/>
    <s v="technology/wearables"/>
    <x v="2"/>
    <x v="8"/>
  </r>
  <r>
    <n v="701"/>
    <s v="Mcclain LLC"/>
    <s v="Open-source multi-tasking methodology"/>
    <n v="52000"/>
    <n v="91014"/>
    <x v="1"/>
    <n v="820"/>
    <n v="1.7502692307692307"/>
    <n v="110.99268292682927"/>
    <x v="1"/>
    <s v="USD"/>
    <x v="643"/>
    <n v="1301202000"/>
    <d v="2011-04-03T05:00:00"/>
    <n v="1301806800"/>
    <b v="1"/>
    <b v="0"/>
    <s v="theater/plays"/>
    <x v="3"/>
    <x v="3"/>
  </r>
  <r>
    <n v="702"/>
    <s v="Sims-Gross"/>
    <s v="Object-based attitude-oriented analyzer"/>
    <n v="8700"/>
    <n v="4710"/>
    <x v="0"/>
    <n v="83"/>
    <n v="0.54137931034482756"/>
    <n v="56.746987951807228"/>
    <x v="1"/>
    <s v="USD"/>
    <x v="644"/>
    <n v="1374469200"/>
    <d v="2013-07-27T05:00:00"/>
    <n v="1374901200"/>
    <b v="0"/>
    <b v="0"/>
    <s v="technology/wearables"/>
    <x v="2"/>
    <x v="8"/>
  </r>
  <r>
    <n v="703"/>
    <s v="Perez Group"/>
    <s v="Cross-platform tertiary hub"/>
    <n v="63400"/>
    <n v="197728"/>
    <x v="1"/>
    <n v="2038"/>
    <n v="3.1187381703470032"/>
    <n v="97.020608439646708"/>
    <x v="1"/>
    <s v="USD"/>
    <x v="645"/>
    <n v="1334984400"/>
    <d v="2012-05-08T05:00: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16"/>
    <n v="1.2278160919540231"/>
    <n v="92.08620689655173"/>
    <x v="1"/>
    <s v="USD"/>
    <x v="646"/>
    <n v="1467608400"/>
    <d v="2016-07-19T05:00:00"/>
    <n v="1468904400"/>
    <b v="0"/>
    <b v="0"/>
    <s v="film &amp; video/animation"/>
    <x v="4"/>
    <x v="10"/>
  </r>
  <r>
    <n v="705"/>
    <s v="Ford LLC"/>
    <s v="Centralized tangible success"/>
    <n v="169700"/>
    <n v="168048"/>
    <x v="0"/>
    <n v="2025"/>
    <n v="0.99026517383618151"/>
    <n v="82.986666666666665"/>
    <x v="4"/>
    <s v="GBP"/>
    <x v="626"/>
    <n v="1386741600"/>
    <d v="2013-12-15T06:00:00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1"/>
    <n v="1345"/>
    <n v="1.278468634686347"/>
    <n v="103.03791821561339"/>
    <x v="2"/>
    <s v="AUD"/>
    <x v="647"/>
    <n v="1546754400"/>
    <d v="2019-01-14T06:00:00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1"/>
    <n v="168"/>
    <n v="1.5861643835616439"/>
    <n v="68.922619047619051"/>
    <x v="1"/>
    <s v="USD"/>
    <x v="159"/>
    <n v="1544248800"/>
    <d v="2019-01-13T06:00:00"/>
    <n v="1547359200"/>
    <b v="0"/>
    <b v="0"/>
    <s v="film &amp; video/drama"/>
    <x v="4"/>
    <x v="6"/>
  </r>
  <r>
    <n v="708"/>
    <s v="Ortega LLC"/>
    <s v="Secured bifurcated intranet"/>
    <n v="1700"/>
    <n v="12020"/>
    <x v="1"/>
    <n v="137"/>
    <n v="7.0705882352941174"/>
    <n v="87.737226277372258"/>
    <x v="5"/>
    <s v="CHF"/>
    <x v="648"/>
    <n v="1495429200"/>
    <d v="2017-06-01T05:00:00"/>
    <n v="1496293200"/>
    <b v="0"/>
    <b v="0"/>
    <s v="theater/plays"/>
    <x v="3"/>
    <x v="3"/>
  </r>
  <r>
    <n v="709"/>
    <s v="Silva, Walker and Martin"/>
    <s v="Grass-roots 4thgeneration product"/>
    <n v="9800"/>
    <n v="13954"/>
    <x v="1"/>
    <n v="186"/>
    <n v="1.4238775510204082"/>
    <n v="75.021505376344081"/>
    <x v="6"/>
    <s v="EUR"/>
    <x v="267"/>
    <n v="1334811600"/>
    <d v="2012-04-26T05:00:00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1"/>
    <n v="125"/>
    <n v="1.4786046511627906"/>
    <n v="50.863999999999997"/>
    <x v="1"/>
    <s v="USD"/>
    <x v="649"/>
    <n v="1531544400"/>
    <d v="2018-07-21T05:00:00"/>
    <n v="1532149200"/>
    <b v="0"/>
    <b v="1"/>
    <s v="theater/plays"/>
    <x v="3"/>
    <x v="3"/>
  </r>
  <r>
    <n v="711"/>
    <s v="Anderson LLC"/>
    <s v="Customizable full-range artificial intelligence"/>
    <n v="6200"/>
    <n v="1260"/>
    <x v="0"/>
    <n v="14"/>
    <n v="0.20322580645161289"/>
    <n v="90"/>
    <x v="6"/>
    <s v="EUR"/>
    <x v="248"/>
    <n v="1453615200"/>
    <d v="2016-01-26T06:00:00"/>
    <n v="1453788000"/>
    <b v="1"/>
    <b v="1"/>
    <s v="theater/plays"/>
    <x v="3"/>
    <x v="3"/>
  </r>
  <r>
    <n v="712"/>
    <s v="Garza-Bryant"/>
    <s v="Programmable leadingedge contingency"/>
    <n v="800"/>
    <n v="14725"/>
    <x v="1"/>
    <n v="202"/>
    <n v="18.40625"/>
    <n v="72.896039603960389"/>
    <x v="1"/>
    <s v="USD"/>
    <x v="571"/>
    <n v="1467954000"/>
    <d v="2016-08-18T05:00:00"/>
    <n v="1471496400"/>
    <b v="0"/>
    <b v="0"/>
    <s v="theater/plays"/>
    <x v="3"/>
    <x v="3"/>
  </r>
  <r>
    <n v="713"/>
    <s v="Mays LLC"/>
    <s v="Multi-layered global groupware"/>
    <n v="6900"/>
    <n v="11174"/>
    <x v="1"/>
    <n v="103"/>
    <n v="1.6194202898550725"/>
    <n v="108.48543689320388"/>
    <x v="1"/>
    <s v="USD"/>
    <x v="650"/>
    <n v="1471842000"/>
    <d v="2016-09-03T05:00: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1785"/>
    <n v="4.7282077922077921"/>
    <n v="101.98095238095237"/>
    <x v="1"/>
    <s v="USD"/>
    <x v="1"/>
    <n v="1408424400"/>
    <d v="2014-08-20T05:00:00"/>
    <n v="1408510800"/>
    <b v="0"/>
    <b v="0"/>
    <s v="music/rock"/>
    <x v="1"/>
    <x v="1"/>
  </r>
  <r>
    <n v="715"/>
    <s v="Fischer, Torres and Walker"/>
    <s v="Expanded even-keeled portal"/>
    <n v="118000"/>
    <n v="28870"/>
    <x v="0"/>
    <n v="656"/>
    <n v="0.24466101694915254"/>
    <n v="44.009146341463413"/>
    <x v="1"/>
    <s v="USD"/>
    <x v="651"/>
    <n v="1281157200"/>
    <d v="2010-08-12T05:00:00"/>
    <n v="1281589200"/>
    <b v="0"/>
    <b v="0"/>
    <s v="games/mobile games"/>
    <x v="6"/>
    <x v="20"/>
  </r>
  <r>
    <n v="716"/>
    <s v="Tapia, Kramer and Hicks"/>
    <s v="Advanced modular moderator"/>
    <n v="2000"/>
    <n v="10353"/>
    <x v="1"/>
    <n v="157"/>
    <n v="5.1764999999999999"/>
    <n v="65.942675159235662"/>
    <x v="1"/>
    <s v="USD"/>
    <x v="652"/>
    <n v="1373432400"/>
    <d v="2013-08-07T05:00: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1"/>
    <n v="555"/>
    <n v="2.4764285714285714"/>
    <n v="24.987387387387386"/>
    <x v="1"/>
    <s v="USD"/>
    <x v="653"/>
    <n v="1313989200"/>
    <d v="2011-09-12T05:00:00"/>
    <n v="1315803600"/>
    <b v="0"/>
    <b v="0"/>
    <s v="film &amp; video/documentary"/>
    <x v="4"/>
    <x v="4"/>
  </r>
  <r>
    <n v="718"/>
    <s v="Reyes PLC"/>
    <s v="Expanded optimal pricing structure"/>
    <n v="8300"/>
    <n v="8317"/>
    <x v="1"/>
    <n v="297"/>
    <n v="1.0020481927710843"/>
    <n v="28.003367003367003"/>
    <x v="1"/>
    <s v="USD"/>
    <x v="654"/>
    <n v="1371445200"/>
    <d v="2013-07-13T05:00:00"/>
    <n v="1373691600"/>
    <b v="0"/>
    <b v="0"/>
    <s v="technology/wearables"/>
    <x v="2"/>
    <x v="8"/>
  </r>
  <r>
    <n v="719"/>
    <s v="Pace, Simpson and Watkins"/>
    <s v="Down-sized uniform ability"/>
    <n v="6900"/>
    <n v="10557"/>
    <x v="1"/>
    <n v="123"/>
    <n v="1.53"/>
    <n v="85.829268292682926"/>
    <x v="1"/>
    <s v="USD"/>
    <x v="655"/>
    <n v="1338267600"/>
    <d v="2012-06-09T05:00: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38"/>
    <n v="0.37091954022988505"/>
    <n v="84.921052631578945"/>
    <x v="3"/>
    <s v="DKK"/>
    <x v="656"/>
    <n v="1519192800"/>
    <d v="2018-03-07T06:00:00"/>
    <n v="1520402400"/>
    <b v="0"/>
    <b v="1"/>
    <s v="theater/plays"/>
    <x v="3"/>
    <x v="3"/>
  </r>
  <r>
    <n v="721"/>
    <s v="Dominguez-Owens"/>
    <s v="Open-architected systematic intranet"/>
    <n v="123600"/>
    <n v="5429"/>
    <x v="3"/>
    <n v="60"/>
    <n v="4.3923948220064728E-2"/>
    <n v="90.483333333333334"/>
    <x v="1"/>
    <s v="USD"/>
    <x v="657"/>
    <n v="1522818000"/>
    <d v="2018-04-10T05:00:00"/>
    <n v="1523336400"/>
    <b v="0"/>
    <b v="0"/>
    <s v="music/rock"/>
    <x v="1"/>
    <x v="1"/>
  </r>
  <r>
    <n v="722"/>
    <s v="Thomas-Simmons"/>
    <s v="Proactive 24hour frame"/>
    <n v="48500"/>
    <n v="75906"/>
    <x v="1"/>
    <n v="3036"/>
    <n v="1.5650721649484536"/>
    <n v="25.00197628458498"/>
    <x v="1"/>
    <s v="USD"/>
    <x v="265"/>
    <n v="1509948000"/>
    <d v="2017-12-03T06:00:00"/>
    <n v="1512280800"/>
    <b v="0"/>
    <b v="0"/>
    <s v="film &amp; video/documentary"/>
    <x v="4"/>
    <x v="4"/>
  </r>
  <r>
    <n v="723"/>
    <s v="Beck-Knight"/>
    <s v="Exclusive fresh-thinking model"/>
    <n v="4900"/>
    <n v="13250"/>
    <x v="1"/>
    <n v="144"/>
    <n v="2.704081632653061"/>
    <n v="92.013888888888886"/>
    <x v="2"/>
    <s v="AUD"/>
    <x v="658"/>
    <n v="1456898400"/>
    <d v="2016-03-23T05:00:00"/>
    <n v="1458709200"/>
    <b v="0"/>
    <b v="0"/>
    <s v="theater/plays"/>
    <x v="3"/>
    <x v="3"/>
  </r>
  <r>
    <n v="724"/>
    <s v="Mccoy Ltd"/>
    <s v="Business-focused encompassing intranet"/>
    <n v="8400"/>
    <n v="11261"/>
    <x v="1"/>
    <n v="121"/>
    <n v="1.3405952380952382"/>
    <n v="93.066115702479337"/>
    <x v="4"/>
    <s v="GBP"/>
    <x v="659"/>
    <n v="1413954000"/>
    <d v="2014-10-24T05:00:00"/>
    <n v="1414126800"/>
    <b v="0"/>
    <b v="1"/>
    <s v="theater/plays"/>
    <x v="3"/>
    <x v="3"/>
  </r>
  <r>
    <n v="725"/>
    <s v="Dawson-Tyler"/>
    <s v="Optional 6thgeneration access"/>
    <n v="193200"/>
    <n v="97369"/>
    <x v="0"/>
    <n v="1596"/>
    <n v="0.50398033126293995"/>
    <n v="61.008145363408524"/>
    <x v="1"/>
    <s v="USD"/>
    <x v="660"/>
    <n v="1416031200"/>
    <d v="2014-11-17T06:00:00"/>
    <n v="1416204000"/>
    <b v="0"/>
    <b v="0"/>
    <s v="games/mobile games"/>
    <x v="6"/>
    <x v="20"/>
  </r>
  <r>
    <n v="726"/>
    <s v="Johns-Thomas"/>
    <s v="Realigned web-enabled functionalities"/>
    <n v="54300"/>
    <n v="48227"/>
    <x v="3"/>
    <n v="524"/>
    <n v="0.88815837937384901"/>
    <n v="92.036259541984734"/>
    <x v="1"/>
    <s v="USD"/>
    <x v="661"/>
    <n v="1287982800"/>
    <d v="2010-10-31T05:00:00"/>
    <n v="1288501200"/>
    <b v="0"/>
    <b v="1"/>
    <s v="theater/plays"/>
    <x v="3"/>
    <x v="3"/>
  </r>
  <r>
    <n v="727"/>
    <s v="Quinn, Cruz and Schmidt"/>
    <s v="Enterprise-wide multimedia software"/>
    <n v="8900"/>
    <n v="14685"/>
    <x v="1"/>
    <n v="181"/>
    <n v="1.65"/>
    <n v="81.132596685082873"/>
    <x v="1"/>
    <s v="USD"/>
    <x v="4"/>
    <n v="1547964000"/>
    <d v="2019-03-19T05:00:00"/>
    <n v="1552971600"/>
    <b v="0"/>
    <b v="0"/>
    <s v="technology/web"/>
    <x v="2"/>
    <x v="2"/>
  </r>
  <r>
    <n v="728"/>
    <s v="Stewart Inc"/>
    <s v="Versatile mission-critical knowledgebase"/>
    <n v="4200"/>
    <n v="735"/>
    <x v="0"/>
    <n v="10"/>
    <n v="0.17499999999999999"/>
    <n v="73.5"/>
    <x v="1"/>
    <s v="USD"/>
    <x v="662"/>
    <n v="1464152400"/>
    <d v="2016-06-05T05:00:00"/>
    <n v="1465102800"/>
    <b v="0"/>
    <b v="0"/>
    <s v="theater/plays"/>
    <x v="3"/>
    <x v="3"/>
  </r>
  <r>
    <n v="729"/>
    <s v="Moore Group"/>
    <s v="Multi-lateral object-oriented open system"/>
    <n v="5600"/>
    <n v="10397"/>
    <x v="1"/>
    <n v="122"/>
    <n v="1.8566071428571429"/>
    <n v="85.221311475409834"/>
    <x v="1"/>
    <s v="USD"/>
    <x v="663"/>
    <n v="1359957600"/>
    <d v="2013-02-06T06:00:00"/>
    <n v="1360130400"/>
    <b v="0"/>
    <b v="0"/>
    <s v="film &amp; video/drama"/>
    <x v="4"/>
    <x v="6"/>
  </r>
  <r>
    <n v="730"/>
    <s v="Carson PLC"/>
    <s v="Visionary system-worthy attitude"/>
    <n v="28800"/>
    <n v="118847"/>
    <x v="1"/>
    <n v="1071"/>
    <n v="4.1266319444444441"/>
    <n v="110.96825396825396"/>
    <x v="0"/>
    <s v="CAD"/>
    <x v="664"/>
    <n v="1432357200"/>
    <d v="2015-05-29T05:00:00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3"/>
    <n v="219"/>
    <n v="0.90249999999999997"/>
    <n v="32.968036529680369"/>
    <x v="1"/>
    <s v="USD"/>
    <x v="665"/>
    <n v="1500786000"/>
    <d v="2017-07-24T05:00:00"/>
    <n v="1500872400"/>
    <b v="0"/>
    <b v="0"/>
    <s v="technology/web"/>
    <x v="2"/>
    <x v="2"/>
  </r>
  <r>
    <n v="732"/>
    <s v="Glass, Baker and Jones"/>
    <s v="Business-focused 24hour access"/>
    <n v="117000"/>
    <n v="107622"/>
    <x v="0"/>
    <n v="1121"/>
    <n v="0.91984615384615387"/>
    <n v="96.005352363960753"/>
    <x v="1"/>
    <s v="USD"/>
    <x v="666"/>
    <n v="1490158800"/>
    <d v="2017-04-14T05:00:00"/>
    <n v="1492146000"/>
    <b v="0"/>
    <b v="1"/>
    <s v="music/rock"/>
    <x v="1"/>
    <x v="1"/>
  </r>
  <r>
    <n v="733"/>
    <s v="Marquez-Kerr"/>
    <s v="Automated hybrid orchestration"/>
    <n v="15800"/>
    <n v="83267"/>
    <x v="1"/>
    <n v="980"/>
    <n v="5.2700632911392402"/>
    <n v="84.96632653061225"/>
    <x v="1"/>
    <s v="USD"/>
    <x v="43"/>
    <n v="1406178000"/>
    <d v="2014-08-06T05:00:00"/>
    <n v="1407301200"/>
    <b v="0"/>
    <b v="0"/>
    <s v="music/metal"/>
    <x v="1"/>
    <x v="16"/>
  </r>
  <r>
    <n v="734"/>
    <s v="Stone PLC"/>
    <s v="Exclusive 5thgeneration leverage"/>
    <n v="4200"/>
    <n v="13404"/>
    <x v="1"/>
    <n v="536"/>
    <n v="3.1914285714285713"/>
    <n v="25.007462686567163"/>
    <x v="1"/>
    <s v="USD"/>
    <x v="667"/>
    <n v="1485583200"/>
    <d v="2017-02-09T06:00:00"/>
    <n v="1486620000"/>
    <b v="0"/>
    <b v="1"/>
    <s v="theater/plays"/>
    <x v="3"/>
    <x v="3"/>
  </r>
  <r>
    <n v="735"/>
    <s v="Caldwell PLC"/>
    <s v="Grass-roots zero administration alliance"/>
    <n v="37100"/>
    <n v="131404"/>
    <x v="1"/>
    <n v="1991"/>
    <n v="3.5418867924528303"/>
    <n v="65.998995479658461"/>
    <x v="1"/>
    <s v="USD"/>
    <x v="668"/>
    <n v="1459314000"/>
    <d v="2016-04-06T05:00:00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3"/>
    <n v="29"/>
    <n v="0.32896103896103895"/>
    <n v="87.34482758620689"/>
    <x v="1"/>
    <s v="USD"/>
    <x v="669"/>
    <n v="1424412000"/>
    <d v="2015-02-24T06:00: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80"/>
    <n v="1.358918918918919"/>
    <n v="27.933333333333334"/>
    <x v="1"/>
    <s v="USD"/>
    <x v="670"/>
    <n v="1478844000"/>
    <d v="2016-11-23T06:00:00"/>
    <n v="1479880800"/>
    <b v="0"/>
    <b v="0"/>
    <s v="music/indie rock"/>
    <x v="1"/>
    <x v="7"/>
  </r>
  <r>
    <n v="738"/>
    <s v="Garcia Group"/>
    <s v="Extended zero administration software"/>
    <n v="74700"/>
    <n v="1557"/>
    <x v="0"/>
    <n v="15"/>
    <n v="2.0843373493975904E-2"/>
    <n v="103.8"/>
    <x v="1"/>
    <s v="USD"/>
    <x v="671"/>
    <n v="1416117600"/>
    <d v="2014-12-08T06:00:00"/>
    <n v="1418018400"/>
    <b v="0"/>
    <b v="1"/>
    <s v="theater/plays"/>
    <x v="3"/>
    <x v="3"/>
  </r>
  <r>
    <n v="739"/>
    <s v="Meyer-Avila"/>
    <s v="Multi-tiered discrete support"/>
    <n v="10000"/>
    <n v="6100"/>
    <x v="0"/>
    <n v="191"/>
    <n v="0.61"/>
    <n v="31.937172774869111"/>
    <x v="1"/>
    <s v="USD"/>
    <x v="672"/>
    <n v="1340946000"/>
    <d v="2012-06-30T05:00:00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0"/>
    <n v="16"/>
    <n v="0.30037735849056602"/>
    <n v="99.5"/>
    <x v="1"/>
    <s v="USD"/>
    <x v="673"/>
    <n v="1486101600"/>
    <d v="2017-02-06T06:00:00"/>
    <n v="1486360800"/>
    <b v="0"/>
    <b v="0"/>
    <s v="theater/plays"/>
    <x v="3"/>
    <x v="3"/>
  </r>
  <r>
    <n v="741"/>
    <s v="Garcia Ltd"/>
    <s v="Balanced mobile alliance"/>
    <n v="1200"/>
    <n v="14150"/>
    <x v="1"/>
    <n v="130"/>
    <n v="11.791666666666666"/>
    <n v="108.84615384615384"/>
    <x v="1"/>
    <s v="USD"/>
    <x v="674"/>
    <n v="1274590800"/>
    <d v="2010-05-24T05:00:00"/>
    <n v="1274677200"/>
    <b v="0"/>
    <b v="0"/>
    <s v="theater/plays"/>
    <x v="3"/>
    <x v="3"/>
  </r>
  <r>
    <n v="742"/>
    <s v="West-Stevens"/>
    <s v="Reactive solution-oriented groupware"/>
    <n v="1200"/>
    <n v="13513"/>
    <x v="1"/>
    <n v="122"/>
    <n v="11.260833333333334"/>
    <n v="110.76229508196721"/>
    <x v="1"/>
    <s v="USD"/>
    <x v="675"/>
    <n v="1263880800"/>
    <d v="2010-03-02T06:00:00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0"/>
    <n v="17"/>
    <n v="0.12923076923076923"/>
    <n v="29.647058823529413"/>
    <x v="1"/>
    <s v="USD"/>
    <x v="676"/>
    <n v="1445403600"/>
    <d v="2015-10-27T05:00:00"/>
    <n v="1445922000"/>
    <b v="0"/>
    <b v="1"/>
    <s v="theater/plays"/>
    <x v="3"/>
    <x v="3"/>
  </r>
  <r>
    <n v="744"/>
    <s v="Fitzgerald Group"/>
    <s v="Intuitive exuding initiative"/>
    <n v="2000"/>
    <n v="14240"/>
    <x v="1"/>
    <n v="140"/>
    <n v="7.12"/>
    <n v="101.71428571428571"/>
    <x v="1"/>
    <s v="USD"/>
    <x v="342"/>
    <n v="1533877200"/>
    <d v="2018-08-12T05:00:00"/>
    <n v="1534050000"/>
    <b v="0"/>
    <b v="1"/>
    <s v="theater/plays"/>
    <x v="3"/>
    <x v="3"/>
  </r>
  <r>
    <n v="745"/>
    <s v="Hill, Mccann and Moore"/>
    <s v="Streamlined needs-based knowledge user"/>
    <n v="6900"/>
    <n v="2091"/>
    <x v="0"/>
    <n v="34"/>
    <n v="0.30304347826086958"/>
    <n v="61.5"/>
    <x v="1"/>
    <s v="USD"/>
    <x v="677"/>
    <n v="1275195600"/>
    <d v="2010-06-26T05:00:00"/>
    <n v="1277528400"/>
    <b v="0"/>
    <b v="0"/>
    <s v="technology/wearables"/>
    <x v="2"/>
    <x v="8"/>
  </r>
  <r>
    <n v="746"/>
    <s v="Edwards LLC"/>
    <s v="Automated system-worthy structure"/>
    <n v="55800"/>
    <n v="118580"/>
    <x v="1"/>
    <n v="3388"/>
    <n v="2.1250896057347672"/>
    <n v="35"/>
    <x v="1"/>
    <s v="USD"/>
    <x v="678"/>
    <n v="1318136400"/>
    <d v="2011-10-14T05:00:00"/>
    <n v="1318568400"/>
    <b v="0"/>
    <b v="0"/>
    <s v="technology/web"/>
    <x v="2"/>
    <x v="2"/>
  </r>
  <r>
    <n v="747"/>
    <s v="Greer and Sons"/>
    <s v="Secured clear-thinking intranet"/>
    <n v="4900"/>
    <n v="11214"/>
    <x v="1"/>
    <n v="280"/>
    <n v="2.2885714285714287"/>
    <n v="40.049999999999997"/>
    <x v="1"/>
    <s v="USD"/>
    <x v="679"/>
    <n v="1283403600"/>
    <d v="2010-09-13T05:00:00"/>
    <n v="1284354000"/>
    <b v="0"/>
    <b v="0"/>
    <s v="theater/plays"/>
    <x v="3"/>
    <x v="3"/>
  </r>
  <r>
    <n v="748"/>
    <s v="Martinez PLC"/>
    <s v="Cloned actuating architecture"/>
    <n v="194900"/>
    <n v="68137"/>
    <x v="3"/>
    <n v="614"/>
    <n v="0.34959979476654696"/>
    <n v="110.97231270358306"/>
    <x v="1"/>
    <s v="USD"/>
    <x v="680"/>
    <n v="1267423200"/>
    <d v="2010-03-26T05:00:0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1"/>
    <n v="366"/>
    <n v="1.5729069767441861"/>
    <n v="36.959016393442624"/>
    <x v="6"/>
    <s v="EUR"/>
    <x v="681"/>
    <n v="1412744400"/>
    <d v="2014-10-20T05:00:00"/>
    <n v="1413781200"/>
    <b v="0"/>
    <b v="1"/>
    <s v="technology/wearables"/>
    <x v="2"/>
    <x v="8"/>
  </r>
  <r>
    <n v="750"/>
    <s v="Ramos and Sons"/>
    <s v="Extended responsive Internet solution"/>
    <n v="100"/>
    <n v="1"/>
    <x v="0"/>
    <n v="1"/>
    <n v="0.01"/>
    <n v="1"/>
    <x v="4"/>
    <s v="GBP"/>
    <x v="682"/>
    <n v="1277960400"/>
    <d v="2010-07-26T05:00:00"/>
    <n v="1280120400"/>
    <b v="0"/>
    <b v="0"/>
    <s v="music/electric music"/>
    <x v="1"/>
    <x v="5"/>
  </r>
  <r>
    <n v="751"/>
    <s v="Lane-Barber"/>
    <s v="Universal value-added moderator"/>
    <n v="3600"/>
    <n v="8363"/>
    <x v="1"/>
    <n v="270"/>
    <n v="2.3230555555555554"/>
    <n v="30.974074074074075"/>
    <x v="1"/>
    <s v="USD"/>
    <x v="683"/>
    <n v="1458190800"/>
    <d v="2016-04-01T05:00:00"/>
    <n v="1459486800"/>
    <b v="1"/>
    <b v="1"/>
    <s v="publishing/nonfiction"/>
    <x v="5"/>
    <x v="9"/>
  </r>
  <r>
    <n v="752"/>
    <s v="Lowery Group"/>
    <s v="Sharable motivating emulation"/>
    <n v="5800"/>
    <n v="5362"/>
    <x v="3"/>
    <n v="114"/>
    <n v="0.92448275862068963"/>
    <n v="47.035087719298247"/>
    <x v="1"/>
    <s v="USD"/>
    <x v="684"/>
    <n v="1280984400"/>
    <d v="2010-08-23T05:00:00"/>
    <n v="1282539600"/>
    <b v="0"/>
    <b v="1"/>
    <s v="theater/plays"/>
    <x v="3"/>
    <x v="3"/>
  </r>
  <r>
    <n v="753"/>
    <s v="Guerrero-Griffin"/>
    <s v="Networked web-enabled product"/>
    <n v="4700"/>
    <n v="12065"/>
    <x v="1"/>
    <n v="137"/>
    <n v="2.5670212765957445"/>
    <n v="88.065693430656935"/>
    <x v="1"/>
    <s v="USD"/>
    <x v="674"/>
    <n v="1274590800"/>
    <d v="2010-06-07T05:00: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1"/>
    <n v="3205"/>
    <n v="1.6847017045454546"/>
    <n v="37.005616224648989"/>
    <x v="1"/>
    <s v="USD"/>
    <x v="685"/>
    <n v="1351400400"/>
    <d v="2012-12-20T06:00:00"/>
    <n v="1355983200"/>
    <b v="0"/>
    <b v="0"/>
    <s v="theater/plays"/>
    <x v="3"/>
    <x v="3"/>
  </r>
  <r>
    <n v="755"/>
    <s v="Chen, Pollard and Clarke"/>
    <s v="Stand-alone multi-state project"/>
    <n v="4500"/>
    <n v="7496"/>
    <x v="1"/>
    <n v="288"/>
    <n v="1.6657777777777778"/>
    <n v="26.027777777777779"/>
    <x v="3"/>
    <s v="DKK"/>
    <x v="605"/>
    <n v="1514354400"/>
    <d v="2018-01-08T06:00: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148"/>
    <n v="7.7207692307692311"/>
    <n v="67.817567567567565"/>
    <x v="1"/>
    <s v="USD"/>
    <x v="686"/>
    <n v="1421733600"/>
    <d v="2015-01-26T06:00:00"/>
    <n v="1422252000"/>
    <b v="0"/>
    <b v="0"/>
    <s v="theater/plays"/>
    <x v="3"/>
    <x v="3"/>
  </r>
  <r>
    <n v="757"/>
    <s v="Callahan-Gilbert"/>
    <s v="Profit-focused motivating function"/>
    <n v="1400"/>
    <n v="5696"/>
    <x v="1"/>
    <n v="114"/>
    <n v="4.0685714285714285"/>
    <n v="49.964912280701753"/>
    <x v="1"/>
    <s v="USD"/>
    <x v="687"/>
    <n v="1305176400"/>
    <d v="2011-05-16T05:00:00"/>
    <n v="1305522000"/>
    <b v="0"/>
    <b v="0"/>
    <s v="film &amp; video/drama"/>
    <x v="4"/>
    <x v="6"/>
  </r>
  <r>
    <n v="758"/>
    <s v="Logan-Miranda"/>
    <s v="Proactive systemic firmware"/>
    <n v="29600"/>
    <n v="167005"/>
    <x v="1"/>
    <n v="1518"/>
    <n v="5.6420608108108112"/>
    <n v="110.01646903820817"/>
    <x v="0"/>
    <s v="CAD"/>
    <x v="688"/>
    <n v="1414126800"/>
    <d v="2014-11-02T05:00:00"/>
    <n v="1414904400"/>
    <b v="0"/>
    <b v="0"/>
    <s v="music/rock"/>
    <x v="1"/>
    <x v="1"/>
  </r>
  <r>
    <n v="759"/>
    <s v="Rodriguez PLC"/>
    <s v="Grass-roots upward-trending installation"/>
    <n v="167500"/>
    <n v="114615"/>
    <x v="0"/>
    <n v="1274"/>
    <n v="0.6842686567164179"/>
    <n v="89.964678178963894"/>
    <x v="1"/>
    <s v="USD"/>
    <x v="689"/>
    <n v="1517810400"/>
    <d v="2018-03-07T06:00:00"/>
    <n v="1520402400"/>
    <b v="0"/>
    <b v="0"/>
    <s v="music/electric music"/>
    <x v="1"/>
    <x v="5"/>
  </r>
  <r>
    <n v="760"/>
    <s v="Smith-Kennedy"/>
    <s v="Virtual heuristic hub"/>
    <n v="48300"/>
    <n v="16592"/>
    <x v="0"/>
    <n v="210"/>
    <n v="0.34351966873706002"/>
    <n v="79.009523809523813"/>
    <x v="6"/>
    <s v="EUR"/>
    <x v="690"/>
    <n v="1564635600"/>
    <d v="2019-08-30T05:00:00"/>
    <n v="1567141200"/>
    <b v="0"/>
    <b v="1"/>
    <s v="games/video games"/>
    <x v="6"/>
    <x v="11"/>
  </r>
  <r>
    <n v="761"/>
    <s v="Mitchell-Lee"/>
    <s v="Customizable leadingedge model"/>
    <n v="2200"/>
    <n v="14420"/>
    <x v="1"/>
    <n v="166"/>
    <n v="6.5545454545454547"/>
    <n v="86.867469879518069"/>
    <x v="1"/>
    <s v="USD"/>
    <x v="691"/>
    <n v="1500699600"/>
    <d v="2017-07-27T05:00:00"/>
    <n v="1501131600"/>
    <b v="0"/>
    <b v="0"/>
    <s v="music/rock"/>
    <x v="1"/>
    <x v="1"/>
  </r>
  <r>
    <n v="762"/>
    <s v="Davis Ltd"/>
    <s v="Upgradable uniform service-desk"/>
    <n v="3500"/>
    <n v="6204"/>
    <x v="1"/>
    <n v="100"/>
    <n v="1.7725714285714285"/>
    <n v="62.04"/>
    <x v="2"/>
    <s v="AUD"/>
    <x v="692"/>
    <n v="1354082400"/>
    <d v="2012-12-09T06:00:00"/>
    <n v="1355032800"/>
    <b v="0"/>
    <b v="0"/>
    <s v="music/jazz"/>
    <x v="1"/>
    <x v="17"/>
  </r>
  <r>
    <n v="763"/>
    <s v="Rowland PLC"/>
    <s v="Inverse client-driven product"/>
    <n v="5600"/>
    <n v="6338"/>
    <x v="1"/>
    <n v="235"/>
    <n v="1.1317857142857144"/>
    <n v="26.970212765957445"/>
    <x v="1"/>
    <s v="USD"/>
    <x v="693"/>
    <n v="1336453200"/>
    <d v="2012-06-12T05:00:00"/>
    <n v="1339477200"/>
    <b v="0"/>
    <b v="1"/>
    <s v="theater/plays"/>
    <x v="3"/>
    <x v="3"/>
  </r>
  <r>
    <n v="764"/>
    <s v="Shaffer-Mason"/>
    <s v="Managed bandwidth-monitored system engine"/>
    <n v="1100"/>
    <n v="8010"/>
    <x v="1"/>
    <n v="148"/>
    <n v="7.2818181818181822"/>
    <n v="54.121621621621621"/>
    <x v="1"/>
    <s v="USD"/>
    <x v="694"/>
    <n v="1305262800"/>
    <d v="2011-05-21T05:00:00"/>
    <n v="1305954000"/>
    <b v="0"/>
    <b v="0"/>
    <s v="music/rock"/>
    <x v="1"/>
    <x v="1"/>
  </r>
  <r>
    <n v="765"/>
    <s v="Matthews LLC"/>
    <s v="Advanced transitional help-desk"/>
    <n v="3900"/>
    <n v="8125"/>
    <x v="1"/>
    <n v="198"/>
    <n v="2.0833333333333335"/>
    <n v="41.035353535353536"/>
    <x v="1"/>
    <s v="USD"/>
    <x v="695"/>
    <n v="1492232400"/>
    <d v="2017-05-10T05:00:00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0"/>
    <n v="248"/>
    <n v="0.31171232876712329"/>
    <n v="55.052419354838712"/>
    <x v="2"/>
    <s v="AUD"/>
    <x v="123"/>
    <n v="1537333200"/>
    <d v="2018-09-20T05:00: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513"/>
    <n v="0.56967078189300413"/>
    <n v="107.93762183235867"/>
    <x v="1"/>
    <s v="USD"/>
    <x v="696"/>
    <n v="1444107600"/>
    <d v="2015-11-20T06:00:00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1"/>
    <n v="150"/>
    <n v="2.31"/>
    <n v="73.92"/>
    <x v="1"/>
    <s v="USD"/>
    <x v="626"/>
    <n v="1386741600"/>
    <d v="2013-12-26T06:00:00"/>
    <n v="1388037600"/>
    <b v="0"/>
    <b v="0"/>
    <s v="theater/plays"/>
    <x v="3"/>
    <x v="3"/>
  </r>
  <r>
    <n v="769"/>
    <s v="Johnson-Morales"/>
    <s v="Devolved 24hour forecast"/>
    <n v="125600"/>
    <n v="109106"/>
    <x v="0"/>
    <n v="3410"/>
    <n v="0.86867834394904464"/>
    <n v="31.995894428152493"/>
    <x v="1"/>
    <s v="USD"/>
    <x v="697"/>
    <n v="1376542800"/>
    <d v="2013-09-10T05:00:00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1"/>
    <n v="216"/>
    <n v="2.7074418604651163"/>
    <n v="53.898148148148145"/>
    <x v="6"/>
    <s v="EUR"/>
    <x v="698"/>
    <n v="1397451600"/>
    <d v="2014-04-21T05:00:00"/>
    <n v="1398056400"/>
    <b v="0"/>
    <b v="1"/>
    <s v="theater/plays"/>
    <x v="3"/>
    <x v="3"/>
  </r>
  <r>
    <n v="771"/>
    <s v="Smith, Mack and Williams"/>
    <s v="Self-enabling 5thgeneration paradigm"/>
    <n v="5600"/>
    <n v="2769"/>
    <x v="3"/>
    <n v="26"/>
    <n v="0.49446428571428569"/>
    <n v="106.5"/>
    <x v="1"/>
    <s v="USD"/>
    <x v="699"/>
    <n v="1548482400"/>
    <d v="2019-02-22T06:00:00"/>
    <n v="1550815200"/>
    <b v="0"/>
    <b v="0"/>
    <s v="theater/plays"/>
    <x v="3"/>
    <x v="3"/>
  </r>
  <r>
    <n v="772"/>
    <s v="Johnson-Pace"/>
    <s v="Persistent 3rdgeneration moratorium"/>
    <n v="149600"/>
    <n v="169586"/>
    <x v="1"/>
    <n v="5139"/>
    <n v="1.1335962566844919"/>
    <n v="32.999805409612762"/>
    <x v="1"/>
    <s v="USD"/>
    <x v="700"/>
    <n v="1549692000"/>
    <d v="2019-02-13T06:00: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1"/>
    <n v="2353"/>
    <n v="1.9055555555555554"/>
    <n v="43.00254993625159"/>
    <x v="1"/>
    <s v="USD"/>
    <x v="701"/>
    <n v="1492059600"/>
    <d v="2017-04-23T05:00:00"/>
    <n v="1492923600"/>
    <b v="0"/>
    <b v="0"/>
    <s v="theater/plays"/>
    <x v="3"/>
    <x v="3"/>
  </r>
  <r>
    <n v="774"/>
    <s v="Gonzalez-Snow"/>
    <s v="Polarized user-facing interface"/>
    <n v="5000"/>
    <n v="6775"/>
    <x v="1"/>
    <n v="78"/>
    <n v="1.355"/>
    <n v="86.858974358974365"/>
    <x v="6"/>
    <s v="EUR"/>
    <x v="702"/>
    <n v="1463979600"/>
    <d v="2016-07-03T05:00:00"/>
    <n v="1467522000"/>
    <b v="0"/>
    <b v="0"/>
    <s v="technology/web"/>
    <x v="2"/>
    <x v="2"/>
  </r>
  <r>
    <n v="775"/>
    <s v="Murphy LLC"/>
    <s v="Customer-focused non-volatile framework"/>
    <n v="9400"/>
    <n v="968"/>
    <x v="0"/>
    <n v="10"/>
    <n v="0.10297872340425532"/>
    <n v="96.8"/>
    <x v="1"/>
    <s v="USD"/>
    <x v="703"/>
    <n v="1415253600"/>
    <d v="2014-11-16T06:00:00"/>
    <n v="1416117600"/>
    <b v="0"/>
    <b v="0"/>
    <s v="music/rock"/>
    <x v="1"/>
    <x v="1"/>
  </r>
  <r>
    <n v="776"/>
    <s v="Taylor-Rowe"/>
    <s v="Synchronized multimedia frame"/>
    <n v="110800"/>
    <n v="72623"/>
    <x v="0"/>
    <n v="2201"/>
    <n v="0.65544223826714798"/>
    <n v="32.995456610631528"/>
    <x v="1"/>
    <s v="USD"/>
    <x v="704"/>
    <n v="1562216400"/>
    <d v="2019-07-22T05:00:00"/>
    <n v="1563771600"/>
    <b v="0"/>
    <b v="0"/>
    <s v="theater/plays"/>
    <x v="3"/>
    <x v="3"/>
  </r>
  <r>
    <n v="777"/>
    <s v="Henderson Ltd"/>
    <s v="Open-architected stable algorithm"/>
    <n v="93800"/>
    <n v="45987"/>
    <x v="0"/>
    <n v="676"/>
    <n v="0.49026652452025588"/>
    <n v="68.028106508875737"/>
    <x v="1"/>
    <s v="USD"/>
    <x v="431"/>
    <n v="1316754000"/>
    <d v="2011-10-22T05:00:00"/>
    <n v="1319259600"/>
    <b v="0"/>
    <b v="0"/>
    <s v="theater/plays"/>
    <x v="3"/>
    <x v="3"/>
  </r>
  <r>
    <n v="778"/>
    <s v="Moss-Guzman"/>
    <s v="Cross-platform optimizing website"/>
    <n v="1300"/>
    <n v="10243"/>
    <x v="1"/>
    <n v="174"/>
    <n v="7.8792307692307695"/>
    <n v="58.867816091954026"/>
    <x v="5"/>
    <s v="CHF"/>
    <x v="705"/>
    <n v="1313211600"/>
    <d v="2011-08-18T05:00:00"/>
    <n v="1313643600"/>
    <b v="0"/>
    <b v="0"/>
    <s v="film &amp; video/animation"/>
    <x v="4"/>
    <x v="10"/>
  </r>
  <r>
    <n v="779"/>
    <s v="Webb Group"/>
    <s v="Public-key actuating projection"/>
    <n v="108700"/>
    <n v="87293"/>
    <x v="0"/>
    <n v="831"/>
    <n v="0.80306347746090156"/>
    <n v="105.04572803850782"/>
    <x v="1"/>
    <s v="USD"/>
    <x v="706"/>
    <n v="1439528400"/>
    <d v="2015-08-23T05:00:00"/>
    <n v="1440306000"/>
    <b v="0"/>
    <b v="1"/>
    <s v="theater/plays"/>
    <x v="3"/>
    <x v="3"/>
  </r>
  <r>
    <n v="780"/>
    <s v="Brooks-Rodriguez"/>
    <s v="Implemented intangible instruction set"/>
    <n v="5100"/>
    <n v="5421"/>
    <x v="1"/>
    <n v="164"/>
    <n v="1.0629411764705883"/>
    <n v="33.054878048780488"/>
    <x v="1"/>
    <s v="USD"/>
    <x v="707"/>
    <n v="1469163600"/>
    <d v="2016-08-10T05:00:00"/>
    <n v="1470805200"/>
    <b v="0"/>
    <b v="1"/>
    <s v="film &amp; video/drama"/>
    <x v="4"/>
    <x v="6"/>
  </r>
  <r>
    <n v="781"/>
    <s v="Thomas Ltd"/>
    <s v="Cross-group interactive architecture"/>
    <n v="8700"/>
    <n v="4414"/>
    <x v="3"/>
    <n v="56"/>
    <n v="0.50735632183908042"/>
    <n v="78.821428571428569"/>
    <x v="5"/>
    <s v="CHF"/>
    <x v="708"/>
    <n v="1288501200"/>
    <d v="2010-12-21T06:00:00"/>
    <n v="1292911200"/>
    <b v="0"/>
    <b v="0"/>
    <s v="theater/plays"/>
    <x v="3"/>
    <x v="3"/>
  </r>
  <r>
    <n v="782"/>
    <s v="Williams and Sons"/>
    <s v="Centralized asymmetric framework"/>
    <n v="5100"/>
    <n v="10981"/>
    <x v="1"/>
    <n v="161"/>
    <n v="2.153137254901961"/>
    <n v="68.204968944099377"/>
    <x v="1"/>
    <s v="USD"/>
    <x v="709"/>
    <n v="1298959200"/>
    <d v="2011-03-29T05:00: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38"/>
    <n v="1.4122972972972974"/>
    <n v="75.731884057971016"/>
    <x v="1"/>
    <s v="USD"/>
    <x v="710"/>
    <n v="1387260000"/>
    <d v="2013-12-24T06:00:00"/>
    <n v="1387864800"/>
    <b v="0"/>
    <b v="0"/>
    <s v="music/rock"/>
    <x v="1"/>
    <x v="1"/>
  </r>
  <r>
    <n v="784"/>
    <s v="Byrd Group"/>
    <s v="Profound fault-tolerant model"/>
    <n v="88900"/>
    <n v="102535"/>
    <x v="1"/>
    <n v="3308"/>
    <n v="1.1533745781777278"/>
    <n v="30.996070133010882"/>
    <x v="1"/>
    <s v="USD"/>
    <x v="711"/>
    <n v="1457244000"/>
    <d v="2016-03-17T05:00: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27"/>
    <n v="1.9311940298507462"/>
    <n v="101.88188976377953"/>
    <x v="2"/>
    <s v="AUD"/>
    <x v="157"/>
    <n v="1556341200"/>
    <d v="2019-05-31T05:00:00"/>
    <n v="1559278800"/>
    <b v="0"/>
    <b v="1"/>
    <s v="film &amp; video/animation"/>
    <x v="4"/>
    <x v="10"/>
  </r>
  <r>
    <n v="786"/>
    <s v="Smith-Brown"/>
    <s v="Object-based content-based ability"/>
    <n v="1500"/>
    <n v="10946"/>
    <x v="1"/>
    <n v="207"/>
    <n v="7.2973333333333334"/>
    <n v="52.879227053140099"/>
    <x v="6"/>
    <s v="EUR"/>
    <x v="630"/>
    <n v="1522126800"/>
    <d v="2018-04-03T05:00:00"/>
    <n v="1522731600"/>
    <b v="0"/>
    <b v="1"/>
    <s v="music/jazz"/>
    <x v="1"/>
    <x v="17"/>
  </r>
  <r>
    <n v="787"/>
    <s v="Vance-Glover"/>
    <s v="Progressive coherent secured line"/>
    <n v="61200"/>
    <n v="60994"/>
    <x v="0"/>
    <n v="859"/>
    <n v="0.99663398692810456"/>
    <n v="71.005820721769496"/>
    <x v="0"/>
    <s v="CAD"/>
    <x v="712"/>
    <n v="1305954000"/>
    <d v="2011-05-30T05:00:00"/>
    <n v="1306731600"/>
    <b v="0"/>
    <b v="0"/>
    <s v="music/rock"/>
    <x v="1"/>
    <x v="1"/>
  </r>
  <r>
    <n v="788"/>
    <s v="Joyce PLC"/>
    <s v="Synchronized directional capability"/>
    <n v="3600"/>
    <n v="3174"/>
    <x v="2"/>
    <n v="31"/>
    <n v="0.88166666666666671"/>
    <n v="102.38709677419355"/>
    <x v="1"/>
    <s v="USD"/>
    <x v="93"/>
    <n v="1350709200"/>
    <d v="2012-11-10T06:00:00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0"/>
    <n v="45"/>
    <n v="0.37233333333333335"/>
    <n v="74.466666666666669"/>
    <x v="1"/>
    <s v="USD"/>
    <x v="713"/>
    <n v="1401166800"/>
    <d v="2014-07-03T05:00:00"/>
    <n v="1404363600"/>
    <b v="0"/>
    <b v="0"/>
    <s v="theater/plays"/>
    <x v="3"/>
    <x v="3"/>
  </r>
  <r>
    <n v="790"/>
    <s v="White-Obrien"/>
    <s v="Operative local pricing structure"/>
    <n v="185900"/>
    <n v="56774"/>
    <x v="3"/>
    <n v="1113"/>
    <n v="0.30540075309306081"/>
    <n v="51.009883198562441"/>
    <x v="1"/>
    <s v="USD"/>
    <x v="714"/>
    <n v="1266127200"/>
    <d v="2010-02-20T06:00:00"/>
    <n v="1266645600"/>
    <b v="0"/>
    <b v="0"/>
    <s v="theater/plays"/>
    <x v="3"/>
    <x v="3"/>
  </r>
  <r>
    <n v="791"/>
    <s v="Stafford, Hess and Raymond"/>
    <s v="Optional web-enabled extranet"/>
    <n v="2100"/>
    <n v="540"/>
    <x v="0"/>
    <n v="6"/>
    <n v="0.25714285714285712"/>
    <n v="90"/>
    <x v="1"/>
    <s v="USD"/>
    <x v="715"/>
    <n v="1481436000"/>
    <d v="2016-12-27T06:00:00"/>
    <n v="1482818400"/>
    <b v="0"/>
    <b v="0"/>
    <s v="food/food trucks"/>
    <x v="0"/>
    <x v="0"/>
  </r>
  <r>
    <n v="792"/>
    <s v="Jordan, Schneider and Hall"/>
    <s v="Reduced 6thgeneration intranet"/>
    <n v="2000"/>
    <n v="680"/>
    <x v="0"/>
    <n v="7"/>
    <n v="0.34"/>
    <n v="97.142857142857139"/>
    <x v="1"/>
    <s v="USD"/>
    <x v="716"/>
    <n v="1372222800"/>
    <d v="2013-07-24T05:00:00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1"/>
    <n v="181"/>
    <n v="11.859090909090909"/>
    <n v="72.071823204419886"/>
    <x v="5"/>
    <s v="CHF"/>
    <x v="448"/>
    <n v="1372136400"/>
    <d v="2013-06-29T05:00:00"/>
    <n v="1372482000"/>
    <b v="0"/>
    <b v="0"/>
    <s v="publishing/nonfiction"/>
    <x v="5"/>
    <x v="9"/>
  </r>
  <r>
    <n v="794"/>
    <s v="Welch Inc"/>
    <s v="Optional optimal website"/>
    <n v="6600"/>
    <n v="8276"/>
    <x v="1"/>
    <n v="110"/>
    <n v="1.2539393939393939"/>
    <n v="75.236363636363635"/>
    <x v="1"/>
    <s v="USD"/>
    <x v="717"/>
    <n v="1513922400"/>
    <d v="2018-01-03T06:00:00"/>
    <n v="1514959200"/>
    <b v="0"/>
    <b v="0"/>
    <s v="music/rock"/>
    <x v="1"/>
    <x v="1"/>
  </r>
  <r>
    <n v="795"/>
    <s v="Vasquez Inc"/>
    <s v="Stand-alone asynchronous functionalities"/>
    <n v="7100"/>
    <n v="1022"/>
    <x v="0"/>
    <n v="31"/>
    <n v="0.14394366197183098"/>
    <n v="32.967741935483872"/>
    <x v="1"/>
    <s v="USD"/>
    <x v="718"/>
    <n v="1477976400"/>
    <d v="2016-11-04T05:00:00"/>
    <n v="1478235600"/>
    <b v="0"/>
    <b v="0"/>
    <s v="film &amp; video/drama"/>
    <x v="4"/>
    <x v="6"/>
  </r>
  <r>
    <n v="796"/>
    <s v="Freeman-Ferguson"/>
    <s v="Profound full-range open system"/>
    <n v="7800"/>
    <n v="4275"/>
    <x v="0"/>
    <n v="78"/>
    <n v="0.54807692307692313"/>
    <n v="54.807692307692307"/>
    <x v="1"/>
    <s v="USD"/>
    <x v="719"/>
    <n v="1407474000"/>
    <d v="2014-08-15T05:00:00"/>
    <n v="1408078800"/>
    <b v="0"/>
    <b v="1"/>
    <s v="games/mobile games"/>
    <x v="6"/>
    <x v="20"/>
  </r>
  <r>
    <n v="797"/>
    <s v="Houston, Moore and Rogers"/>
    <s v="Optional tangible utilization"/>
    <n v="7600"/>
    <n v="8332"/>
    <x v="1"/>
    <n v="185"/>
    <n v="1.0963157894736841"/>
    <n v="45.037837837837834"/>
    <x v="1"/>
    <s v="USD"/>
    <x v="720"/>
    <n v="1546149600"/>
    <d v="2019-01-22T06:00:00"/>
    <n v="1548136800"/>
    <b v="0"/>
    <b v="0"/>
    <s v="technology/web"/>
    <x v="2"/>
    <x v="2"/>
  </r>
  <r>
    <n v="798"/>
    <s v="Small-Fuentes"/>
    <s v="Seamless maximized product"/>
    <n v="3400"/>
    <n v="6408"/>
    <x v="1"/>
    <n v="121"/>
    <n v="1.8847058823529412"/>
    <n v="52.958677685950413"/>
    <x v="1"/>
    <s v="USD"/>
    <x v="721"/>
    <n v="1338440400"/>
    <d v="2012-06-28T05:00:00"/>
    <n v="1340859600"/>
    <b v="0"/>
    <b v="1"/>
    <s v="theater/plays"/>
    <x v="3"/>
    <x v="3"/>
  </r>
  <r>
    <n v="799"/>
    <s v="Reid-Day"/>
    <s v="Devolved tertiary time-frame"/>
    <n v="84500"/>
    <n v="73522"/>
    <x v="0"/>
    <n v="1225"/>
    <n v="0.87008284023668636"/>
    <n v="60.017959183673469"/>
    <x v="4"/>
    <s v="GBP"/>
    <x v="722"/>
    <n v="1454133600"/>
    <d v="2016-02-03T06:00:00"/>
    <n v="1454479200"/>
    <b v="0"/>
    <b v="0"/>
    <s v="theater/plays"/>
    <x v="3"/>
    <x v="3"/>
  </r>
  <r>
    <n v="800"/>
    <s v="Wallace LLC"/>
    <s v="Centralized regional function"/>
    <n v="100"/>
    <n v="1"/>
    <x v="0"/>
    <n v="1"/>
    <n v="0.01"/>
    <n v="1"/>
    <x v="5"/>
    <s v="CHF"/>
    <x v="139"/>
    <n v="1434085200"/>
    <d v="2015-06-16T05:00:00"/>
    <n v="1434430800"/>
    <b v="0"/>
    <b v="0"/>
    <s v="music/rock"/>
    <x v="1"/>
    <x v="1"/>
  </r>
  <r>
    <n v="801"/>
    <s v="Olson-Bishop"/>
    <s v="User-friendly high-level initiative"/>
    <n v="2300"/>
    <n v="4667"/>
    <x v="1"/>
    <n v="106"/>
    <n v="2.0291304347826089"/>
    <n v="44.028301886792455"/>
    <x v="1"/>
    <s v="USD"/>
    <x v="723"/>
    <n v="1577772000"/>
    <d v="2020-01-22T06:00: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42"/>
    <n v="1.9703225806451612"/>
    <n v="86.028169014084511"/>
    <x v="1"/>
    <s v="USD"/>
    <x v="704"/>
    <n v="1562216400"/>
    <d v="2019-07-06T05:00: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233"/>
    <n v="1.07"/>
    <n v="28.012875536480685"/>
    <x v="1"/>
    <s v="USD"/>
    <x v="724"/>
    <n v="1548568800"/>
    <d v="2019-03-02T06:00:00"/>
    <n v="1551506400"/>
    <b v="0"/>
    <b v="0"/>
    <s v="theater/plays"/>
    <x v="3"/>
    <x v="3"/>
  </r>
  <r>
    <n v="804"/>
    <s v="English-Mccullough"/>
    <s v="Business-focused discrete software"/>
    <n v="2600"/>
    <n v="6987"/>
    <x v="1"/>
    <n v="218"/>
    <n v="2.6873076923076922"/>
    <n v="32.050458715596328"/>
    <x v="1"/>
    <s v="USD"/>
    <x v="725"/>
    <n v="1514872800"/>
    <d v="2018-01-22T06:00:00"/>
    <n v="1516600800"/>
    <b v="0"/>
    <b v="0"/>
    <s v="music/rock"/>
    <x v="1"/>
    <x v="1"/>
  </r>
  <r>
    <n v="805"/>
    <s v="Smith-Nguyen"/>
    <s v="Advanced intermediate Graphic Interface"/>
    <n v="9700"/>
    <n v="4932"/>
    <x v="0"/>
    <n v="67"/>
    <n v="0.50845360824742269"/>
    <n v="73.611940298507463"/>
    <x v="2"/>
    <s v="AUD"/>
    <x v="660"/>
    <n v="1416031200"/>
    <d v="2015-01-05T06:00:00"/>
    <n v="1420437600"/>
    <b v="0"/>
    <b v="0"/>
    <s v="film &amp; video/documentary"/>
    <x v="4"/>
    <x v="4"/>
  </r>
  <r>
    <n v="806"/>
    <s v="Harmon-Madden"/>
    <s v="Adaptive holistic hub"/>
    <n v="700"/>
    <n v="8262"/>
    <x v="1"/>
    <n v="76"/>
    <n v="11.802857142857142"/>
    <n v="108.71052631578948"/>
    <x v="1"/>
    <s v="USD"/>
    <x v="726"/>
    <n v="1330927200"/>
    <d v="2012-03-29T05:00:00"/>
    <n v="1332997200"/>
    <b v="0"/>
    <b v="1"/>
    <s v="film &amp; video/drama"/>
    <x v="4"/>
    <x v="6"/>
  </r>
  <r>
    <n v="807"/>
    <s v="Walker-Taylor"/>
    <s v="Automated uniform concept"/>
    <n v="700"/>
    <n v="1848"/>
    <x v="1"/>
    <n v="43"/>
    <n v="2.64"/>
    <n v="42.97674418604651"/>
    <x v="1"/>
    <s v="USD"/>
    <x v="727"/>
    <n v="1571115600"/>
    <d v="2019-11-28T06:00:00"/>
    <n v="1574920800"/>
    <b v="0"/>
    <b v="1"/>
    <s v="theater/plays"/>
    <x v="3"/>
    <x v="3"/>
  </r>
  <r>
    <n v="808"/>
    <s v="Harris, Medina and Mitchell"/>
    <s v="Enhanced regional flexibility"/>
    <n v="5200"/>
    <n v="1583"/>
    <x v="0"/>
    <n v="19"/>
    <n v="0.30442307692307691"/>
    <n v="83.315789473684205"/>
    <x v="1"/>
    <s v="USD"/>
    <x v="728"/>
    <n v="1463461200"/>
    <d v="2016-06-03T05:00:00"/>
    <n v="1464930000"/>
    <b v="0"/>
    <b v="0"/>
    <s v="food/food trucks"/>
    <x v="0"/>
    <x v="0"/>
  </r>
  <r>
    <n v="809"/>
    <s v="Williams and Sons"/>
    <s v="Public-key bottom-line algorithm"/>
    <n v="140800"/>
    <n v="88536"/>
    <x v="0"/>
    <n v="2108"/>
    <n v="0.62880681818181816"/>
    <n v="42"/>
    <x v="5"/>
    <s v="CHF"/>
    <x v="729"/>
    <n v="1344920400"/>
    <d v="2012-08-15T05:00: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1"/>
    <n v="221"/>
    <n v="1.9312499999999999"/>
    <n v="55.927601809954751"/>
    <x v="1"/>
    <s v="USD"/>
    <x v="730"/>
    <n v="1511848800"/>
    <d v="2017-12-08T06:00:00"/>
    <n v="1512712800"/>
    <b v="0"/>
    <b v="1"/>
    <s v="theater/plays"/>
    <x v="3"/>
    <x v="3"/>
  </r>
  <r>
    <n v="811"/>
    <s v="Page, Holt and Mack"/>
    <s v="Fundamental methodical emulation"/>
    <n v="92500"/>
    <n v="71320"/>
    <x v="0"/>
    <n v="679"/>
    <n v="0.77102702702702708"/>
    <n v="105.03681885125184"/>
    <x v="1"/>
    <s v="USD"/>
    <x v="731"/>
    <n v="1452319200"/>
    <d v="2016-01-11T06:00:00"/>
    <n v="1452492000"/>
    <b v="0"/>
    <b v="1"/>
    <s v="games/video games"/>
    <x v="6"/>
    <x v="11"/>
  </r>
  <r>
    <n v="812"/>
    <s v="Landry Group"/>
    <s v="Expanded value-added hardware"/>
    <n v="59700"/>
    <n v="134640"/>
    <x v="1"/>
    <n v="2805"/>
    <n v="2.2552763819095478"/>
    <n v="48"/>
    <x v="0"/>
    <s v="CAD"/>
    <x v="78"/>
    <n v="1523854800"/>
    <d v="2018-04-21T05:00:00"/>
    <n v="1524286800"/>
    <b v="0"/>
    <b v="0"/>
    <s v="publishing/nonfiction"/>
    <x v="5"/>
    <x v="9"/>
  </r>
  <r>
    <n v="813"/>
    <s v="Buckley Group"/>
    <s v="Diverse high-level attitude"/>
    <n v="3200"/>
    <n v="7661"/>
    <x v="1"/>
    <n v="68"/>
    <n v="2.3940625"/>
    <n v="112.66176470588235"/>
    <x v="1"/>
    <s v="USD"/>
    <x v="732"/>
    <n v="1346043600"/>
    <d v="2012-09-06T05:00:00"/>
    <n v="1346907600"/>
    <b v="0"/>
    <b v="0"/>
    <s v="games/video games"/>
    <x v="6"/>
    <x v="11"/>
  </r>
  <r>
    <n v="814"/>
    <s v="Vincent PLC"/>
    <s v="Visionary 24hour analyzer"/>
    <n v="3200"/>
    <n v="2950"/>
    <x v="0"/>
    <n v="36"/>
    <n v="0.921875"/>
    <n v="81.944444444444443"/>
    <x v="3"/>
    <s v="DKK"/>
    <x v="733"/>
    <n v="1464325200"/>
    <d v="2016-05-29T05:00:00"/>
    <n v="1464498000"/>
    <b v="0"/>
    <b v="1"/>
    <s v="music/rock"/>
    <x v="1"/>
    <x v="1"/>
  </r>
  <r>
    <n v="815"/>
    <s v="Watson-Douglas"/>
    <s v="Centralized bandwidth-monitored leverage"/>
    <n v="9000"/>
    <n v="11721"/>
    <x v="1"/>
    <n v="183"/>
    <n v="1.3023333333333333"/>
    <n v="64.049180327868854"/>
    <x v="0"/>
    <s v="CAD"/>
    <x v="734"/>
    <n v="1511935200"/>
    <d v="2017-12-25T06:00:00"/>
    <n v="1514181600"/>
    <b v="0"/>
    <b v="0"/>
    <s v="music/rock"/>
    <x v="1"/>
    <x v="1"/>
  </r>
  <r>
    <n v="816"/>
    <s v="Jones, Casey and Jones"/>
    <s v="Ergonomic mission-critical moratorium"/>
    <n v="2300"/>
    <n v="14150"/>
    <x v="1"/>
    <n v="133"/>
    <n v="6.1521739130434785"/>
    <n v="106.39097744360902"/>
    <x v="1"/>
    <s v="USD"/>
    <x v="406"/>
    <n v="1392012000"/>
    <d v="2014-02-12T06:00:00"/>
    <n v="1392184800"/>
    <b v="1"/>
    <b v="1"/>
    <s v="theater/plays"/>
    <x v="3"/>
    <x v="3"/>
  </r>
  <r>
    <n v="817"/>
    <s v="Alvarez-Bauer"/>
    <s v="Front-line intermediate moderator"/>
    <n v="51300"/>
    <n v="189192"/>
    <x v="1"/>
    <n v="2489"/>
    <n v="3.687953216374269"/>
    <n v="76.011249497790274"/>
    <x v="6"/>
    <s v="EUR"/>
    <x v="735"/>
    <n v="1556946000"/>
    <d v="2019-06-01T05:00:00"/>
    <n v="1559365200"/>
    <b v="0"/>
    <b v="1"/>
    <s v="publishing/nonfiction"/>
    <x v="5"/>
    <x v="9"/>
  </r>
  <r>
    <n v="818"/>
    <s v="Martinez LLC"/>
    <s v="Automated local secured line"/>
    <n v="700"/>
    <n v="7664"/>
    <x v="1"/>
    <n v="69"/>
    <n v="10.948571428571428"/>
    <n v="111.07246376811594"/>
    <x v="1"/>
    <s v="USD"/>
    <x v="736"/>
    <n v="1548050400"/>
    <d v="2019-02-03T06:00:00"/>
    <n v="1549173600"/>
    <b v="0"/>
    <b v="1"/>
    <s v="theater/plays"/>
    <x v="3"/>
    <x v="3"/>
  </r>
  <r>
    <n v="819"/>
    <s v="Buck-Khan"/>
    <s v="Integrated bandwidth-monitored alliance"/>
    <n v="8900"/>
    <n v="4509"/>
    <x v="0"/>
    <n v="47"/>
    <n v="0.50662921348314605"/>
    <n v="95.936170212765958"/>
    <x v="1"/>
    <s v="USD"/>
    <x v="737"/>
    <n v="1353736800"/>
    <d v="2012-12-09T06:00:00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1"/>
    <n v="279"/>
    <n v="8.0060000000000002"/>
    <n v="43.043010752688176"/>
    <x v="4"/>
    <s v="GBP"/>
    <x v="192"/>
    <n v="1532840400"/>
    <d v="2018-08-11T05:00:00"/>
    <n v="1533963600"/>
    <b v="0"/>
    <b v="1"/>
    <s v="music/rock"/>
    <x v="1"/>
    <x v="1"/>
  </r>
  <r>
    <n v="821"/>
    <s v="Alvarez-Andrews"/>
    <s v="Extended impactful secured line"/>
    <n v="4900"/>
    <n v="14273"/>
    <x v="1"/>
    <n v="210"/>
    <n v="2.9128571428571428"/>
    <n v="67.966666666666669"/>
    <x v="1"/>
    <s v="USD"/>
    <x v="738"/>
    <n v="1488261600"/>
    <d v="2017-03-13T05:00: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1"/>
    <n v="2100"/>
    <n v="3.4996666666666667"/>
    <n v="89.991428571428571"/>
    <x v="1"/>
    <s v="USD"/>
    <x v="739"/>
    <n v="1393567200"/>
    <d v="2014-03-17T05:00:00"/>
    <n v="1395032400"/>
    <b v="0"/>
    <b v="0"/>
    <s v="music/rock"/>
    <x v="1"/>
    <x v="1"/>
  </r>
  <r>
    <n v="823"/>
    <s v="Dyer Inc"/>
    <s v="Secured well-modulated system engine"/>
    <n v="4100"/>
    <n v="14640"/>
    <x v="1"/>
    <n v="252"/>
    <n v="3.5707317073170732"/>
    <n v="58.095238095238095"/>
    <x v="1"/>
    <s v="USD"/>
    <x v="613"/>
    <n v="1410325200"/>
    <d v="2014-10-05T05:00:00"/>
    <n v="1412485200"/>
    <b v="1"/>
    <b v="1"/>
    <s v="music/rock"/>
    <x v="1"/>
    <x v="1"/>
  </r>
  <r>
    <n v="824"/>
    <s v="Anderson, Williams and Cox"/>
    <s v="Streamlined national benchmark"/>
    <n v="85000"/>
    <n v="107516"/>
    <x v="1"/>
    <n v="1280"/>
    <n v="1.2648941176470587"/>
    <n v="83.996875000000003"/>
    <x v="1"/>
    <s v="USD"/>
    <x v="740"/>
    <n v="1276923600"/>
    <d v="2010-07-21T05:00:00"/>
    <n v="1279688400"/>
    <b v="0"/>
    <b v="1"/>
    <s v="publishing/nonfiction"/>
    <x v="5"/>
    <x v="9"/>
  </r>
  <r>
    <n v="825"/>
    <s v="Solomon PLC"/>
    <s v="Open-architected 24/7 infrastructure"/>
    <n v="3600"/>
    <n v="13950"/>
    <x v="1"/>
    <n v="157"/>
    <n v="3.875"/>
    <n v="88.853503184713375"/>
    <x v="4"/>
    <s v="GBP"/>
    <x v="145"/>
    <n v="1500958800"/>
    <d v="2017-08-06T05:00: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194"/>
    <n v="4.5703571428571426"/>
    <n v="65.963917525773198"/>
    <x v="1"/>
    <s v="USD"/>
    <x v="741"/>
    <n v="1292220000"/>
    <d v="2011-01-10T06:00: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82"/>
    <n v="2.6669565217391304"/>
    <n v="74.804878048780495"/>
    <x v="2"/>
    <s v="AUD"/>
    <x v="742"/>
    <n v="1304398800"/>
    <d v="2011-05-15T05:00: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70"/>
    <n v="0.69"/>
    <n v="69.98571428571428"/>
    <x v="1"/>
    <s v="USD"/>
    <x v="202"/>
    <n v="1535432400"/>
    <d v="2018-09-22T05:00:00"/>
    <n v="1537592400"/>
    <b v="0"/>
    <b v="0"/>
    <s v="theater/plays"/>
    <x v="3"/>
    <x v="3"/>
  </r>
  <r>
    <n v="829"/>
    <s v="Baker-Higgins"/>
    <s v="Vision-oriented scalable portal"/>
    <n v="9600"/>
    <n v="4929"/>
    <x v="0"/>
    <n v="154"/>
    <n v="0.51343749999999999"/>
    <n v="32.006493506493506"/>
    <x v="1"/>
    <s v="USD"/>
    <x v="743"/>
    <n v="1433826000"/>
    <d v="2015-06-24T05:00: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22"/>
    <n v="1.1710526315789473E-2"/>
    <n v="64.727272727272734"/>
    <x v="1"/>
    <s v="USD"/>
    <x v="744"/>
    <n v="1514959200"/>
    <d v="2018-03-03T06:00:00"/>
    <n v="1520056800"/>
    <b v="0"/>
    <b v="0"/>
    <s v="theater/plays"/>
    <x v="3"/>
    <x v="3"/>
  </r>
  <r>
    <n v="831"/>
    <s v="Ward PLC"/>
    <s v="Front-line bottom-line Graphic Interface"/>
    <n v="97100"/>
    <n v="105817"/>
    <x v="1"/>
    <n v="4233"/>
    <n v="1.089773429454171"/>
    <n v="24.998110087408456"/>
    <x v="1"/>
    <s v="USD"/>
    <x v="745"/>
    <n v="1332738000"/>
    <d v="2012-04-29T05:00: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1297"/>
    <n v="3.1517592592592591"/>
    <n v="104.97764070932922"/>
    <x v="3"/>
    <s v="DKK"/>
    <x v="746"/>
    <n v="1445490000"/>
    <d v="2015-11-25T06:00: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65"/>
    <n v="1.5769117647058823"/>
    <n v="64.987878787878785"/>
    <x v="3"/>
    <s v="DKK"/>
    <x v="747"/>
    <n v="1297663200"/>
    <d v="2011-02-25T06:00: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19"/>
    <n v="1.5380821917808218"/>
    <n v="94.352941176470594"/>
    <x v="1"/>
    <s v="USD"/>
    <x v="362"/>
    <n v="1371963600"/>
    <d v="2013-06-29T05:00:00"/>
    <n v="1372482000"/>
    <b v="0"/>
    <b v="0"/>
    <s v="theater/plays"/>
    <x v="3"/>
    <x v="3"/>
  </r>
  <r>
    <n v="835"/>
    <s v="Hodges, Smith and Kelly"/>
    <s v="Future-proofed 24hour model"/>
    <n v="86200"/>
    <n v="77355"/>
    <x v="0"/>
    <n v="1758"/>
    <n v="0.89738979118329465"/>
    <n v="44.001706484641637"/>
    <x v="1"/>
    <s v="USD"/>
    <x v="748"/>
    <n v="1425103200"/>
    <d v="2015-03-06T06:00:00"/>
    <n v="1425621600"/>
    <b v="0"/>
    <b v="0"/>
    <s v="technology/web"/>
    <x v="2"/>
    <x v="2"/>
  </r>
  <r>
    <n v="836"/>
    <s v="Macias Inc"/>
    <s v="Optimized didactic intranet"/>
    <n v="8100"/>
    <n v="6086"/>
    <x v="0"/>
    <n v="94"/>
    <n v="0.75135802469135804"/>
    <n v="64.744680851063833"/>
    <x v="1"/>
    <s v="USD"/>
    <x v="749"/>
    <n v="1265349600"/>
    <d v="2010-02-16T06:00:00"/>
    <n v="1266300000"/>
    <b v="0"/>
    <b v="0"/>
    <s v="music/indie rock"/>
    <x v="1"/>
    <x v="7"/>
  </r>
  <r>
    <n v="837"/>
    <s v="Cook-Ortiz"/>
    <s v="Right-sized dedicated standardization"/>
    <n v="17700"/>
    <n v="150960"/>
    <x v="1"/>
    <n v="1797"/>
    <n v="8.5288135593220336"/>
    <n v="84.00667779632721"/>
    <x v="1"/>
    <s v="USD"/>
    <x v="643"/>
    <n v="1301202000"/>
    <d v="2011-05-20T05:00:00"/>
    <n v="1305867600"/>
    <b v="0"/>
    <b v="0"/>
    <s v="music/jazz"/>
    <x v="1"/>
    <x v="17"/>
  </r>
  <r>
    <n v="838"/>
    <s v="Jordan-Fischer"/>
    <s v="Vision-oriented high-level extranet"/>
    <n v="6400"/>
    <n v="8890"/>
    <x v="1"/>
    <n v="261"/>
    <n v="1.3890625000000001"/>
    <n v="34.061302681992338"/>
    <x v="1"/>
    <s v="USD"/>
    <x v="750"/>
    <n v="1538024400"/>
    <d v="2018-10-06T05:00:00"/>
    <n v="1538802000"/>
    <b v="0"/>
    <b v="0"/>
    <s v="theater/plays"/>
    <x v="3"/>
    <x v="3"/>
  </r>
  <r>
    <n v="839"/>
    <s v="Pierce-Ramirez"/>
    <s v="Organized scalable initiative"/>
    <n v="7700"/>
    <n v="14644"/>
    <x v="1"/>
    <n v="157"/>
    <n v="1.9018181818181819"/>
    <n v="93.273885350318466"/>
    <x v="1"/>
    <s v="USD"/>
    <x v="751"/>
    <n v="1395032400"/>
    <d v="2014-05-01T05:00:00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1"/>
    <n v="3533"/>
    <n v="1.0024333619948409"/>
    <n v="32.998301726577978"/>
    <x v="1"/>
    <s v="USD"/>
    <x v="752"/>
    <n v="1405486800"/>
    <d v="2014-07-18T05:00:00"/>
    <n v="1405659600"/>
    <b v="0"/>
    <b v="1"/>
    <s v="theater/plays"/>
    <x v="3"/>
    <x v="3"/>
  </r>
  <r>
    <n v="841"/>
    <s v="Garcia, Dunn and Richardson"/>
    <s v="Automated even-keeled emulation"/>
    <n v="9100"/>
    <n v="12991"/>
    <x v="1"/>
    <n v="155"/>
    <n v="1.4275824175824177"/>
    <n v="83.812903225806451"/>
    <x v="1"/>
    <s v="USD"/>
    <x v="753"/>
    <n v="1455861600"/>
    <d v="2016-03-06T06:00:00"/>
    <n v="1457244000"/>
    <b v="0"/>
    <b v="0"/>
    <s v="technology/web"/>
    <x v="2"/>
    <x v="2"/>
  </r>
  <r>
    <n v="842"/>
    <s v="Lawson and Sons"/>
    <s v="Reverse-engineered multi-tasking product"/>
    <n v="1500"/>
    <n v="8447"/>
    <x v="1"/>
    <n v="132"/>
    <n v="5.6313333333333331"/>
    <n v="63.992424242424242"/>
    <x v="6"/>
    <s v="EUR"/>
    <x v="754"/>
    <n v="1529038800"/>
    <d v="2018-06-18T05:00:00"/>
    <n v="1529298000"/>
    <b v="0"/>
    <b v="0"/>
    <s v="technology/wearables"/>
    <x v="2"/>
    <x v="8"/>
  </r>
  <r>
    <n v="843"/>
    <s v="Porter-Hicks"/>
    <s v="De-engineered next generation parallelism"/>
    <n v="8800"/>
    <n v="2703"/>
    <x v="0"/>
    <n v="33"/>
    <n v="0.30715909090909088"/>
    <n v="81.909090909090907"/>
    <x v="1"/>
    <s v="USD"/>
    <x v="755"/>
    <n v="1535259600"/>
    <d v="2018-09-01T05:00:00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3"/>
    <n v="94"/>
    <n v="0.99397727272727276"/>
    <n v="93.053191489361708"/>
    <x v="1"/>
    <s v="USD"/>
    <x v="756"/>
    <n v="1327212000"/>
    <d v="2012-01-25T06:00:00"/>
    <n v="1327471200"/>
    <b v="0"/>
    <b v="0"/>
    <s v="film &amp; video/documentary"/>
    <x v="4"/>
    <x v="4"/>
  </r>
  <r>
    <n v="845"/>
    <s v="Williams LLC"/>
    <s v="Up-sized high-level access"/>
    <n v="69900"/>
    <n v="138087"/>
    <x v="1"/>
    <n v="1354"/>
    <n v="1.9754935622317598"/>
    <n v="101.98449039881831"/>
    <x v="4"/>
    <s v="GBP"/>
    <x v="757"/>
    <n v="1526360400"/>
    <d v="2018-06-21T05:00:00"/>
    <n v="1529557200"/>
    <b v="0"/>
    <b v="0"/>
    <s v="technology/web"/>
    <x v="2"/>
    <x v="2"/>
  </r>
  <r>
    <n v="846"/>
    <s v="Cooper, Stanley and Bryant"/>
    <s v="Phased empowering success"/>
    <n v="1000"/>
    <n v="5085"/>
    <x v="1"/>
    <n v="48"/>
    <n v="5.085"/>
    <n v="105.9375"/>
    <x v="1"/>
    <s v="USD"/>
    <x v="758"/>
    <n v="1532149200"/>
    <d v="2018-08-26T05:00:00"/>
    <n v="1535259600"/>
    <b v="1"/>
    <b v="1"/>
    <s v="technology/web"/>
    <x v="2"/>
    <x v="2"/>
  </r>
  <r>
    <n v="847"/>
    <s v="Miller, Glenn and Adams"/>
    <s v="Distributed actuating project"/>
    <n v="4700"/>
    <n v="11174"/>
    <x v="1"/>
    <n v="110"/>
    <n v="2.3774468085106384"/>
    <n v="101.58181818181818"/>
    <x v="1"/>
    <s v="USD"/>
    <x v="759"/>
    <n v="1515304800"/>
    <d v="2018-01-10T06:00:00"/>
    <n v="1515564000"/>
    <b v="0"/>
    <b v="0"/>
    <s v="food/food trucks"/>
    <x v="0"/>
    <x v="0"/>
  </r>
  <r>
    <n v="848"/>
    <s v="Cole, Salazar and Moreno"/>
    <s v="Robust motivating orchestration"/>
    <n v="3200"/>
    <n v="10831"/>
    <x v="1"/>
    <n v="172"/>
    <n v="3.3846875000000001"/>
    <n v="62.970930232558139"/>
    <x v="1"/>
    <s v="USD"/>
    <x v="760"/>
    <n v="1276318800"/>
    <d v="2010-06-21T05:00:00"/>
    <n v="1277096400"/>
    <b v="0"/>
    <b v="0"/>
    <s v="film &amp; video/drama"/>
    <x v="4"/>
    <x v="6"/>
  </r>
  <r>
    <n v="849"/>
    <s v="Jones-Ryan"/>
    <s v="Vision-oriented uniform instruction set"/>
    <n v="6700"/>
    <n v="8917"/>
    <x v="1"/>
    <n v="307"/>
    <n v="1.3308955223880596"/>
    <n v="29.045602605863191"/>
    <x v="1"/>
    <s v="USD"/>
    <x v="761"/>
    <n v="1328767200"/>
    <d v="2012-02-12T06:00:00"/>
    <n v="1329026400"/>
    <b v="0"/>
    <b v="1"/>
    <s v="music/indie rock"/>
    <x v="1"/>
    <x v="7"/>
  </r>
  <r>
    <n v="850"/>
    <s v="Hood, Perez and Meadows"/>
    <s v="Cross-group upward-trending hierarchy"/>
    <n v="100"/>
    <n v="1"/>
    <x v="0"/>
    <n v="1"/>
    <n v="0.01"/>
    <n v="1"/>
    <x v="1"/>
    <s v="USD"/>
    <x v="762"/>
    <n v="1321682400"/>
    <d v="2011-12-04T06:00:00"/>
    <n v="1322978400"/>
    <b v="1"/>
    <b v="0"/>
    <s v="music/rock"/>
    <x v="1"/>
    <x v="1"/>
  </r>
  <r>
    <n v="851"/>
    <s v="Bright and Sons"/>
    <s v="Object-based needs-based info-mediaries"/>
    <n v="6000"/>
    <n v="12468"/>
    <x v="1"/>
    <n v="160"/>
    <n v="2.0779999999999998"/>
    <n v="77.924999999999997"/>
    <x v="1"/>
    <s v="USD"/>
    <x v="444"/>
    <n v="1335934800"/>
    <d v="2012-06-04T05:00:00"/>
    <n v="1338786000"/>
    <b v="0"/>
    <b v="0"/>
    <s v="music/electric music"/>
    <x v="1"/>
    <x v="5"/>
  </r>
  <r>
    <n v="852"/>
    <s v="Brady Ltd"/>
    <s v="Open-source reciprocal standardization"/>
    <n v="4900"/>
    <n v="2505"/>
    <x v="0"/>
    <n v="31"/>
    <n v="0.51122448979591839"/>
    <n v="80.806451612903231"/>
    <x v="1"/>
    <s v="USD"/>
    <x v="763"/>
    <n v="1310792400"/>
    <d v="2011-07-26T05:00:00"/>
    <n v="1311656400"/>
    <b v="0"/>
    <b v="1"/>
    <s v="games/video games"/>
    <x v="6"/>
    <x v="11"/>
  </r>
  <r>
    <n v="853"/>
    <s v="Collier LLC"/>
    <s v="Secured well-modulated projection"/>
    <n v="17100"/>
    <n v="111502"/>
    <x v="1"/>
    <n v="1467"/>
    <n v="6.5205847953216374"/>
    <n v="76.006816632583508"/>
    <x v="0"/>
    <s v="CAD"/>
    <x v="764"/>
    <n v="1308546000"/>
    <d v="2011-06-25T05:00: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2662"/>
    <n v="1.1363099415204678"/>
    <n v="72.993613824192337"/>
    <x v="0"/>
    <s v="CAD"/>
    <x v="765"/>
    <n v="1574056800"/>
    <d v="2019-12-15T06:00:00"/>
    <n v="1576389600"/>
    <b v="0"/>
    <b v="0"/>
    <s v="publishing/fiction"/>
    <x v="5"/>
    <x v="13"/>
  </r>
  <r>
    <n v="855"/>
    <s v="Moses-Terry"/>
    <s v="Horizontal clear-thinking framework"/>
    <n v="23400"/>
    <n v="23956"/>
    <x v="1"/>
    <n v="452"/>
    <n v="1.0237606837606839"/>
    <n v="53"/>
    <x v="2"/>
    <s v="AUD"/>
    <x v="766"/>
    <n v="1308373200"/>
    <d v="2011-07-19T05:00:00"/>
    <n v="1311051600"/>
    <b v="0"/>
    <b v="0"/>
    <s v="theater/plays"/>
    <x v="3"/>
    <x v="3"/>
  </r>
  <r>
    <n v="856"/>
    <s v="Williams and Sons"/>
    <s v="Profound composite core"/>
    <n v="2400"/>
    <n v="8558"/>
    <x v="1"/>
    <n v="158"/>
    <n v="3.5658333333333334"/>
    <n v="54.164556962025316"/>
    <x v="1"/>
    <s v="USD"/>
    <x v="767"/>
    <n v="1335243600"/>
    <d v="2012-05-11T05:00:00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1"/>
    <n v="225"/>
    <n v="1.3986792452830188"/>
    <n v="32.946666666666665"/>
    <x v="5"/>
    <s v="CHF"/>
    <x v="768"/>
    <n v="1328421600"/>
    <d v="2012-02-28T06:00: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35"/>
    <n v="0.69450000000000001"/>
    <n v="79.371428571428567"/>
    <x v="1"/>
    <s v="USD"/>
    <x v="769"/>
    <n v="1524286800"/>
    <d v="2018-04-28T05:00:00"/>
    <n v="1524891600"/>
    <b v="1"/>
    <b v="0"/>
    <s v="food/food trucks"/>
    <x v="0"/>
    <x v="0"/>
  </r>
  <r>
    <n v="859"/>
    <s v="Martinez Ltd"/>
    <s v="Multi-layered upward-trending groupware"/>
    <n v="7300"/>
    <n v="2594"/>
    <x v="0"/>
    <n v="63"/>
    <n v="0.35534246575342465"/>
    <n v="41.174603174603178"/>
    <x v="1"/>
    <s v="USD"/>
    <x v="770"/>
    <n v="1362117600"/>
    <d v="2013-03-19T05:00:00"/>
    <n v="1363669200"/>
    <b v="0"/>
    <b v="1"/>
    <s v="theater/plays"/>
    <x v="3"/>
    <x v="3"/>
  </r>
  <r>
    <n v="860"/>
    <s v="Lee PLC"/>
    <s v="Re-contextualized leadingedge firmware"/>
    <n v="2000"/>
    <n v="5033"/>
    <x v="1"/>
    <n v="65"/>
    <n v="2.5165000000000002"/>
    <n v="77.430769230769229"/>
    <x v="1"/>
    <s v="USD"/>
    <x v="771"/>
    <n v="1550556000"/>
    <d v="2019-03-01T06:00: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1"/>
    <n v="163"/>
    <n v="1.0587500000000001"/>
    <n v="57.159509202453989"/>
    <x v="1"/>
    <s v="USD"/>
    <x v="772"/>
    <n v="1269147600"/>
    <d v="2010-03-29T05:00:00"/>
    <n v="1269838800"/>
    <b v="0"/>
    <b v="0"/>
    <s v="theater/plays"/>
    <x v="3"/>
    <x v="3"/>
  </r>
  <r>
    <n v="862"/>
    <s v="Lewis and Sons"/>
    <s v="Profound disintermediate open system"/>
    <n v="3500"/>
    <n v="6560"/>
    <x v="1"/>
    <n v="85"/>
    <n v="1.8742857142857143"/>
    <n v="77.17647058823529"/>
    <x v="1"/>
    <s v="USD"/>
    <x v="773"/>
    <n v="1312174800"/>
    <d v="2011-08-05T05:00:00"/>
    <n v="1312520400"/>
    <b v="0"/>
    <b v="0"/>
    <s v="theater/plays"/>
    <x v="3"/>
    <x v="3"/>
  </r>
  <r>
    <n v="863"/>
    <s v="Davis-Johnson"/>
    <s v="Automated reciprocal protocol"/>
    <n v="1400"/>
    <n v="5415"/>
    <x v="1"/>
    <n v="217"/>
    <n v="3.8678571428571429"/>
    <n v="24.953917050691246"/>
    <x v="1"/>
    <s v="USD"/>
    <x v="774"/>
    <n v="1434517200"/>
    <d v="2015-07-10T05:00:00"/>
    <n v="1436504400"/>
    <b v="0"/>
    <b v="1"/>
    <s v="film &amp; video/television"/>
    <x v="4"/>
    <x v="19"/>
  </r>
  <r>
    <n v="864"/>
    <s v="Stevenson-Thompson"/>
    <s v="Automated static workforce"/>
    <n v="4200"/>
    <n v="14577"/>
    <x v="1"/>
    <n v="150"/>
    <n v="3.4707142857142856"/>
    <n v="97.18"/>
    <x v="1"/>
    <s v="USD"/>
    <x v="775"/>
    <n v="1471582800"/>
    <d v="2016-08-24T05:00: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3272"/>
    <n v="1.8582098765432098"/>
    <n v="46.000916870415651"/>
    <x v="1"/>
    <s v="USD"/>
    <x v="776"/>
    <n v="1410757200"/>
    <d v="2014-09-24T05:00:00"/>
    <n v="1411534800"/>
    <b v="0"/>
    <b v="0"/>
    <s v="theater/plays"/>
    <x v="3"/>
    <x v="3"/>
  </r>
  <r>
    <n v="866"/>
    <s v="Jackson-Brown"/>
    <s v="Versatile 5thgeneration matrices"/>
    <n v="182800"/>
    <n v="79045"/>
    <x v="3"/>
    <n v="898"/>
    <n v="0.43241247264770238"/>
    <n v="88.023385300668153"/>
    <x v="1"/>
    <s v="USD"/>
    <x v="777"/>
    <n v="1304830800"/>
    <d v="2011-05-09T05:00: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300"/>
    <n v="1.6243749999999999"/>
    <n v="25.99"/>
    <x v="1"/>
    <s v="USD"/>
    <x v="778"/>
    <n v="1539061200"/>
    <d v="2018-10-15T05:00:00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1"/>
    <n v="126"/>
    <n v="1.8484285714285715"/>
    <n v="102.69047619047619"/>
    <x v="1"/>
    <s v="USD"/>
    <x v="779"/>
    <n v="1381554000"/>
    <d v="2013-10-23T05:00:00"/>
    <n v="1382504400"/>
    <b v="0"/>
    <b v="0"/>
    <s v="theater/plays"/>
    <x v="3"/>
    <x v="3"/>
  </r>
  <r>
    <n v="869"/>
    <s v="Brown-Williams"/>
    <s v="Multi-channeled responsive product"/>
    <n v="161900"/>
    <n v="38376"/>
    <x v="0"/>
    <n v="526"/>
    <n v="0.23703520691785052"/>
    <n v="72.958174904942965"/>
    <x v="1"/>
    <s v="USD"/>
    <x v="780"/>
    <n v="1277096400"/>
    <d v="2010-07-05T05:00:00"/>
    <n v="1278306000"/>
    <b v="0"/>
    <b v="0"/>
    <s v="film &amp; video/drama"/>
    <x v="4"/>
    <x v="6"/>
  </r>
  <r>
    <n v="870"/>
    <s v="Hansen-Austin"/>
    <s v="Adaptive demand-driven encryption"/>
    <n v="7700"/>
    <n v="6920"/>
    <x v="0"/>
    <n v="121"/>
    <n v="0.89870129870129867"/>
    <n v="57.190082644628099"/>
    <x v="1"/>
    <s v="USD"/>
    <x v="335"/>
    <n v="1440392400"/>
    <d v="2015-09-18T05:00:00"/>
    <n v="1442552400"/>
    <b v="0"/>
    <b v="0"/>
    <s v="theater/plays"/>
    <x v="3"/>
    <x v="3"/>
  </r>
  <r>
    <n v="871"/>
    <s v="Santana-George"/>
    <s v="Re-engineered client-driven knowledge user"/>
    <n v="71500"/>
    <n v="194912"/>
    <x v="1"/>
    <n v="2320"/>
    <n v="2.7260419580419581"/>
    <n v="84.013793103448279"/>
    <x v="1"/>
    <s v="USD"/>
    <x v="535"/>
    <n v="1509512400"/>
    <d v="2017-11-19T06:00:00"/>
    <n v="1511071200"/>
    <b v="0"/>
    <b v="1"/>
    <s v="theater/plays"/>
    <x v="3"/>
    <x v="3"/>
  </r>
  <r>
    <n v="872"/>
    <s v="Davis LLC"/>
    <s v="Compatible logistical paradigm"/>
    <n v="4700"/>
    <n v="7992"/>
    <x v="1"/>
    <n v="81"/>
    <n v="1.7004255319148935"/>
    <n v="98.666666666666671"/>
    <x v="2"/>
    <s v="AUD"/>
    <x v="270"/>
    <n v="1535950800"/>
    <d v="2018-09-08T05:00: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887"/>
    <n v="1.8828503562945369"/>
    <n v="42.007419183889773"/>
    <x v="1"/>
    <s v="USD"/>
    <x v="781"/>
    <n v="1389160800"/>
    <d v="2014-01-13T06:00:00"/>
    <n v="1389592800"/>
    <b v="0"/>
    <b v="0"/>
    <s v="photography/photography books"/>
    <x v="7"/>
    <x v="14"/>
  </r>
  <r>
    <n v="874"/>
    <s v="Chung-Nguyen"/>
    <s v="Managed discrete parallelism"/>
    <n v="40200"/>
    <n v="139468"/>
    <x v="1"/>
    <n v="4358"/>
    <n v="3.4693532338308457"/>
    <n v="32.002753556677376"/>
    <x v="1"/>
    <s v="USD"/>
    <x v="782"/>
    <n v="1271998800"/>
    <d v="2010-05-31T05:00:00"/>
    <n v="1275282000"/>
    <b v="0"/>
    <b v="1"/>
    <s v="photography/photography books"/>
    <x v="7"/>
    <x v="14"/>
  </r>
  <r>
    <n v="875"/>
    <s v="Mueller-Harmon"/>
    <s v="Implemented tangible approach"/>
    <n v="7900"/>
    <n v="5465"/>
    <x v="0"/>
    <n v="67"/>
    <n v="0.6917721518987342"/>
    <n v="81.567164179104481"/>
    <x v="1"/>
    <s v="USD"/>
    <x v="783"/>
    <n v="1294898400"/>
    <d v="2011-01-14T06:00:00"/>
    <n v="1294984800"/>
    <b v="0"/>
    <b v="0"/>
    <s v="music/rock"/>
    <x v="1"/>
    <x v="1"/>
  </r>
  <r>
    <n v="876"/>
    <s v="Dixon, Perez and Banks"/>
    <s v="Re-engineered encompassing definition"/>
    <n v="8300"/>
    <n v="2111"/>
    <x v="0"/>
    <n v="57"/>
    <n v="0.25433734939759034"/>
    <n v="37.035087719298247"/>
    <x v="0"/>
    <s v="CAD"/>
    <x v="784"/>
    <n v="1559970000"/>
    <d v="2019-07-02T05:00: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1229"/>
    <n v="0.77400977995110021"/>
    <n v="103.033360455655"/>
    <x v="1"/>
    <s v="USD"/>
    <x v="785"/>
    <n v="1469509200"/>
    <d v="2016-07-27T05:00:00"/>
    <n v="1469595600"/>
    <b v="0"/>
    <b v="0"/>
    <s v="food/food trucks"/>
    <x v="0"/>
    <x v="0"/>
  </r>
  <r>
    <n v="878"/>
    <s v="Lutz Group"/>
    <s v="Enterprise-wide foreground paradigm"/>
    <n v="2700"/>
    <n v="1012"/>
    <x v="0"/>
    <n v="12"/>
    <n v="0.37481481481481482"/>
    <n v="84.333333333333329"/>
    <x v="6"/>
    <s v="EUR"/>
    <x v="786"/>
    <n v="1579068000"/>
    <d v="2020-02-08T06:00:00"/>
    <n v="1581141600"/>
    <b v="0"/>
    <b v="0"/>
    <s v="music/metal"/>
    <x v="1"/>
    <x v="16"/>
  </r>
  <r>
    <n v="879"/>
    <s v="Ortiz Inc"/>
    <s v="Stand-alone incremental parallelism"/>
    <n v="1000"/>
    <n v="5438"/>
    <x v="1"/>
    <n v="53"/>
    <n v="5.4379999999999997"/>
    <n v="102.60377358490567"/>
    <x v="1"/>
    <s v="USD"/>
    <x v="787"/>
    <n v="1487743200"/>
    <d v="2017-03-03T06:00: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414"/>
    <n v="2.2852189349112426"/>
    <n v="79.992129246064621"/>
    <x v="1"/>
    <s v="USD"/>
    <x v="788"/>
    <n v="1563685200"/>
    <d v="2019-07-23T05:00:00"/>
    <n v="1563858000"/>
    <b v="0"/>
    <b v="0"/>
    <s v="music/electric music"/>
    <x v="1"/>
    <x v="5"/>
  </r>
  <r>
    <n v="881"/>
    <s v="Charles Inc"/>
    <s v="Implemented object-oriented synergy"/>
    <n v="81300"/>
    <n v="31665"/>
    <x v="0"/>
    <n v="452"/>
    <n v="0.38948339483394834"/>
    <n v="70.055309734513273"/>
    <x v="1"/>
    <s v="USD"/>
    <x v="330"/>
    <n v="1436418000"/>
    <d v="2015-08-07T05:00:00"/>
    <n v="1438923600"/>
    <b v="0"/>
    <b v="1"/>
    <s v="theater/plays"/>
    <x v="3"/>
    <x v="3"/>
  </r>
  <r>
    <n v="882"/>
    <s v="White-Rosario"/>
    <s v="Balanced demand-driven definition"/>
    <n v="800"/>
    <n v="2960"/>
    <x v="1"/>
    <n v="80"/>
    <n v="3.7"/>
    <n v="37"/>
    <x v="1"/>
    <s v="USD"/>
    <x v="789"/>
    <n v="1421820000"/>
    <d v="2015-01-25T06:00:00"/>
    <n v="1422165600"/>
    <b v="0"/>
    <b v="0"/>
    <s v="theater/plays"/>
    <x v="3"/>
    <x v="3"/>
  </r>
  <r>
    <n v="883"/>
    <s v="Simmons-Villarreal"/>
    <s v="Customer-focused mobile Graphic Interface"/>
    <n v="3400"/>
    <n v="8089"/>
    <x v="1"/>
    <n v="193"/>
    <n v="2.3791176470588233"/>
    <n v="41.911917098445599"/>
    <x v="1"/>
    <s v="USD"/>
    <x v="790"/>
    <n v="1274763600"/>
    <d v="2010-06-30T05:00:0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0"/>
    <n v="1886"/>
    <n v="0.64036299765807958"/>
    <n v="57.992576882290564"/>
    <x v="1"/>
    <s v="USD"/>
    <x v="791"/>
    <n v="1399179600"/>
    <d v="2014-05-06T05:00:00"/>
    <n v="1399352400"/>
    <b v="0"/>
    <b v="1"/>
    <s v="theater/plays"/>
    <x v="3"/>
    <x v="3"/>
  </r>
  <r>
    <n v="885"/>
    <s v="Lynch Ltd"/>
    <s v="Virtual analyzing collaboration"/>
    <n v="1800"/>
    <n v="2129"/>
    <x v="1"/>
    <n v="52"/>
    <n v="1.1827777777777777"/>
    <n v="40.942307692307693"/>
    <x v="1"/>
    <s v="USD"/>
    <x v="792"/>
    <n v="1275800400"/>
    <d v="2010-07-14T05:00:00"/>
    <n v="1279083600"/>
    <b v="0"/>
    <b v="0"/>
    <s v="theater/plays"/>
    <x v="3"/>
    <x v="3"/>
  </r>
  <r>
    <n v="886"/>
    <s v="Sanders LLC"/>
    <s v="Multi-tiered explicit focus group"/>
    <n v="150600"/>
    <n v="127745"/>
    <x v="0"/>
    <n v="1825"/>
    <n v="0.84824037184594958"/>
    <n v="69.9972602739726"/>
    <x v="1"/>
    <s v="USD"/>
    <x v="793"/>
    <n v="1282798800"/>
    <d v="2010-09-13T05:00:00"/>
    <n v="1284354000"/>
    <b v="0"/>
    <b v="0"/>
    <s v="music/indie rock"/>
    <x v="1"/>
    <x v="7"/>
  </r>
  <r>
    <n v="887"/>
    <s v="Cooper LLC"/>
    <s v="Multi-layered systematic knowledgebase"/>
    <n v="7800"/>
    <n v="2289"/>
    <x v="0"/>
    <n v="31"/>
    <n v="0.29346153846153844"/>
    <n v="73.838709677419359"/>
    <x v="1"/>
    <s v="USD"/>
    <x v="794"/>
    <n v="1437109200"/>
    <d v="2015-09-02T05:00:00"/>
    <n v="1441170000"/>
    <b v="0"/>
    <b v="1"/>
    <s v="theater/plays"/>
    <x v="3"/>
    <x v="3"/>
  </r>
  <r>
    <n v="888"/>
    <s v="Palmer Ltd"/>
    <s v="Reverse-engineered uniform knowledge user"/>
    <n v="5800"/>
    <n v="12174"/>
    <x v="1"/>
    <n v="290"/>
    <n v="2.0989655172413793"/>
    <n v="41.979310344827589"/>
    <x v="1"/>
    <s v="USD"/>
    <x v="795"/>
    <n v="1491886800"/>
    <d v="2017-04-30T05:00:00"/>
    <n v="1493528400"/>
    <b v="0"/>
    <b v="0"/>
    <s v="theater/plays"/>
    <x v="3"/>
    <x v="3"/>
  </r>
  <r>
    <n v="889"/>
    <s v="Santos Group"/>
    <s v="Secured dynamic capacity"/>
    <n v="5600"/>
    <n v="9508"/>
    <x v="1"/>
    <n v="122"/>
    <n v="1.697857142857143"/>
    <n v="77.93442622950819"/>
    <x v="1"/>
    <s v="USD"/>
    <x v="796"/>
    <n v="1394600400"/>
    <d v="2014-03-19T05:00: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470"/>
    <n v="1.1595907738095239"/>
    <n v="106.01972789115646"/>
    <x v="1"/>
    <s v="USD"/>
    <x v="797"/>
    <n v="1561352400"/>
    <d v="2019-06-25T05:00: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165"/>
    <n v="2.5859999999999999"/>
    <n v="47.018181818181816"/>
    <x v="0"/>
    <s v="CAD"/>
    <x v="798"/>
    <n v="1322892000"/>
    <d v="2012-01-16T06:00: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182"/>
    <n v="2.3058333333333332"/>
    <n v="76.016483516483518"/>
    <x v="1"/>
    <s v="USD"/>
    <x v="799"/>
    <n v="1274418000"/>
    <d v="2010-07-01T05:00:00"/>
    <n v="1277960400"/>
    <b v="0"/>
    <b v="0"/>
    <s v="publishing/translations"/>
    <x v="5"/>
    <x v="18"/>
  </r>
  <r>
    <n v="893"/>
    <s v="Collins-Martinez"/>
    <s v="Progressive grid-enabled website"/>
    <n v="8400"/>
    <n v="10770"/>
    <x v="1"/>
    <n v="199"/>
    <n v="1.2821428571428573"/>
    <n v="54.120603015075375"/>
    <x v="6"/>
    <s v="EUR"/>
    <x v="800"/>
    <n v="1434344400"/>
    <d v="2015-06-19T05:00:00"/>
    <n v="1434690000"/>
    <b v="0"/>
    <b v="1"/>
    <s v="film &amp; video/documentary"/>
    <x v="4"/>
    <x v="4"/>
  </r>
  <r>
    <n v="894"/>
    <s v="Barrett Inc"/>
    <s v="Organic cohesive neural-net"/>
    <n v="1700"/>
    <n v="3208"/>
    <x v="1"/>
    <n v="56"/>
    <n v="1.8870588235294117"/>
    <n v="57.285714285714285"/>
    <x v="4"/>
    <s v="GBP"/>
    <x v="801"/>
    <n v="1373518800"/>
    <d v="2013-08-10T05:00: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107"/>
    <n v="6.9511889862327911E-2"/>
    <n v="103.81308411214954"/>
    <x v="1"/>
    <s v="USD"/>
    <x v="802"/>
    <n v="1517637600"/>
    <d v="2018-02-12T06:00:00"/>
    <n v="1518415200"/>
    <b v="0"/>
    <b v="0"/>
    <s v="theater/plays"/>
    <x v="3"/>
    <x v="3"/>
  </r>
  <r>
    <n v="896"/>
    <s v="Wright-Bryant"/>
    <s v="Reverse-engineered client-server extranet"/>
    <n v="19800"/>
    <n v="153338"/>
    <x v="1"/>
    <n v="1460"/>
    <n v="7.7443434343434348"/>
    <n v="105.02602739726028"/>
    <x v="2"/>
    <s v="AUD"/>
    <x v="803"/>
    <n v="1310619600"/>
    <d v="2011-07-17T05:00:00"/>
    <n v="1310878800"/>
    <b v="0"/>
    <b v="1"/>
    <s v="food/food trucks"/>
    <x v="0"/>
    <x v="0"/>
  </r>
  <r>
    <n v="897"/>
    <s v="Berry-Cannon"/>
    <s v="Organized discrete encoding"/>
    <n v="8800"/>
    <n v="2437"/>
    <x v="0"/>
    <n v="27"/>
    <n v="0.27693181818181817"/>
    <n v="90.259259259259252"/>
    <x v="1"/>
    <s v="USD"/>
    <x v="212"/>
    <n v="1556427600"/>
    <d v="2019-04-30T05:00:00"/>
    <n v="1556600400"/>
    <b v="0"/>
    <b v="0"/>
    <s v="theater/plays"/>
    <x v="3"/>
    <x v="3"/>
  </r>
  <r>
    <n v="898"/>
    <s v="Davis-Gonzalez"/>
    <s v="Balanced regional flexibility"/>
    <n v="179100"/>
    <n v="93991"/>
    <x v="0"/>
    <n v="1221"/>
    <n v="0.52479620323841425"/>
    <n v="76.978705978705975"/>
    <x v="1"/>
    <s v="USD"/>
    <x v="804"/>
    <n v="1576476000"/>
    <d v="2019-12-22T06:00:00"/>
    <n v="1576994400"/>
    <b v="0"/>
    <b v="0"/>
    <s v="film &amp; video/documentary"/>
    <x v="4"/>
    <x v="4"/>
  </r>
  <r>
    <n v="899"/>
    <s v="Best-Young"/>
    <s v="Implemented multimedia time-frame"/>
    <n v="3100"/>
    <n v="12620"/>
    <x v="1"/>
    <n v="123"/>
    <n v="4.0709677419354842"/>
    <n v="102.60162601626017"/>
    <x v="5"/>
    <s v="CHF"/>
    <x v="805"/>
    <n v="1381122000"/>
    <d v="2013-10-25T05:00:00"/>
    <n v="1382677200"/>
    <b v="0"/>
    <b v="0"/>
    <s v="music/jazz"/>
    <x v="1"/>
    <x v="17"/>
  </r>
  <r>
    <n v="900"/>
    <s v="Powers, Smith and Deleon"/>
    <s v="Enhanced uniform service-desk"/>
    <n v="100"/>
    <n v="2"/>
    <x v="0"/>
    <n v="1"/>
    <n v="0.02"/>
    <n v="2"/>
    <x v="1"/>
    <s v="USD"/>
    <x v="806"/>
    <n v="1411102800"/>
    <d v="2014-09-20T05:00:00"/>
    <n v="1411189200"/>
    <b v="0"/>
    <b v="1"/>
    <s v="technology/web"/>
    <x v="2"/>
    <x v="2"/>
  </r>
  <r>
    <n v="901"/>
    <s v="Hogan Group"/>
    <s v="Versatile bottom-line definition"/>
    <n v="5600"/>
    <n v="8746"/>
    <x v="1"/>
    <n v="159"/>
    <n v="1.5617857142857143"/>
    <n v="55.0062893081761"/>
    <x v="1"/>
    <s v="USD"/>
    <x v="807"/>
    <n v="1531803600"/>
    <d v="2018-08-19T05:00:00"/>
    <n v="1534654800"/>
    <b v="0"/>
    <b v="1"/>
    <s v="music/rock"/>
    <x v="1"/>
    <x v="1"/>
  </r>
  <r>
    <n v="902"/>
    <s v="Wang, Silva and Byrd"/>
    <s v="Integrated bifurcated software"/>
    <n v="1400"/>
    <n v="3534"/>
    <x v="1"/>
    <n v="110"/>
    <n v="2.5242857142857145"/>
    <n v="32.127272727272725"/>
    <x v="1"/>
    <s v="USD"/>
    <x v="722"/>
    <n v="1454133600"/>
    <d v="2016-03-12T06:00:00"/>
    <n v="1457762400"/>
    <b v="0"/>
    <b v="0"/>
    <s v="technology/web"/>
    <x v="2"/>
    <x v="2"/>
  </r>
  <r>
    <n v="903"/>
    <s v="Parker-Morris"/>
    <s v="Assimilated next generation instruction set"/>
    <n v="41000"/>
    <n v="709"/>
    <x v="2"/>
    <n v="14"/>
    <n v="1.729268292682927E-2"/>
    <n v="50.642857142857146"/>
    <x v="1"/>
    <s v="USD"/>
    <x v="477"/>
    <n v="1336194000"/>
    <d v="2012-05-20T05:00:00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0"/>
    <n v="16"/>
    <n v="0.12230769230769231"/>
    <n v="49.6875"/>
    <x v="1"/>
    <s v="USD"/>
    <x v="259"/>
    <n v="1349326800"/>
    <d v="2012-10-08T05:00: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1"/>
    <n v="236"/>
    <n v="1.6398734177215191"/>
    <n v="54.894067796610166"/>
    <x v="1"/>
    <s v="USD"/>
    <x v="9"/>
    <n v="1379566800"/>
    <d v="2013-09-22T05:00:00"/>
    <n v="1379826000"/>
    <b v="0"/>
    <b v="0"/>
    <s v="theater/plays"/>
    <x v="3"/>
    <x v="3"/>
  </r>
  <r>
    <n v="906"/>
    <s v="Hayes Group"/>
    <s v="Implemented even-keeled standardization"/>
    <n v="5500"/>
    <n v="8964"/>
    <x v="1"/>
    <n v="191"/>
    <n v="1.6298181818181818"/>
    <n v="46.931937172774866"/>
    <x v="1"/>
    <s v="USD"/>
    <x v="808"/>
    <n v="1494651600"/>
    <d v="2017-06-18T05:00: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41"/>
    <n v="0.20252747252747252"/>
    <n v="44.951219512195124"/>
    <x v="1"/>
    <s v="USD"/>
    <x v="809"/>
    <n v="1303880400"/>
    <d v="2011-05-04T05:00:00"/>
    <n v="1304485200"/>
    <b v="0"/>
    <b v="0"/>
    <s v="theater/plays"/>
    <x v="3"/>
    <x v="3"/>
  </r>
  <r>
    <n v="908"/>
    <s v="Bryant-Pope"/>
    <s v="Networked intangible help-desk"/>
    <n v="38200"/>
    <n v="121950"/>
    <x v="1"/>
    <n v="3934"/>
    <n v="3.1924083769633507"/>
    <n v="30.99898322318251"/>
    <x v="1"/>
    <s v="USD"/>
    <x v="444"/>
    <n v="1335934800"/>
    <d v="2012-05-13T05:00:00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1"/>
    <n v="80"/>
    <n v="4.7894444444444444"/>
    <n v="107.7625"/>
    <x v="0"/>
    <s v="CAD"/>
    <x v="384"/>
    <n v="1528088400"/>
    <d v="2018-07-01T05:00:00"/>
    <n v="1530421200"/>
    <b v="0"/>
    <b v="1"/>
    <s v="theater/plays"/>
    <x v="3"/>
    <x v="3"/>
  </r>
  <r>
    <n v="910"/>
    <s v="King-Morris"/>
    <s v="Proactive incremental architecture"/>
    <n v="154500"/>
    <n v="30215"/>
    <x v="3"/>
    <n v="296"/>
    <n v="0.19556634304207121"/>
    <n v="102.07770270270271"/>
    <x v="1"/>
    <s v="USD"/>
    <x v="810"/>
    <n v="1421906400"/>
    <d v="2015-01-23T06:00:00"/>
    <n v="1421992800"/>
    <b v="0"/>
    <b v="0"/>
    <s v="theater/plays"/>
    <x v="3"/>
    <x v="3"/>
  </r>
  <r>
    <n v="911"/>
    <s v="Carter, Cole and Curtis"/>
    <s v="Cloned responsive standardization"/>
    <n v="5800"/>
    <n v="11539"/>
    <x v="1"/>
    <n v="462"/>
    <n v="1.9894827586206896"/>
    <n v="24.976190476190474"/>
    <x v="1"/>
    <s v="USD"/>
    <x v="811"/>
    <n v="1568005200"/>
    <d v="2019-09-11T05:00:00"/>
    <n v="1568178000"/>
    <b v="1"/>
    <b v="0"/>
    <s v="technology/web"/>
    <x v="2"/>
    <x v="2"/>
  </r>
  <r>
    <n v="912"/>
    <s v="Sanchez-Parsons"/>
    <s v="Reduced bifurcated pricing structure"/>
    <n v="1800"/>
    <n v="14310"/>
    <x v="1"/>
    <n v="179"/>
    <n v="7.95"/>
    <n v="79.944134078212286"/>
    <x v="1"/>
    <s v="USD"/>
    <x v="812"/>
    <n v="1346821200"/>
    <d v="2012-09-18T05:00:00"/>
    <n v="1347944400"/>
    <b v="1"/>
    <b v="0"/>
    <s v="film &amp; video/drama"/>
    <x v="4"/>
    <x v="6"/>
  </r>
  <r>
    <n v="913"/>
    <s v="Rivera-Pearson"/>
    <s v="Re-engineered asymmetric challenge"/>
    <n v="70200"/>
    <n v="35536"/>
    <x v="0"/>
    <n v="523"/>
    <n v="0.50621082621082625"/>
    <n v="67.946462715105156"/>
    <x v="2"/>
    <s v="AUD"/>
    <x v="813"/>
    <n v="1557637200"/>
    <d v="2019-05-25T05:00: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141"/>
    <n v="0.57437499999999997"/>
    <n v="26.070921985815602"/>
    <x v="4"/>
    <s v="GBP"/>
    <x v="814"/>
    <n v="1375592400"/>
    <d v="2013-08-16T05:00:00"/>
    <n v="1376629200"/>
    <b v="0"/>
    <b v="0"/>
    <s v="theater/plays"/>
    <x v="3"/>
    <x v="3"/>
  </r>
  <r>
    <n v="915"/>
    <s v="Riggs Group"/>
    <s v="Configurable upward-trending solution"/>
    <n v="125900"/>
    <n v="195936"/>
    <x v="1"/>
    <n v="1866"/>
    <n v="1.5562827640984909"/>
    <n v="105.0032154340836"/>
    <x v="4"/>
    <s v="GBP"/>
    <x v="80"/>
    <n v="1503982800"/>
    <d v="2017-09-07T05:00: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0"/>
    <n v="52"/>
    <n v="0.36297297297297298"/>
    <n v="25.826923076923077"/>
    <x v="1"/>
    <s v="USD"/>
    <x v="815"/>
    <n v="1418882400"/>
    <d v="2014-12-27T06:00:00"/>
    <n v="1419660000"/>
    <b v="0"/>
    <b v="0"/>
    <s v="photography/photography books"/>
    <x v="7"/>
    <x v="14"/>
  </r>
  <r>
    <n v="917"/>
    <s v="Cooper Inc"/>
    <s v="Polarized discrete product"/>
    <n v="3600"/>
    <n v="2097"/>
    <x v="2"/>
    <n v="27"/>
    <n v="0.58250000000000002"/>
    <n v="77.666666666666671"/>
    <x v="4"/>
    <s v="GBP"/>
    <x v="816"/>
    <n v="1309237200"/>
    <d v="2011-07-22T05:00:00"/>
    <n v="1311310800"/>
    <b v="0"/>
    <b v="1"/>
    <s v="film &amp; video/shorts"/>
    <x v="4"/>
    <x v="12"/>
  </r>
  <r>
    <n v="918"/>
    <s v="Jones-Gonzalez"/>
    <s v="Seamless dynamic website"/>
    <n v="3800"/>
    <n v="9021"/>
    <x v="1"/>
    <n v="156"/>
    <n v="2.3739473684210526"/>
    <n v="57.82692307692308"/>
    <x v="5"/>
    <s v="CHF"/>
    <x v="474"/>
    <n v="1343365200"/>
    <d v="2012-08-07T05:00:00"/>
    <n v="1344315600"/>
    <b v="0"/>
    <b v="0"/>
    <s v="publishing/radio &amp; podcasts"/>
    <x v="5"/>
    <x v="15"/>
  </r>
  <r>
    <n v="919"/>
    <s v="Fox Ltd"/>
    <s v="Extended multimedia firmware"/>
    <n v="35600"/>
    <n v="20915"/>
    <x v="0"/>
    <n v="225"/>
    <n v="0.58750000000000002"/>
    <n v="92.955555555555549"/>
    <x v="2"/>
    <s v="AUD"/>
    <x v="817"/>
    <n v="1507957200"/>
    <d v="2017-11-15T06:00:00"/>
    <n v="1510725600"/>
    <b v="0"/>
    <b v="1"/>
    <s v="theater/plays"/>
    <x v="3"/>
    <x v="3"/>
  </r>
  <r>
    <n v="920"/>
    <s v="Green, Murphy and Webb"/>
    <s v="Versatile directional project"/>
    <n v="5300"/>
    <n v="9676"/>
    <x v="1"/>
    <n v="255"/>
    <n v="1.8256603773584905"/>
    <n v="37.945098039215686"/>
    <x v="1"/>
    <s v="USD"/>
    <x v="818"/>
    <n v="1549519200"/>
    <d v="2019-02-27T06:00: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0"/>
    <n v="38"/>
    <n v="7.5436408977556111E-3"/>
    <n v="31.842105263157894"/>
    <x v="1"/>
    <s v="USD"/>
    <x v="819"/>
    <n v="1329026400"/>
    <d v="2012-02-26T06:00:00"/>
    <n v="1330236000"/>
    <b v="0"/>
    <b v="0"/>
    <s v="technology/web"/>
    <x v="2"/>
    <x v="2"/>
  </r>
  <r>
    <n v="922"/>
    <s v="Soto-Anthony"/>
    <s v="Ameliorated logistical capability"/>
    <n v="51400"/>
    <n v="90440"/>
    <x v="1"/>
    <n v="2261"/>
    <n v="1.7595330739299611"/>
    <n v="40"/>
    <x v="1"/>
    <s v="USD"/>
    <x v="609"/>
    <n v="1544335200"/>
    <d v="2018-12-18T06:00:00"/>
    <n v="1545112800"/>
    <b v="0"/>
    <b v="1"/>
    <s v="music/world music"/>
    <x v="1"/>
    <x v="21"/>
  </r>
  <r>
    <n v="923"/>
    <s v="Wise and Sons"/>
    <s v="Sharable discrete definition"/>
    <n v="1700"/>
    <n v="4044"/>
    <x v="1"/>
    <n v="40"/>
    <n v="2.3788235294117648"/>
    <n v="101.1"/>
    <x v="1"/>
    <s v="USD"/>
    <x v="547"/>
    <n v="1279083600"/>
    <d v="2010-07-15T05:00:00"/>
    <n v="1279170000"/>
    <b v="0"/>
    <b v="0"/>
    <s v="theater/plays"/>
    <x v="3"/>
    <x v="3"/>
  </r>
  <r>
    <n v="924"/>
    <s v="Butler-Barr"/>
    <s v="User-friendly next generation core"/>
    <n v="39400"/>
    <n v="192292"/>
    <x v="1"/>
    <n v="2289"/>
    <n v="4.8805076142131982"/>
    <n v="84.006989951944078"/>
    <x v="6"/>
    <s v="EUR"/>
    <x v="820"/>
    <n v="1572498000"/>
    <d v="2019-11-11T06:00: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65"/>
    <n v="2.2406666666666668"/>
    <n v="103.41538461538461"/>
    <x v="1"/>
    <s v="USD"/>
    <x v="821"/>
    <n v="1506056400"/>
    <d v="2017-10-04T05:00:00"/>
    <n v="1507093200"/>
    <b v="0"/>
    <b v="0"/>
    <s v="theater/plays"/>
    <x v="3"/>
    <x v="3"/>
  </r>
  <r>
    <n v="926"/>
    <s v="Brown-Oliver"/>
    <s v="Synchronized cohesive encoding"/>
    <n v="8700"/>
    <n v="1577"/>
    <x v="0"/>
    <n v="15"/>
    <n v="0.18126436781609195"/>
    <n v="105.13333333333334"/>
    <x v="1"/>
    <s v="USD"/>
    <x v="151"/>
    <n v="1463029200"/>
    <d v="2016-05-16T05:00:00"/>
    <n v="1463374800"/>
    <b v="0"/>
    <b v="0"/>
    <s v="food/food trucks"/>
    <x v="0"/>
    <x v="0"/>
  </r>
  <r>
    <n v="927"/>
    <s v="Davis-Gardner"/>
    <s v="Synergistic dynamic utilization"/>
    <n v="7200"/>
    <n v="3301"/>
    <x v="0"/>
    <n v="37"/>
    <n v="0.45847222222222223"/>
    <n v="89.21621621621621"/>
    <x v="1"/>
    <s v="USD"/>
    <x v="822"/>
    <n v="1342069200"/>
    <d v="2012-08-10T05:00:00"/>
    <n v="1344574800"/>
    <b v="0"/>
    <b v="0"/>
    <s v="theater/plays"/>
    <x v="3"/>
    <x v="3"/>
  </r>
  <r>
    <n v="928"/>
    <s v="Dawson Group"/>
    <s v="Triple-buffered bi-directional model"/>
    <n v="167400"/>
    <n v="196386"/>
    <x v="1"/>
    <n v="3777"/>
    <n v="1.1731541218637993"/>
    <n v="51.995234312946785"/>
    <x v="6"/>
    <s v="EUR"/>
    <x v="823"/>
    <n v="1388296800"/>
    <d v="2014-01-07T06:00:00"/>
    <n v="1389074400"/>
    <b v="0"/>
    <b v="0"/>
    <s v="technology/web"/>
    <x v="2"/>
    <x v="2"/>
  </r>
  <r>
    <n v="929"/>
    <s v="Turner-Terrell"/>
    <s v="Polarized tertiary function"/>
    <n v="5500"/>
    <n v="11952"/>
    <x v="1"/>
    <n v="184"/>
    <n v="2.173090909090909"/>
    <n v="64.956521739130437"/>
    <x v="4"/>
    <s v="GBP"/>
    <x v="824"/>
    <n v="1493787600"/>
    <d v="2017-05-17T05:00:00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1"/>
    <n v="85"/>
    <n v="1.1228571428571428"/>
    <n v="46.235294117647058"/>
    <x v="1"/>
    <s v="USD"/>
    <x v="825"/>
    <n v="1424844000"/>
    <d v="2015-03-04T06:00:00"/>
    <n v="1425448800"/>
    <b v="0"/>
    <b v="1"/>
    <s v="theater/plays"/>
    <x v="3"/>
    <x v="3"/>
  </r>
  <r>
    <n v="931"/>
    <s v="Lowery, Hayden and Cruz"/>
    <s v="Digitized 24/7 budgetary management"/>
    <n v="7900"/>
    <n v="5729"/>
    <x v="0"/>
    <n v="112"/>
    <n v="0.72518987341772156"/>
    <n v="51.151785714285715"/>
    <x v="1"/>
    <s v="USD"/>
    <x v="826"/>
    <n v="1403931600"/>
    <d v="2014-06-30T05:00:00"/>
    <n v="1404104400"/>
    <b v="0"/>
    <b v="1"/>
    <s v="theater/plays"/>
    <x v="3"/>
    <x v="3"/>
  </r>
  <r>
    <n v="932"/>
    <s v="Mora, Miller and Harper"/>
    <s v="Stand-alone zero tolerance algorithm"/>
    <n v="2300"/>
    <n v="4883"/>
    <x v="1"/>
    <n v="144"/>
    <n v="2.1230434782608696"/>
    <n v="33.909722222222221"/>
    <x v="1"/>
    <s v="USD"/>
    <x v="827"/>
    <n v="1394514000"/>
    <d v="2014-03-14T05:00:00"/>
    <n v="1394773200"/>
    <b v="0"/>
    <b v="0"/>
    <s v="music/rock"/>
    <x v="1"/>
    <x v="1"/>
  </r>
  <r>
    <n v="933"/>
    <s v="Espinoza Group"/>
    <s v="Implemented tangible support"/>
    <n v="73000"/>
    <n v="175015"/>
    <x v="1"/>
    <n v="1902"/>
    <n v="2.3974657534246577"/>
    <n v="92.016298633017882"/>
    <x v="1"/>
    <s v="USD"/>
    <x v="828"/>
    <n v="1365397200"/>
    <d v="2013-04-21T05:00:00"/>
    <n v="1366520400"/>
    <b v="0"/>
    <b v="0"/>
    <s v="theater/plays"/>
    <x v="3"/>
    <x v="3"/>
  </r>
  <r>
    <n v="934"/>
    <s v="Davis, Crawford and Lopez"/>
    <s v="Reactive radical framework"/>
    <n v="6200"/>
    <n v="11280"/>
    <x v="1"/>
    <n v="105"/>
    <n v="1.8193548387096774"/>
    <n v="107.42857142857143"/>
    <x v="1"/>
    <s v="USD"/>
    <x v="829"/>
    <n v="1456120800"/>
    <d v="2016-02-28T06:00: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32"/>
    <n v="1.6413114754098361"/>
    <n v="75.848484848484844"/>
    <x v="1"/>
    <s v="USD"/>
    <x v="830"/>
    <n v="1437714000"/>
    <d v="2015-07-31T05:00:00"/>
    <n v="1438318800"/>
    <b v="0"/>
    <b v="0"/>
    <s v="theater/plays"/>
    <x v="3"/>
    <x v="3"/>
  </r>
  <r>
    <n v="936"/>
    <s v="Brown Ltd"/>
    <s v="Enhanced composite contingency"/>
    <n v="103200"/>
    <n v="1690"/>
    <x v="0"/>
    <n v="21"/>
    <n v="1.6375968992248063E-2"/>
    <n v="80.476190476190482"/>
    <x v="1"/>
    <s v="USD"/>
    <x v="831"/>
    <n v="1563771600"/>
    <d v="2019-07-25T05:00:00"/>
    <n v="1564030800"/>
    <b v="1"/>
    <b v="0"/>
    <s v="theater/plays"/>
    <x v="3"/>
    <x v="3"/>
  </r>
  <r>
    <n v="937"/>
    <s v="Tapia, Sandoval and Hurley"/>
    <s v="Cloned fresh-thinking model"/>
    <n v="171000"/>
    <n v="84891"/>
    <x v="3"/>
    <n v="976"/>
    <n v="0.49643859649122807"/>
    <n v="86.978483606557376"/>
    <x v="1"/>
    <s v="USD"/>
    <x v="832"/>
    <n v="1448517600"/>
    <d v="2015-12-05T06:00:00"/>
    <n v="1449295200"/>
    <b v="0"/>
    <b v="0"/>
    <s v="film &amp; video/documentary"/>
    <x v="4"/>
    <x v="4"/>
  </r>
  <r>
    <n v="938"/>
    <s v="Allen Inc"/>
    <s v="Total dedicated benchmark"/>
    <n v="9200"/>
    <n v="10093"/>
    <x v="1"/>
    <n v="96"/>
    <n v="1.0970652173913042"/>
    <n v="105.13541666666667"/>
    <x v="1"/>
    <s v="USD"/>
    <x v="833"/>
    <n v="1528779600"/>
    <d v="2018-07-18T05:00: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67"/>
    <n v="0.49217948717948717"/>
    <n v="57.298507462686565"/>
    <x v="1"/>
    <s v="USD"/>
    <x v="834"/>
    <n v="1304744400"/>
    <d v="2011-05-24T05:00:00"/>
    <n v="1306213200"/>
    <b v="0"/>
    <b v="1"/>
    <s v="games/video games"/>
    <x v="6"/>
    <x v="11"/>
  </r>
  <r>
    <n v="940"/>
    <s v="Wiggins Ltd"/>
    <s v="Upgradable analyzing core"/>
    <n v="9900"/>
    <n v="6161"/>
    <x v="2"/>
    <n v="66"/>
    <n v="0.62232323232323228"/>
    <n v="93.348484848484844"/>
    <x v="0"/>
    <s v="CAD"/>
    <x v="835"/>
    <n v="1354341600"/>
    <d v="2012-12-23T06:00:00"/>
    <n v="1356242400"/>
    <b v="0"/>
    <b v="0"/>
    <s v="technology/web"/>
    <x v="2"/>
    <x v="2"/>
  </r>
  <r>
    <n v="941"/>
    <s v="Luna-Horne"/>
    <s v="Profound exuding pricing structure"/>
    <n v="43000"/>
    <n v="5615"/>
    <x v="0"/>
    <n v="78"/>
    <n v="0.1305813953488372"/>
    <n v="71.987179487179489"/>
    <x v="1"/>
    <s v="USD"/>
    <x v="836"/>
    <n v="1294552800"/>
    <d v="2011-02-13T06:00:00"/>
    <n v="1297576800"/>
    <b v="1"/>
    <b v="0"/>
    <s v="theater/plays"/>
    <x v="3"/>
    <x v="3"/>
  </r>
  <r>
    <n v="942"/>
    <s v="Allen Inc"/>
    <s v="Horizontal optimizing model"/>
    <n v="9600"/>
    <n v="6205"/>
    <x v="0"/>
    <n v="67"/>
    <n v="0.64635416666666667"/>
    <n v="92.611940298507463"/>
    <x v="2"/>
    <s v="AUD"/>
    <x v="837"/>
    <n v="1295935200"/>
    <d v="2011-01-28T06:00: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14"/>
    <n v="1.5958666666666668"/>
    <n v="104.99122807017544"/>
    <x v="1"/>
    <s v="USD"/>
    <x v="219"/>
    <n v="1411534800"/>
    <d v="2014-10-29T05:00:00"/>
    <n v="1414558800"/>
    <b v="0"/>
    <b v="0"/>
    <s v="food/food trucks"/>
    <x v="0"/>
    <x v="0"/>
  </r>
  <r>
    <n v="944"/>
    <s v="Walter Inc"/>
    <s v="Streamlined 5thgeneration intranet"/>
    <n v="10000"/>
    <n v="8142"/>
    <x v="0"/>
    <n v="263"/>
    <n v="0.81420000000000003"/>
    <n v="30.958174904942965"/>
    <x v="2"/>
    <s v="AUD"/>
    <x v="365"/>
    <n v="1486706400"/>
    <d v="2017-03-01T06:00: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1691"/>
    <n v="0.32444767441860467"/>
    <n v="33.001182732111175"/>
    <x v="1"/>
    <s v="USD"/>
    <x v="838"/>
    <n v="1333602000"/>
    <d v="2012-04-20T05:00: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181"/>
    <n v="9.9141184124918666E-2"/>
    <n v="84.187845303867405"/>
    <x v="1"/>
    <s v="USD"/>
    <x v="839"/>
    <n v="1308200400"/>
    <d v="2011-06-18T05:00:00"/>
    <n v="1308373200"/>
    <b v="0"/>
    <b v="0"/>
    <s v="theater/plays"/>
    <x v="3"/>
    <x v="3"/>
  </r>
  <r>
    <n v="947"/>
    <s v="Smith-Powell"/>
    <s v="Upgradable clear-thinking hardware"/>
    <n v="3600"/>
    <n v="961"/>
    <x v="0"/>
    <n v="13"/>
    <n v="0.26694444444444443"/>
    <n v="73.92307692307692"/>
    <x v="1"/>
    <s v="USD"/>
    <x v="840"/>
    <n v="1411707600"/>
    <d v="2014-10-03T05:00:00"/>
    <n v="1412312400"/>
    <b v="0"/>
    <b v="0"/>
    <s v="theater/plays"/>
    <x v="3"/>
    <x v="3"/>
  </r>
  <r>
    <n v="948"/>
    <s v="Smith-Hill"/>
    <s v="Integrated holistic paradigm"/>
    <n v="9400"/>
    <n v="5918"/>
    <x v="3"/>
    <n v="160"/>
    <n v="0.62957446808510642"/>
    <n v="36.987499999999997"/>
    <x v="1"/>
    <s v="USD"/>
    <x v="841"/>
    <n v="1418364000"/>
    <d v="2014-12-22T06:00:00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1"/>
    <n v="203"/>
    <n v="1.6135593220338984"/>
    <n v="46.896551724137929"/>
    <x v="1"/>
    <s v="USD"/>
    <x v="842"/>
    <n v="1429333200"/>
    <d v="2015-05-07T05:00:00"/>
    <n v="1430974800"/>
    <b v="0"/>
    <b v="0"/>
    <s v="technology/web"/>
    <x v="2"/>
    <x v="2"/>
  </r>
  <r>
    <n v="950"/>
    <s v="Williams, Orozco and Gomez"/>
    <s v="Persistent content-based methodology"/>
    <n v="100"/>
    <n v="5"/>
    <x v="0"/>
    <n v="1"/>
    <n v="0.05"/>
    <n v="5"/>
    <x v="1"/>
    <s v="USD"/>
    <x v="843"/>
    <n v="1555390800"/>
    <d v="2019-04-21T05:00:00"/>
    <n v="1555822800"/>
    <b v="0"/>
    <b v="1"/>
    <s v="theater/plays"/>
    <x v="3"/>
    <x v="3"/>
  </r>
  <r>
    <n v="951"/>
    <s v="Peterson Ltd"/>
    <s v="Re-engineered 24hour matrix"/>
    <n v="14500"/>
    <n v="159056"/>
    <x v="1"/>
    <n v="1559"/>
    <n v="10.969379310344827"/>
    <n v="102.02437459910199"/>
    <x v="1"/>
    <s v="USD"/>
    <x v="844"/>
    <n v="1482732000"/>
    <d v="2016-12-27T06:00:00"/>
    <n v="1482818400"/>
    <b v="0"/>
    <b v="1"/>
    <s v="music/rock"/>
    <x v="1"/>
    <x v="1"/>
  </r>
  <r>
    <n v="952"/>
    <s v="Cummings-Hayes"/>
    <s v="Virtual multi-tasking core"/>
    <n v="145500"/>
    <n v="101987"/>
    <x v="3"/>
    <n v="2266"/>
    <n v="0.70094158075601376"/>
    <n v="45.007502206531335"/>
    <x v="1"/>
    <s v="USD"/>
    <x v="845"/>
    <n v="1470718800"/>
    <d v="2016-08-23T05:00: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0"/>
    <n v="21"/>
    <n v="0.6"/>
    <n v="94.285714285714292"/>
    <x v="1"/>
    <s v="USD"/>
    <x v="846"/>
    <n v="1450591200"/>
    <d v="2016-01-25T06:00: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1548"/>
    <n v="3.6709859154929578"/>
    <n v="101.02325581395348"/>
    <x v="2"/>
    <s v="AUD"/>
    <x v="110"/>
    <n v="1348290000"/>
    <d v="2012-10-16T05:00:00"/>
    <n v="1350363600"/>
    <b v="0"/>
    <b v="0"/>
    <s v="technology/web"/>
    <x v="2"/>
    <x v="2"/>
  </r>
  <r>
    <n v="955"/>
    <s v="Moss-Obrien"/>
    <s v="Function-based next generation emulation"/>
    <n v="700"/>
    <n v="7763"/>
    <x v="1"/>
    <n v="80"/>
    <n v="11.09"/>
    <n v="97.037499999999994"/>
    <x v="1"/>
    <s v="USD"/>
    <x v="847"/>
    <n v="1353823200"/>
    <d v="2012-11-27T06:00:00"/>
    <n v="1353996000"/>
    <b v="0"/>
    <b v="0"/>
    <s v="theater/plays"/>
    <x v="3"/>
    <x v="3"/>
  </r>
  <r>
    <n v="956"/>
    <s v="Wood Inc"/>
    <s v="Re-engineered composite focus group"/>
    <n v="187600"/>
    <n v="35698"/>
    <x v="0"/>
    <n v="830"/>
    <n v="0.19028784648187633"/>
    <n v="43.00963855421687"/>
    <x v="1"/>
    <s v="USD"/>
    <x v="848"/>
    <n v="1450764000"/>
    <d v="2015-12-26T06:00: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31"/>
    <n v="1.2687755102040816"/>
    <n v="94.916030534351151"/>
    <x v="1"/>
    <s v="USD"/>
    <x v="849"/>
    <n v="1329372000"/>
    <d v="2012-02-19T06:00:00"/>
    <n v="1329631200"/>
    <b v="0"/>
    <b v="0"/>
    <s v="theater/plays"/>
    <x v="3"/>
    <x v="3"/>
  </r>
  <r>
    <n v="958"/>
    <s v="Green, Robinson and Ho"/>
    <s v="De-engineered zero-defect open system"/>
    <n v="1100"/>
    <n v="8081"/>
    <x v="1"/>
    <n v="112"/>
    <n v="7.3463636363636367"/>
    <n v="72.151785714285708"/>
    <x v="1"/>
    <s v="USD"/>
    <x v="780"/>
    <n v="1277096400"/>
    <d v="2010-07-13T05:00:00"/>
    <n v="1278997200"/>
    <b v="0"/>
    <b v="0"/>
    <s v="film &amp; video/animation"/>
    <x v="4"/>
    <x v="10"/>
  </r>
  <r>
    <n v="959"/>
    <s v="Black-Graham"/>
    <s v="Operative hybrid utilization"/>
    <n v="145000"/>
    <n v="6631"/>
    <x v="0"/>
    <n v="130"/>
    <n v="4.5731034482758622E-2"/>
    <n v="51.007692307692309"/>
    <x v="1"/>
    <s v="USD"/>
    <x v="140"/>
    <n v="1277701200"/>
    <d v="2010-07-26T05:00:00"/>
    <n v="1280120400"/>
    <b v="0"/>
    <b v="0"/>
    <s v="publishing/translations"/>
    <x v="5"/>
    <x v="18"/>
  </r>
  <r>
    <n v="960"/>
    <s v="Robbins Group"/>
    <s v="Function-based interactive matrix"/>
    <n v="5500"/>
    <n v="4678"/>
    <x v="0"/>
    <n v="55"/>
    <n v="0.85054545454545449"/>
    <n v="85.054545454545448"/>
    <x v="1"/>
    <s v="USD"/>
    <x v="850"/>
    <n v="1454911200"/>
    <d v="2016-03-16T05:00:00"/>
    <n v="1458104400"/>
    <b v="0"/>
    <b v="0"/>
    <s v="technology/web"/>
    <x v="2"/>
    <x v="2"/>
  </r>
  <r>
    <n v="961"/>
    <s v="Mason, Case and May"/>
    <s v="Optimized content-based collaboration"/>
    <n v="5700"/>
    <n v="6800"/>
    <x v="1"/>
    <n v="155"/>
    <n v="1.1929824561403508"/>
    <n v="43.87096774193548"/>
    <x v="1"/>
    <s v="USD"/>
    <x v="851"/>
    <n v="1297922400"/>
    <d v="2011-02-21T06:00: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66"/>
    <n v="2.9602777777777778"/>
    <n v="40.063909774436091"/>
    <x v="1"/>
    <s v="USD"/>
    <x v="852"/>
    <n v="1384408800"/>
    <d v="2013-12-05T06:00:00"/>
    <n v="1386223200"/>
    <b v="0"/>
    <b v="0"/>
    <s v="food/food trucks"/>
    <x v="0"/>
    <x v="0"/>
  </r>
  <r>
    <n v="963"/>
    <s v="Rodriguez-Robinson"/>
    <s v="Ergonomic methodical hub"/>
    <n v="5900"/>
    <n v="4997"/>
    <x v="0"/>
    <n v="114"/>
    <n v="0.84694915254237291"/>
    <n v="43.833333333333336"/>
    <x v="6"/>
    <s v="EUR"/>
    <x v="853"/>
    <n v="1299304800"/>
    <d v="2011-03-11T06:00: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155"/>
    <n v="3.5578378378378379"/>
    <n v="84.92903225806451"/>
    <x v="1"/>
    <s v="USD"/>
    <x v="854"/>
    <n v="1431320400"/>
    <d v="2015-05-16T05:00:00"/>
    <n v="1431752400"/>
    <b v="0"/>
    <b v="0"/>
    <s v="theater/plays"/>
    <x v="3"/>
    <x v="3"/>
  </r>
  <r>
    <n v="965"/>
    <s v="Nunez-King"/>
    <s v="Phased clear-thinking policy"/>
    <n v="2200"/>
    <n v="8501"/>
    <x v="1"/>
    <n v="207"/>
    <n v="3.8640909090909092"/>
    <n v="41.067632850241544"/>
    <x v="4"/>
    <s v="GBP"/>
    <x v="67"/>
    <n v="1264399200"/>
    <d v="2010-03-06T06:00:00"/>
    <n v="1267855200"/>
    <b v="0"/>
    <b v="0"/>
    <s v="music/rock"/>
    <x v="1"/>
    <x v="1"/>
  </r>
  <r>
    <n v="966"/>
    <s v="Davis and Sons"/>
    <s v="Seamless solution-oriented capacity"/>
    <n v="1700"/>
    <n v="13468"/>
    <x v="1"/>
    <n v="245"/>
    <n v="7.9223529411764702"/>
    <n v="54.971428571428568"/>
    <x v="1"/>
    <s v="USD"/>
    <x v="855"/>
    <n v="1497502800"/>
    <d v="2017-06-17T05:00:00"/>
    <n v="1497675600"/>
    <b v="0"/>
    <b v="0"/>
    <s v="theater/plays"/>
    <x v="3"/>
    <x v="3"/>
  </r>
  <r>
    <n v="967"/>
    <s v="Howard-Douglas"/>
    <s v="Organized human-resource attitude"/>
    <n v="88400"/>
    <n v="121138"/>
    <x v="1"/>
    <n v="1573"/>
    <n v="1.3703393665158372"/>
    <n v="77.010807374443743"/>
    <x v="1"/>
    <s v="USD"/>
    <x v="107"/>
    <n v="1333688400"/>
    <d v="2012-05-13T05:00: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114"/>
    <n v="3.3820833333333336"/>
    <n v="71.201754385964918"/>
    <x v="1"/>
    <s v="USD"/>
    <x v="344"/>
    <n v="1293861600"/>
    <d v="2011-01-16T06:00:00"/>
    <n v="1295157600"/>
    <b v="0"/>
    <b v="0"/>
    <s v="food/food trucks"/>
    <x v="0"/>
    <x v="0"/>
  </r>
  <r>
    <n v="969"/>
    <s v="Lopez-King"/>
    <s v="Multi-lateral radical solution"/>
    <n v="7900"/>
    <n v="8550"/>
    <x v="1"/>
    <n v="93"/>
    <n v="1.0822784810126582"/>
    <n v="91.935483870967744"/>
    <x v="1"/>
    <s v="USD"/>
    <x v="856"/>
    <n v="1576994400"/>
    <d v="2019-12-29T06:00:00"/>
    <n v="1577599200"/>
    <b v="0"/>
    <b v="0"/>
    <s v="theater/plays"/>
    <x v="3"/>
    <x v="3"/>
  </r>
  <r>
    <n v="970"/>
    <s v="Glover-Nelson"/>
    <s v="Inverse context-sensitive info-mediaries"/>
    <n v="94900"/>
    <n v="57659"/>
    <x v="0"/>
    <n v="594"/>
    <n v="0.60757639620653314"/>
    <n v="97.069023569023571"/>
    <x v="1"/>
    <s v="USD"/>
    <x v="857"/>
    <n v="1304917200"/>
    <d v="2011-05-10T05:00:00"/>
    <n v="1305003600"/>
    <b v="0"/>
    <b v="0"/>
    <s v="theater/plays"/>
    <x v="3"/>
    <x v="3"/>
  </r>
  <r>
    <n v="971"/>
    <s v="Garner and Sons"/>
    <s v="Versatile neutral workforce"/>
    <n v="5100"/>
    <n v="1414"/>
    <x v="0"/>
    <n v="24"/>
    <n v="0.27725490196078434"/>
    <n v="58.916666666666664"/>
    <x v="1"/>
    <s v="USD"/>
    <x v="858"/>
    <n v="1381208400"/>
    <d v="2013-10-14T05:00: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1681"/>
    <n v="2.283934426229508"/>
    <n v="58.015466983938133"/>
    <x v="1"/>
    <s v="USD"/>
    <x v="859"/>
    <n v="1401685200"/>
    <d v="2014-06-11T05:00: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0"/>
    <n v="252"/>
    <n v="0.21615194054500414"/>
    <n v="103.87301587301587"/>
    <x v="1"/>
    <s v="USD"/>
    <x v="860"/>
    <n v="1291960800"/>
    <d v="2010-12-12T06:00:00"/>
    <n v="1292133600"/>
    <b v="0"/>
    <b v="1"/>
    <s v="theater/plays"/>
    <x v="3"/>
    <x v="3"/>
  </r>
  <r>
    <n v="974"/>
    <s v="Thomas, Clay and Mendoza"/>
    <s v="Multi-channeled reciprocal interface"/>
    <n v="800"/>
    <n v="2991"/>
    <x v="1"/>
    <n v="32"/>
    <n v="3.73875"/>
    <n v="93.46875"/>
    <x v="1"/>
    <s v="USD"/>
    <x v="170"/>
    <n v="1368853200"/>
    <d v="2013-05-19T05:00:00"/>
    <n v="1368939600"/>
    <b v="0"/>
    <b v="0"/>
    <s v="music/indie rock"/>
    <x v="1"/>
    <x v="7"/>
  </r>
  <r>
    <n v="975"/>
    <s v="Ayala Group"/>
    <s v="Right-sized maximized migration"/>
    <n v="5400"/>
    <n v="8366"/>
    <x v="1"/>
    <n v="135"/>
    <n v="1.5492592592592593"/>
    <n v="61.970370370370368"/>
    <x v="1"/>
    <s v="USD"/>
    <x v="861"/>
    <n v="1448776800"/>
    <d v="2016-01-07T06:00: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140"/>
    <n v="3.2214999999999998"/>
    <n v="92.042857142857144"/>
    <x v="1"/>
    <s v="USD"/>
    <x v="862"/>
    <n v="1296194400"/>
    <d v="2011-02-03T06:00:00"/>
    <n v="1296712800"/>
    <b v="0"/>
    <b v="1"/>
    <s v="theater/plays"/>
    <x v="3"/>
    <x v="3"/>
  </r>
  <r>
    <n v="977"/>
    <s v="Johnson Group"/>
    <s v="Vision-oriented interactive solution"/>
    <n v="7000"/>
    <n v="5177"/>
    <x v="0"/>
    <n v="67"/>
    <n v="0.73957142857142855"/>
    <n v="77.268656716417908"/>
    <x v="1"/>
    <s v="USD"/>
    <x v="863"/>
    <n v="1517983200"/>
    <d v="2018-03-11T06:00: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1"/>
    <n v="92"/>
    <n v="8.641"/>
    <n v="93.923913043478265"/>
    <x v="1"/>
    <s v="USD"/>
    <x v="864"/>
    <n v="1478930400"/>
    <d v="2016-12-04T06:00: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015"/>
    <n v="1.432624584717608"/>
    <n v="84.969458128078813"/>
    <x v="4"/>
    <s v="GBP"/>
    <x v="527"/>
    <n v="1426395600"/>
    <d v="2015-03-21T05:00:00"/>
    <n v="1426914000"/>
    <b v="0"/>
    <b v="0"/>
    <s v="theater/plays"/>
    <x v="3"/>
    <x v="3"/>
  </r>
  <r>
    <n v="980"/>
    <s v="Huff-Johnson"/>
    <s v="Universal fault-tolerant orchestration"/>
    <n v="195200"/>
    <n v="78630"/>
    <x v="0"/>
    <n v="742"/>
    <n v="0.40281762295081969"/>
    <n v="105.97035040431267"/>
    <x v="1"/>
    <s v="USD"/>
    <x v="865"/>
    <n v="1446181200"/>
    <d v="2015-11-04T06:00:00"/>
    <n v="1446616800"/>
    <b v="1"/>
    <b v="0"/>
    <s v="publishing/nonfiction"/>
    <x v="5"/>
    <x v="9"/>
  </r>
  <r>
    <n v="981"/>
    <s v="Diaz-Little"/>
    <s v="Grass-roots executive synergy"/>
    <n v="6700"/>
    <n v="11941"/>
    <x v="1"/>
    <n v="323"/>
    <n v="1.7822388059701493"/>
    <n v="36.969040247678016"/>
    <x v="1"/>
    <s v="USD"/>
    <x v="866"/>
    <n v="1514181600"/>
    <d v="2018-01-27T06:00:00"/>
    <n v="1517032800"/>
    <b v="0"/>
    <b v="0"/>
    <s v="technology/web"/>
    <x v="2"/>
    <x v="2"/>
  </r>
  <r>
    <n v="982"/>
    <s v="Freeman-French"/>
    <s v="Multi-layered optimal application"/>
    <n v="7200"/>
    <n v="6115"/>
    <x v="0"/>
    <n v="75"/>
    <n v="0.84930555555555554"/>
    <n v="81.533333333333331"/>
    <x v="1"/>
    <s v="USD"/>
    <x v="867"/>
    <n v="1311051600"/>
    <d v="2011-07-21T05:00:00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1"/>
    <n v="2326"/>
    <n v="1.4593648334624323"/>
    <n v="80.999140154772135"/>
    <x v="1"/>
    <s v="USD"/>
    <x v="868"/>
    <n v="1564894800"/>
    <d v="2019-08-19T05:00: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381"/>
    <n v="1.5246153846153847"/>
    <n v="26.010498687664043"/>
    <x v="1"/>
    <s v="USD"/>
    <x v="105"/>
    <n v="1567918800"/>
    <d v="2019-10-04T05:00:00"/>
    <n v="1570165200"/>
    <b v="0"/>
    <b v="0"/>
    <s v="theater/plays"/>
    <x v="3"/>
    <x v="3"/>
  </r>
  <r>
    <n v="985"/>
    <s v="Logan-Curtis"/>
    <s v="Enhanced optimal ability"/>
    <n v="170600"/>
    <n v="114523"/>
    <x v="0"/>
    <n v="4405"/>
    <n v="0.67129542790152408"/>
    <n v="25.998410896708286"/>
    <x v="1"/>
    <s v="USD"/>
    <x v="481"/>
    <n v="1386309600"/>
    <d v="2014-01-01T06:00: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0"/>
    <n v="92"/>
    <n v="0.40307692307692305"/>
    <n v="34.173913043478258"/>
    <x v="1"/>
    <s v="USD"/>
    <x v="253"/>
    <n v="1301979600"/>
    <d v="2011-04-19T05:00:00"/>
    <n v="1303189200"/>
    <b v="0"/>
    <b v="0"/>
    <s v="music/rock"/>
    <x v="1"/>
    <x v="1"/>
  </r>
  <r>
    <n v="987"/>
    <s v="Wilson Group"/>
    <s v="Ameliorated foreground focus group"/>
    <n v="6200"/>
    <n v="13441"/>
    <x v="1"/>
    <n v="480"/>
    <n v="2.1679032258064517"/>
    <n v="28.002083333333335"/>
    <x v="1"/>
    <s v="USD"/>
    <x v="869"/>
    <n v="1493269200"/>
    <d v="2017-05-11T05:00: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64"/>
    <n v="0.52117021276595743"/>
    <n v="76.546875"/>
    <x v="1"/>
    <s v="USD"/>
    <x v="864"/>
    <n v="1478930400"/>
    <d v="2016-12-03T06:00:00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1"/>
    <n v="226"/>
    <n v="4.9958333333333336"/>
    <n v="53.053097345132741"/>
    <x v="1"/>
    <s v="USD"/>
    <x v="843"/>
    <n v="1555390800"/>
    <d v="2019-04-21T05:00:00"/>
    <n v="1555822800"/>
    <b v="0"/>
    <b v="0"/>
    <s v="publishing/translations"/>
    <x v="5"/>
    <x v="18"/>
  </r>
  <r>
    <n v="990"/>
    <s v="Ortiz-Roberts"/>
    <s v="Devolved foreground customer loyalty"/>
    <n v="7800"/>
    <n v="6839"/>
    <x v="0"/>
    <n v="64"/>
    <n v="0.87679487179487181"/>
    <n v="106.859375"/>
    <x v="1"/>
    <s v="USD"/>
    <x v="289"/>
    <n v="1456984800"/>
    <d v="2016-03-25T05:00:00"/>
    <n v="1458882000"/>
    <b v="0"/>
    <b v="1"/>
    <s v="film &amp; video/drama"/>
    <x v="4"/>
    <x v="6"/>
  </r>
  <r>
    <n v="991"/>
    <s v="Ramirez LLC"/>
    <s v="Reduced reciprocal focus group"/>
    <n v="9800"/>
    <n v="11091"/>
    <x v="1"/>
    <n v="241"/>
    <n v="1.131734693877551"/>
    <n v="46.020746887966808"/>
    <x v="1"/>
    <s v="USD"/>
    <x v="870"/>
    <n v="1411621200"/>
    <d v="2014-09-29T05:00:00"/>
    <n v="1411966800"/>
    <b v="0"/>
    <b v="1"/>
    <s v="music/rock"/>
    <x v="1"/>
    <x v="1"/>
  </r>
  <r>
    <n v="992"/>
    <s v="Morrow Inc"/>
    <s v="Networked global migration"/>
    <n v="3100"/>
    <n v="13223"/>
    <x v="1"/>
    <n v="132"/>
    <n v="4.2654838709677421"/>
    <n v="100.17424242424242"/>
    <x v="1"/>
    <s v="USD"/>
    <x v="871"/>
    <n v="1525669200"/>
    <d v="2018-05-21T05:00:00"/>
    <n v="1526878800"/>
    <b v="0"/>
    <b v="1"/>
    <s v="film &amp; video/drama"/>
    <x v="4"/>
    <x v="6"/>
  </r>
  <r>
    <n v="993"/>
    <s v="Erickson-Rogers"/>
    <s v="De-engineered even-keeled definition"/>
    <n v="9800"/>
    <n v="7608"/>
    <x v="3"/>
    <n v="75"/>
    <n v="0.77632653061224488"/>
    <n v="101.44"/>
    <x v="6"/>
    <s v="EUR"/>
    <x v="872"/>
    <n v="1450936800"/>
    <d v="2016-01-10T06:00: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842"/>
    <n v="0.52496810772501767"/>
    <n v="87.972684085510693"/>
    <x v="1"/>
    <s v="USD"/>
    <x v="873"/>
    <n v="1413522000"/>
    <d v="2014-10-23T05:00: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1"/>
    <n v="2043"/>
    <n v="1.5746762589928058"/>
    <n v="74.995594713656388"/>
    <x v="1"/>
    <s v="USD"/>
    <x v="874"/>
    <n v="1541307600"/>
    <d v="2018-12-03T06:00:00"/>
    <n v="1543816800"/>
    <b v="0"/>
    <b v="1"/>
    <s v="food/food trucks"/>
    <x v="0"/>
    <x v="0"/>
  </r>
  <r>
    <n v="996"/>
    <s v="Butler LLC"/>
    <s v="Future-proofed upward-trending migration"/>
    <n v="6600"/>
    <n v="4814"/>
    <x v="0"/>
    <n v="112"/>
    <n v="0.72939393939393937"/>
    <n v="42.982142857142854"/>
    <x v="1"/>
    <s v="USD"/>
    <x v="875"/>
    <n v="1357106400"/>
    <d v="2013-02-01T06:00:00"/>
    <n v="1359698400"/>
    <b v="0"/>
    <b v="0"/>
    <s v="theater/plays"/>
    <x v="3"/>
    <x v="3"/>
  </r>
  <r>
    <n v="997"/>
    <s v="Ball LLC"/>
    <s v="Right-sized full-range throughput"/>
    <n v="7600"/>
    <n v="4603"/>
    <x v="3"/>
    <n v="139"/>
    <n v="0.60565789473684206"/>
    <n v="33.115107913669064"/>
    <x v="6"/>
    <s v="EUR"/>
    <x v="876"/>
    <n v="1390197600"/>
    <d v="2014-01-25T06:00: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0"/>
    <n v="374"/>
    <n v="0.5679129129129129"/>
    <n v="101.13101604278074"/>
    <x v="1"/>
    <s v="USD"/>
    <x v="877"/>
    <n v="1265868000"/>
    <d v="2010-02-25T06:00:00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3"/>
    <n v="1122"/>
    <n v="0.56542754275427543"/>
    <n v="55.98841354723708"/>
    <x v="1"/>
    <s v="USD"/>
    <x v="878"/>
    <n v="1467176400"/>
    <d v="2016-07-06T05:00: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7170E2-24A6-6C47-A1E4-90CFEC6B430E}" name="PivotTable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9"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AA7D0-101B-1241-B916-2158B76AA15C}" name="PivotTable2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9"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6D9390-B44F-C343-BD79-1EB57FD0AAC6}" name="PivotTable8" cacheId="43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2">
  <location ref="A5:F19" firstHeaderRow="1" firstDataRow="2" firstDataCol="1" rowPageCount="3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9" showAll="0"/>
    <pivotField numFmtId="2"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3">
    <pageField fld="18" hier="-1"/>
    <pageField fld="21" hier="-1"/>
    <pageField fld="20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abSelected="1" topLeftCell="C1" zoomScale="150" workbookViewId="0">
      <selection activeCell="F1" sqref="F1:G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9" max="9" width="13" bestFit="1" customWidth="1"/>
    <col min="10" max="10" width="13.83203125" style="5" bestFit="1" customWidth="1"/>
    <col min="11" max="11" width="16" style="7" bestFit="1" customWidth="1"/>
    <col min="14" max="14" width="22" style="12" bestFit="1" customWidth="1"/>
    <col min="15" max="15" width="11.1640625" bestFit="1" customWidth="1"/>
    <col min="16" max="16" width="17.6640625" style="12" bestFit="1" customWidth="1"/>
    <col min="17" max="17" width="11.1640625" bestFit="1" customWidth="1"/>
    <col min="20" max="20" width="28" bestFit="1" customWidth="1"/>
    <col min="21" max="21" width="21.6640625" bestFit="1" customWidth="1"/>
    <col min="22" max="22" width="12.1640625" bestFit="1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H1" s="1" t="s">
        <v>4</v>
      </c>
      <c r="I1" s="1" t="s">
        <v>5</v>
      </c>
      <c r="J1" s="4" t="s">
        <v>2029</v>
      </c>
      <c r="K1" s="6" t="s">
        <v>2030</v>
      </c>
      <c r="L1" s="1" t="s">
        <v>6</v>
      </c>
      <c r="M1" s="1" t="s">
        <v>7</v>
      </c>
      <c r="N1" s="11" t="s">
        <v>2071</v>
      </c>
      <c r="O1" s="1" t="s">
        <v>8</v>
      </c>
      <c r="P1" s="11" t="s">
        <v>2072</v>
      </c>
      <c r="Q1" s="1" t="s">
        <v>9</v>
      </c>
      <c r="R1" s="1" t="s">
        <v>10</v>
      </c>
      <c r="S1" s="1" t="s">
        <v>11</v>
      </c>
      <c r="T1" s="1" t="s">
        <v>2028</v>
      </c>
      <c r="U1" s="1" t="s">
        <v>2031</v>
      </c>
      <c r="V1" s="1" t="s">
        <v>2032</v>
      </c>
    </row>
    <row r="2" spans="1:22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H2" t="s">
        <v>14</v>
      </c>
      <c r="I2">
        <v>0</v>
      </c>
      <c r="J2" s="5">
        <f>E2/D2</f>
        <v>0</v>
      </c>
      <c r="K2" s="7">
        <f>IF(I2= 0, 0,E2/I2)</f>
        <v>0</v>
      </c>
      <c r="L2" t="s">
        <v>15</v>
      </c>
      <c r="M2" t="s">
        <v>16</v>
      </c>
      <c r="N2" s="12">
        <f>(((O2/60/60)/24+DATE(1970,1,1)))</f>
        <v>42336.25</v>
      </c>
      <c r="O2">
        <v>1448690400</v>
      </c>
      <c r="P2" s="12">
        <f>(((Q2/60)/60)/24+DATE(1970,1,1))</f>
        <v>42353.25</v>
      </c>
      <c r="Q2">
        <v>1450159200</v>
      </c>
      <c r="R2" t="b">
        <v>0</v>
      </c>
      <c r="S2" t="b">
        <v>0</v>
      </c>
      <c r="T2" t="s">
        <v>17</v>
      </c>
      <c r="U2" t="s">
        <v>2033</v>
      </c>
      <c r="V2" t="s">
        <v>2034</v>
      </c>
    </row>
    <row r="3" spans="1:22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H3" t="s">
        <v>20</v>
      </c>
      <c r="I3">
        <v>158</v>
      </c>
      <c r="J3" s="5">
        <f t="shared" ref="J3:J66" si="0">E3/D3</f>
        <v>10.4</v>
      </c>
      <c r="K3" s="7">
        <f>IF(I3= 0, 0,E3/I3)</f>
        <v>92.151898734177209</v>
      </c>
      <c r="L3" t="s">
        <v>21</v>
      </c>
      <c r="M3" t="s">
        <v>22</v>
      </c>
      <c r="N3" s="12">
        <f t="shared" ref="N3:N66" si="1">(((O3/60/60)/24+DATE(1970,1,1)))</f>
        <v>41870.208333333336</v>
      </c>
      <c r="O3">
        <v>1408424400</v>
      </c>
      <c r="P3" s="12">
        <f t="shared" ref="P3:P66" si="2">(((Q3/60)/60)/24+DATE(1970,1,1))</f>
        <v>41872.208333333336</v>
      </c>
      <c r="Q3">
        <v>1408597200</v>
      </c>
      <c r="R3" t="b">
        <v>0</v>
      </c>
      <c r="S3" t="b">
        <v>1</v>
      </c>
      <c r="T3" t="s">
        <v>23</v>
      </c>
      <c r="U3" t="s">
        <v>2035</v>
      </c>
      <c r="V3" t="s">
        <v>2036</v>
      </c>
    </row>
    <row r="4" spans="1:22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H4" t="s">
        <v>20</v>
      </c>
      <c r="I4">
        <v>1425</v>
      </c>
      <c r="J4" s="5">
        <f t="shared" si="0"/>
        <v>1.3147878228782288</v>
      </c>
      <c r="K4" s="7">
        <f>IF(I4= 0, 0,E4/I4)</f>
        <v>100.01614035087719</v>
      </c>
      <c r="L4" t="s">
        <v>26</v>
      </c>
      <c r="M4" t="s">
        <v>27</v>
      </c>
      <c r="N4" s="12">
        <f t="shared" si="1"/>
        <v>41595.25</v>
      </c>
      <c r="O4">
        <v>1384668000</v>
      </c>
      <c r="P4" s="12">
        <f t="shared" si="2"/>
        <v>41597.25</v>
      </c>
      <c r="Q4">
        <v>1384840800</v>
      </c>
      <c r="R4" t="b">
        <v>0</v>
      </c>
      <c r="S4" t="b">
        <v>0</v>
      </c>
      <c r="T4" t="s">
        <v>28</v>
      </c>
      <c r="U4" t="s">
        <v>2037</v>
      </c>
      <c r="V4" t="s">
        <v>2038</v>
      </c>
    </row>
    <row r="5" spans="1:22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H5" t="s">
        <v>14</v>
      </c>
      <c r="I5">
        <v>24</v>
      </c>
      <c r="J5" s="5">
        <f t="shared" si="0"/>
        <v>0.58976190476190471</v>
      </c>
      <c r="K5" s="7">
        <f>IF(I5= 0, 0,E5/I5)</f>
        <v>103.20833333333333</v>
      </c>
      <c r="L5" t="s">
        <v>21</v>
      </c>
      <c r="M5" t="s">
        <v>22</v>
      </c>
      <c r="N5" s="12">
        <f t="shared" si="1"/>
        <v>43688.208333333328</v>
      </c>
      <c r="O5">
        <v>1565499600</v>
      </c>
      <c r="P5" s="12">
        <f t="shared" si="2"/>
        <v>43728.208333333328</v>
      </c>
      <c r="Q5">
        <v>1568955600</v>
      </c>
      <c r="R5" t="b">
        <v>0</v>
      </c>
      <c r="S5" t="b">
        <v>0</v>
      </c>
      <c r="T5" t="s">
        <v>23</v>
      </c>
      <c r="U5" t="s">
        <v>2035</v>
      </c>
      <c r="V5" t="s">
        <v>2036</v>
      </c>
    </row>
    <row r="6" spans="1:22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H6" t="s">
        <v>14</v>
      </c>
      <c r="I6">
        <v>53</v>
      </c>
      <c r="J6" s="5">
        <f t="shared" si="0"/>
        <v>0.69276315789473686</v>
      </c>
      <c r="K6" s="7">
        <f>IF(I6= 0, 0,E6/I6)</f>
        <v>99.339622641509436</v>
      </c>
      <c r="L6" t="s">
        <v>21</v>
      </c>
      <c r="M6" t="s">
        <v>22</v>
      </c>
      <c r="N6" s="12">
        <f t="shared" si="1"/>
        <v>43485.25</v>
      </c>
      <c r="O6">
        <v>1547964000</v>
      </c>
      <c r="P6" s="12">
        <f t="shared" si="2"/>
        <v>43489.25</v>
      </c>
      <c r="Q6">
        <v>1548309600</v>
      </c>
      <c r="R6" t="b">
        <v>0</v>
      </c>
      <c r="S6" t="b">
        <v>0</v>
      </c>
      <c r="T6" t="s">
        <v>33</v>
      </c>
      <c r="U6" t="s">
        <v>2039</v>
      </c>
      <c r="V6" t="s">
        <v>2040</v>
      </c>
    </row>
    <row r="7" spans="1:22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H7" t="s">
        <v>20</v>
      </c>
      <c r="I7">
        <v>174</v>
      </c>
      <c r="J7" s="5">
        <f t="shared" si="0"/>
        <v>1.7361842105263159</v>
      </c>
      <c r="K7" s="7">
        <f>IF(I7= 0, 0,E7/I7)</f>
        <v>75.833333333333329</v>
      </c>
      <c r="L7" t="s">
        <v>36</v>
      </c>
      <c r="M7" t="s">
        <v>37</v>
      </c>
      <c r="N7" s="12">
        <f t="shared" si="1"/>
        <v>41149.208333333336</v>
      </c>
      <c r="O7">
        <v>1346130000</v>
      </c>
      <c r="P7" s="12">
        <f t="shared" si="2"/>
        <v>41160.208333333336</v>
      </c>
      <c r="Q7">
        <v>1347080400</v>
      </c>
      <c r="R7" t="b">
        <v>0</v>
      </c>
      <c r="S7" t="b">
        <v>0</v>
      </c>
      <c r="T7" t="s">
        <v>33</v>
      </c>
      <c r="U7" t="s">
        <v>2039</v>
      </c>
      <c r="V7" t="s">
        <v>2040</v>
      </c>
    </row>
    <row r="8" spans="1:22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H8" t="s">
        <v>14</v>
      </c>
      <c r="I8">
        <v>18</v>
      </c>
      <c r="J8" s="5">
        <f t="shared" si="0"/>
        <v>0.20961538461538462</v>
      </c>
      <c r="K8" s="7">
        <f>IF(I8= 0, 0,E8/I8)</f>
        <v>60.555555555555557</v>
      </c>
      <c r="L8" t="s">
        <v>40</v>
      </c>
      <c r="M8" t="s">
        <v>41</v>
      </c>
      <c r="N8" s="12">
        <f t="shared" si="1"/>
        <v>42991.208333333328</v>
      </c>
      <c r="O8">
        <v>1505278800</v>
      </c>
      <c r="P8" s="12">
        <f t="shared" si="2"/>
        <v>42992.208333333328</v>
      </c>
      <c r="Q8">
        <v>1505365200</v>
      </c>
      <c r="R8" t="b">
        <v>0</v>
      </c>
      <c r="S8" t="b">
        <v>0</v>
      </c>
      <c r="T8" t="s">
        <v>42</v>
      </c>
      <c r="U8" t="s">
        <v>2041</v>
      </c>
      <c r="V8" t="s">
        <v>2042</v>
      </c>
    </row>
    <row r="9" spans="1:22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H9" t="s">
        <v>20</v>
      </c>
      <c r="I9">
        <v>227</v>
      </c>
      <c r="J9" s="5">
        <f t="shared" si="0"/>
        <v>3.2757777777777779</v>
      </c>
      <c r="K9" s="7">
        <f>IF(I9= 0, 0,E9/I9)</f>
        <v>64.93832599118943</v>
      </c>
      <c r="L9" t="s">
        <v>36</v>
      </c>
      <c r="M9" t="s">
        <v>37</v>
      </c>
      <c r="N9" s="12">
        <f t="shared" si="1"/>
        <v>42229.208333333328</v>
      </c>
      <c r="O9">
        <v>1439442000</v>
      </c>
      <c r="P9" s="12">
        <f t="shared" si="2"/>
        <v>42231.208333333328</v>
      </c>
      <c r="Q9">
        <v>1439614800</v>
      </c>
      <c r="R9" t="b">
        <v>0</v>
      </c>
      <c r="S9" t="b">
        <v>0</v>
      </c>
      <c r="T9" t="s">
        <v>33</v>
      </c>
      <c r="U9" t="s">
        <v>2039</v>
      </c>
      <c r="V9" t="s">
        <v>2040</v>
      </c>
    </row>
    <row r="10" spans="1:22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H10" t="s">
        <v>47</v>
      </c>
      <c r="I10">
        <v>708</v>
      </c>
      <c r="J10" s="5">
        <f t="shared" si="0"/>
        <v>0.19932788374205268</v>
      </c>
      <c r="K10" s="7">
        <f>IF(I10= 0, 0,E10/I10)</f>
        <v>30.997175141242938</v>
      </c>
      <c r="L10" t="s">
        <v>36</v>
      </c>
      <c r="M10" t="s">
        <v>37</v>
      </c>
      <c r="N10" s="12">
        <f t="shared" si="1"/>
        <v>40399.208333333336</v>
      </c>
      <c r="O10">
        <v>1281330000</v>
      </c>
      <c r="P10" s="12">
        <f t="shared" si="2"/>
        <v>40401.208333333336</v>
      </c>
      <c r="Q10">
        <v>1281502800</v>
      </c>
      <c r="R10" t="b">
        <v>0</v>
      </c>
      <c r="S10" t="b">
        <v>0</v>
      </c>
      <c r="T10" t="s">
        <v>33</v>
      </c>
      <c r="U10" t="s">
        <v>2039</v>
      </c>
      <c r="V10" t="s">
        <v>2040</v>
      </c>
    </row>
    <row r="11" spans="1:22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H11" t="s">
        <v>14</v>
      </c>
      <c r="I11">
        <v>44</v>
      </c>
      <c r="J11" s="5">
        <f t="shared" si="0"/>
        <v>0.51741935483870971</v>
      </c>
      <c r="K11" s="7">
        <f>IF(I11= 0, 0,E11/I11)</f>
        <v>72.909090909090907</v>
      </c>
      <c r="L11" t="s">
        <v>21</v>
      </c>
      <c r="M11" t="s">
        <v>22</v>
      </c>
      <c r="N11" s="12">
        <f t="shared" si="1"/>
        <v>41536.208333333336</v>
      </c>
      <c r="O11">
        <v>1379566800</v>
      </c>
      <c r="P11" s="12">
        <f t="shared" si="2"/>
        <v>41585.25</v>
      </c>
      <c r="Q11">
        <v>1383804000</v>
      </c>
      <c r="R11" t="b">
        <v>0</v>
      </c>
      <c r="S11" t="b">
        <v>0</v>
      </c>
      <c r="T11" t="s">
        <v>50</v>
      </c>
      <c r="U11" t="s">
        <v>2035</v>
      </c>
      <c r="V11" t="s">
        <v>2043</v>
      </c>
    </row>
    <row r="12" spans="1:22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H12" t="s">
        <v>20</v>
      </c>
      <c r="I12">
        <v>220</v>
      </c>
      <c r="J12" s="5">
        <f t="shared" si="0"/>
        <v>2.6611538461538462</v>
      </c>
      <c r="K12" s="7">
        <f>IF(I12= 0, 0,E12/I12)</f>
        <v>62.9</v>
      </c>
      <c r="L12" t="s">
        <v>21</v>
      </c>
      <c r="M12" t="s">
        <v>22</v>
      </c>
      <c r="N12" s="12">
        <f t="shared" si="1"/>
        <v>40404.208333333336</v>
      </c>
      <c r="O12">
        <v>1281762000</v>
      </c>
      <c r="P12" s="12">
        <f t="shared" si="2"/>
        <v>40452.208333333336</v>
      </c>
      <c r="Q12">
        <v>1285909200</v>
      </c>
      <c r="R12" t="b">
        <v>0</v>
      </c>
      <c r="S12" t="b">
        <v>0</v>
      </c>
      <c r="T12" t="s">
        <v>53</v>
      </c>
      <c r="U12" t="s">
        <v>2041</v>
      </c>
      <c r="V12" t="s">
        <v>2044</v>
      </c>
    </row>
    <row r="13" spans="1:22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H13" t="s">
        <v>14</v>
      </c>
      <c r="I13">
        <v>27</v>
      </c>
      <c r="J13" s="5">
        <f t="shared" si="0"/>
        <v>0.48095238095238096</v>
      </c>
      <c r="K13" s="7">
        <f>IF(I13= 0, 0,E13/I13)</f>
        <v>112.22222222222223</v>
      </c>
      <c r="L13" t="s">
        <v>21</v>
      </c>
      <c r="M13" t="s">
        <v>22</v>
      </c>
      <c r="N13" s="12">
        <f t="shared" si="1"/>
        <v>40442.208333333336</v>
      </c>
      <c r="O13">
        <v>1285045200</v>
      </c>
      <c r="P13" s="12">
        <f t="shared" si="2"/>
        <v>40448.208333333336</v>
      </c>
      <c r="Q13">
        <v>1285563600</v>
      </c>
      <c r="R13" t="b">
        <v>0</v>
      </c>
      <c r="S13" t="b">
        <v>1</v>
      </c>
      <c r="T13" t="s">
        <v>33</v>
      </c>
      <c r="U13" t="s">
        <v>2039</v>
      </c>
      <c r="V13" t="s">
        <v>2040</v>
      </c>
    </row>
    <row r="14" spans="1:22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H14" t="s">
        <v>14</v>
      </c>
      <c r="I14">
        <v>55</v>
      </c>
      <c r="J14" s="5">
        <f t="shared" si="0"/>
        <v>0.89349206349206345</v>
      </c>
      <c r="K14" s="7">
        <f>IF(I14= 0, 0,E14/I14)</f>
        <v>102.34545454545454</v>
      </c>
      <c r="L14" t="s">
        <v>21</v>
      </c>
      <c r="M14" t="s">
        <v>22</v>
      </c>
      <c r="N14" s="12">
        <f t="shared" si="1"/>
        <v>43760.208333333328</v>
      </c>
      <c r="O14">
        <v>1571720400</v>
      </c>
      <c r="P14" s="12">
        <f t="shared" si="2"/>
        <v>43768.208333333328</v>
      </c>
      <c r="Q14">
        <v>1572411600</v>
      </c>
      <c r="R14" t="b">
        <v>0</v>
      </c>
      <c r="S14" t="b">
        <v>0</v>
      </c>
      <c r="T14" t="s">
        <v>53</v>
      </c>
      <c r="U14" t="s">
        <v>2041</v>
      </c>
      <c r="V14" t="s">
        <v>2044</v>
      </c>
    </row>
    <row r="15" spans="1:22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H15" t="s">
        <v>20</v>
      </c>
      <c r="I15">
        <v>98</v>
      </c>
      <c r="J15" s="5">
        <f t="shared" si="0"/>
        <v>2.4511904761904764</v>
      </c>
      <c r="K15" s="7">
        <f>IF(I15= 0, 0,E15/I15)</f>
        <v>105.05102040816327</v>
      </c>
      <c r="L15" t="s">
        <v>21</v>
      </c>
      <c r="M15" t="s">
        <v>22</v>
      </c>
      <c r="N15" s="12">
        <f t="shared" si="1"/>
        <v>42532.208333333328</v>
      </c>
      <c r="O15">
        <v>1465621200</v>
      </c>
      <c r="P15" s="12">
        <f t="shared" si="2"/>
        <v>42544.208333333328</v>
      </c>
      <c r="Q15">
        <v>1466658000</v>
      </c>
      <c r="R15" t="b">
        <v>0</v>
      </c>
      <c r="S15" t="b">
        <v>0</v>
      </c>
      <c r="T15" t="s">
        <v>60</v>
      </c>
      <c r="U15" t="s">
        <v>2035</v>
      </c>
      <c r="V15" t="s">
        <v>2045</v>
      </c>
    </row>
    <row r="16" spans="1:22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H16" t="s">
        <v>14</v>
      </c>
      <c r="I16">
        <v>200</v>
      </c>
      <c r="J16" s="5">
        <f t="shared" si="0"/>
        <v>0.66769503546099296</v>
      </c>
      <c r="K16" s="7">
        <f>IF(I16= 0, 0,E16/I16)</f>
        <v>94.144999999999996</v>
      </c>
      <c r="L16" t="s">
        <v>21</v>
      </c>
      <c r="M16" t="s">
        <v>22</v>
      </c>
      <c r="N16" s="12">
        <f t="shared" si="1"/>
        <v>40974.25</v>
      </c>
      <c r="O16">
        <v>1331013600</v>
      </c>
      <c r="P16" s="12">
        <f t="shared" si="2"/>
        <v>41001.208333333336</v>
      </c>
      <c r="Q16">
        <v>1333342800</v>
      </c>
      <c r="R16" t="b">
        <v>0</v>
      </c>
      <c r="S16" t="b">
        <v>0</v>
      </c>
      <c r="T16" t="s">
        <v>60</v>
      </c>
      <c r="U16" t="s">
        <v>2035</v>
      </c>
      <c r="V16" t="s">
        <v>2045</v>
      </c>
    </row>
    <row r="17" spans="1:22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H17" t="s">
        <v>14</v>
      </c>
      <c r="I17">
        <v>452</v>
      </c>
      <c r="J17" s="5">
        <f t="shared" si="0"/>
        <v>0.47307881773399013</v>
      </c>
      <c r="K17" s="7">
        <f>IF(I17= 0, 0,E17/I17)</f>
        <v>84.986725663716811</v>
      </c>
      <c r="L17" t="s">
        <v>21</v>
      </c>
      <c r="M17" t="s">
        <v>22</v>
      </c>
      <c r="N17" s="12">
        <f t="shared" si="1"/>
        <v>43809.25</v>
      </c>
      <c r="O17">
        <v>1575957600</v>
      </c>
      <c r="P17" s="12">
        <f t="shared" si="2"/>
        <v>43813.25</v>
      </c>
      <c r="Q17">
        <v>1576303200</v>
      </c>
      <c r="R17" t="b">
        <v>0</v>
      </c>
      <c r="S17" t="b">
        <v>0</v>
      </c>
      <c r="T17" t="s">
        <v>65</v>
      </c>
      <c r="U17" t="s">
        <v>2037</v>
      </c>
      <c r="V17" t="s">
        <v>2046</v>
      </c>
    </row>
    <row r="18" spans="1:22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H18" t="s">
        <v>20</v>
      </c>
      <c r="I18">
        <v>100</v>
      </c>
      <c r="J18" s="5">
        <f t="shared" si="0"/>
        <v>6.4947058823529416</v>
      </c>
      <c r="K18" s="7">
        <f>IF(I18= 0, 0,E18/I18)</f>
        <v>110.41</v>
      </c>
      <c r="L18" t="s">
        <v>21</v>
      </c>
      <c r="M18" t="s">
        <v>22</v>
      </c>
      <c r="N18" s="12">
        <f t="shared" si="1"/>
        <v>41661.25</v>
      </c>
      <c r="O18">
        <v>1390370400</v>
      </c>
      <c r="P18" s="12">
        <f t="shared" si="2"/>
        <v>41683.25</v>
      </c>
      <c r="Q18">
        <v>1392271200</v>
      </c>
      <c r="R18" t="b">
        <v>0</v>
      </c>
      <c r="S18" t="b">
        <v>0</v>
      </c>
      <c r="T18" t="s">
        <v>68</v>
      </c>
      <c r="U18" t="s">
        <v>2047</v>
      </c>
      <c r="V18" t="s">
        <v>2048</v>
      </c>
    </row>
    <row r="19" spans="1:22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H19" t="s">
        <v>20</v>
      </c>
      <c r="I19">
        <v>1249</v>
      </c>
      <c r="J19" s="5">
        <f t="shared" si="0"/>
        <v>1.5939125295508274</v>
      </c>
      <c r="K19" s="7">
        <f>IF(I19= 0, 0,E19/I19)</f>
        <v>107.96236989591674</v>
      </c>
      <c r="L19" t="s">
        <v>21</v>
      </c>
      <c r="M19" t="s">
        <v>22</v>
      </c>
      <c r="N19" s="12">
        <f t="shared" si="1"/>
        <v>40555.25</v>
      </c>
      <c r="O19">
        <v>1294812000</v>
      </c>
      <c r="P19" s="12">
        <f t="shared" si="2"/>
        <v>40556.25</v>
      </c>
      <c r="Q19">
        <v>1294898400</v>
      </c>
      <c r="R19" t="b">
        <v>0</v>
      </c>
      <c r="S19" t="b">
        <v>0</v>
      </c>
      <c r="T19" t="s">
        <v>71</v>
      </c>
      <c r="U19" t="s">
        <v>2041</v>
      </c>
      <c r="V19" t="s">
        <v>2049</v>
      </c>
    </row>
    <row r="20" spans="1:22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H20" t="s">
        <v>74</v>
      </c>
      <c r="I20">
        <v>135</v>
      </c>
      <c r="J20" s="5">
        <f t="shared" si="0"/>
        <v>0.66912087912087914</v>
      </c>
      <c r="K20" s="7">
        <f>IF(I20= 0, 0,E20/I20)</f>
        <v>45.103703703703701</v>
      </c>
      <c r="L20" t="s">
        <v>21</v>
      </c>
      <c r="M20" t="s">
        <v>22</v>
      </c>
      <c r="N20" s="12">
        <f t="shared" si="1"/>
        <v>43351.208333333328</v>
      </c>
      <c r="O20">
        <v>1536382800</v>
      </c>
      <c r="P20" s="12">
        <f t="shared" si="2"/>
        <v>43359.208333333328</v>
      </c>
      <c r="Q20">
        <v>1537074000</v>
      </c>
      <c r="R20" t="b">
        <v>0</v>
      </c>
      <c r="S20" t="b">
        <v>0</v>
      </c>
      <c r="T20" t="s">
        <v>33</v>
      </c>
      <c r="U20" t="s">
        <v>2039</v>
      </c>
      <c r="V20" t="s">
        <v>2040</v>
      </c>
    </row>
    <row r="21" spans="1:22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H21" t="s">
        <v>14</v>
      </c>
      <c r="I21">
        <v>674</v>
      </c>
      <c r="J21" s="5">
        <f t="shared" si="0"/>
        <v>0.48529600000000001</v>
      </c>
      <c r="K21" s="7">
        <f>IF(I21= 0, 0,E21/I21)</f>
        <v>45.001483679525222</v>
      </c>
      <c r="L21" t="s">
        <v>21</v>
      </c>
      <c r="M21" t="s">
        <v>22</v>
      </c>
      <c r="N21" s="12">
        <f t="shared" si="1"/>
        <v>43528.25</v>
      </c>
      <c r="O21">
        <v>1551679200</v>
      </c>
      <c r="P21" s="12">
        <f t="shared" si="2"/>
        <v>43549.208333333328</v>
      </c>
      <c r="Q21">
        <v>1553490000</v>
      </c>
      <c r="R21" t="b">
        <v>0</v>
      </c>
      <c r="S21" t="b">
        <v>1</v>
      </c>
      <c r="T21" t="s">
        <v>33</v>
      </c>
      <c r="U21" t="s">
        <v>2039</v>
      </c>
      <c r="V21" t="s">
        <v>2040</v>
      </c>
    </row>
    <row r="22" spans="1:22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H22" t="s">
        <v>20</v>
      </c>
      <c r="I22">
        <v>1396</v>
      </c>
      <c r="J22" s="5">
        <f t="shared" si="0"/>
        <v>1.1224279210925645</v>
      </c>
      <c r="K22" s="7">
        <f>IF(I22= 0, 0,E22/I22)</f>
        <v>105.97134670487107</v>
      </c>
      <c r="L22" t="s">
        <v>21</v>
      </c>
      <c r="M22" t="s">
        <v>22</v>
      </c>
      <c r="N22" s="12">
        <f t="shared" si="1"/>
        <v>41848.208333333336</v>
      </c>
      <c r="O22">
        <v>1406523600</v>
      </c>
      <c r="P22" s="12">
        <f t="shared" si="2"/>
        <v>41848.208333333336</v>
      </c>
      <c r="Q22">
        <v>1406523600</v>
      </c>
      <c r="R22" t="b">
        <v>0</v>
      </c>
      <c r="S22" t="b">
        <v>0</v>
      </c>
      <c r="T22" t="s">
        <v>53</v>
      </c>
      <c r="U22" t="s">
        <v>2041</v>
      </c>
      <c r="V22" t="s">
        <v>2044</v>
      </c>
    </row>
    <row r="23" spans="1:22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H23" t="s">
        <v>14</v>
      </c>
      <c r="I23">
        <v>558</v>
      </c>
      <c r="J23" s="5">
        <f t="shared" si="0"/>
        <v>0.40992553191489361</v>
      </c>
      <c r="K23" s="7">
        <f>IF(I23= 0, 0,E23/I23)</f>
        <v>69.055555555555557</v>
      </c>
      <c r="L23" t="s">
        <v>21</v>
      </c>
      <c r="M23" t="s">
        <v>22</v>
      </c>
      <c r="N23" s="12">
        <f t="shared" si="1"/>
        <v>40770.208333333336</v>
      </c>
      <c r="O23">
        <v>1313384400</v>
      </c>
      <c r="P23" s="12">
        <f t="shared" si="2"/>
        <v>40804.208333333336</v>
      </c>
      <c r="Q23">
        <v>1316322000</v>
      </c>
      <c r="R23" t="b">
        <v>0</v>
      </c>
      <c r="S23" t="b">
        <v>0</v>
      </c>
      <c r="T23" t="s">
        <v>33</v>
      </c>
      <c r="U23" t="s">
        <v>2039</v>
      </c>
      <c r="V23" t="s">
        <v>2040</v>
      </c>
    </row>
    <row r="24" spans="1:22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H24" t="s">
        <v>20</v>
      </c>
      <c r="I24">
        <v>890</v>
      </c>
      <c r="J24" s="5">
        <f t="shared" si="0"/>
        <v>1.2807106598984772</v>
      </c>
      <c r="K24" s="7">
        <f>IF(I24= 0, 0,E24/I24)</f>
        <v>85.044943820224717</v>
      </c>
      <c r="L24" t="s">
        <v>21</v>
      </c>
      <c r="M24" t="s">
        <v>22</v>
      </c>
      <c r="N24" s="12">
        <f t="shared" si="1"/>
        <v>43193.208333333328</v>
      </c>
      <c r="O24">
        <v>1522731600</v>
      </c>
      <c r="P24" s="12">
        <f t="shared" si="2"/>
        <v>43208.208333333328</v>
      </c>
      <c r="Q24">
        <v>1524027600</v>
      </c>
      <c r="R24" t="b">
        <v>0</v>
      </c>
      <c r="S24" t="b">
        <v>0</v>
      </c>
      <c r="T24" t="s">
        <v>33</v>
      </c>
      <c r="U24" t="s">
        <v>2039</v>
      </c>
      <c r="V24" t="s">
        <v>2040</v>
      </c>
    </row>
    <row r="25" spans="1:22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H25" t="s">
        <v>20</v>
      </c>
      <c r="I25">
        <v>142</v>
      </c>
      <c r="J25" s="5">
        <f t="shared" si="0"/>
        <v>3.3204444444444445</v>
      </c>
      <c r="K25" s="7">
        <f>IF(I25= 0, 0,E25/I25)</f>
        <v>105.22535211267606</v>
      </c>
      <c r="L25" t="s">
        <v>40</v>
      </c>
      <c r="M25" t="s">
        <v>41</v>
      </c>
      <c r="N25" s="12">
        <f t="shared" si="1"/>
        <v>43510.25</v>
      </c>
      <c r="O25">
        <v>1550124000</v>
      </c>
      <c r="P25" s="12">
        <f t="shared" si="2"/>
        <v>43563.208333333328</v>
      </c>
      <c r="Q25">
        <v>1554699600</v>
      </c>
      <c r="R25" t="b">
        <v>0</v>
      </c>
      <c r="S25" t="b">
        <v>0</v>
      </c>
      <c r="T25" t="s">
        <v>42</v>
      </c>
      <c r="U25" t="s">
        <v>2041</v>
      </c>
      <c r="V25" t="s">
        <v>2042</v>
      </c>
    </row>
    <row r="26" spans="1:22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H26" t="s">
        <v>20</v>
      </c>
      <c r="I26">
        <v>2673</v>
      </c>
      <c r="J26" s="5">
        <f t="shared" si="0"/>
        <v>1.1283225108225108</v>
      </c>
      <c r="K26" s="7">
        <f>IF(I26= 0, 0,E26/I26)</f>
        <v>39.003741114852225</v>
      </c>
      <c r="L26" t="s">
        <v>21</v>
      </c>
      <c r="M26" t="s">
        <v>22</v>
      </c>
      <c r="N26" s="12">
        <f t="shared" si="1"/>
        <v>41811.208333333336</v>
      </c>
      <c r="O26">
        <v>1403326800</v>
      </c>
      <c r="P26" s="12">
        <f t="shared" si="2"/>
        <v>41813.208333333336</v>
      </c>
      <c r="Q26">
        <v>1403499600</v>
      </c>
      <c r="R26" t="b">
        <v>0</v>
      </c>
      <c r="S26" t="b">
        <v>0</v>
      </c>
      <c r="T26" t="s">
        <v>65</v>
      </c>
      <c r="U26" t="s">
        <v>2037</v>
      </c>
      <c r="V26" t="s">
        <v>2046</v>
      </c>
    </row>
    <row r="27" spans="1:22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H27" t="s">
        <v>20</v>
      </c>
      <c r="I27">
        <v>163</v>
      </c>
      <c r="J27" s="5">
        <f t="shared" si="0"/>
        <v>2.1643636363636363</v>
      </c>
      <c r="K27" s="7">
        <f>IF(I27= 0, 0,E27/I27)</f>
        <v>73.030674846625772</v>
      </c>
      <c r="L27" t="s">
        <v>21</v>
      </c>
      <c r="M27" t="s">
        <v>22</v>
      </c>
      <c r="N27" s="12">
        <f t="shared" si="1"/>
        <v>40681.208333333336</v>
      </c>
      <c r="O27">
        <v>1305694800</v>
      </c>
      <c r="P27" s="12">
        <f t="shared" si="2"/>
        <v>40701.208333333336</v>
      </c>
      <c r="Q27">
        <v>1307422800</v>
      </c>
      <c r="R27" t="b">
        <v>0</v>
      </c>
      <c r="S27" t="b">
        <v>1</v>
      </c>
      <c r="T27" t="s">
        <v>89</v>
      </c>
      <c r="U27" t="s">
        <v>2050</v>
      </c>
      <c r="V27" t="s">
        <v>2051</v>
      </c>
    </row>
    <row r="28" spans="1:22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H28" t="s">
        <v>74</v>
      </c>
      <c r="I28">
        <v>1480</v>
      </c>
      <c r="J28" s="5">
        <f t="shared" si="0"/>
        <v>0.4819906976744186</v>
      </c>
      <c r="K28" s="7">
        <f>IF(I28= 0, 0,E28/I28)</f>
        <v>35.009459459459457</v>
      </c>
      <c r="L28" t="s">
        <v>21</v>
      </c>
      <c r="M28" t="s">
        <v>22</v>
      </c>
      <c r="N28" s="12">
        <f t="shared" si="1"/>
        <v>43312.208333333328</v>
      </c>
      <c r="O28">
        <v>1533013200</v>
      </c>
      <c r="P28" s="12">
        <f t="shared" si="2"/>
        <v>43339.208333333328</v>
      </c>
      <c r="Q28">
        <v>1535346000</v>
      </c>
      <c r="R28" t="b">
        <v>0</v>
      </c>
      <c r="S28" t="b">
        <v>0</v>
      </c>
      <c r="T28" t="s">
        <v>33</v>
      </c>
      <c r="U28" t="s">
        <v>2039</v>
      </c>
      <c r="V28" t="s">
        <v>2040</v>
      </c>
    </row>
    <row r="29" spans="1:22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H29" t="s">
        <v>14</v>
      </c>
      <c r="I29">
        <v>15</v>
      </c>
      <c r="J29" s="5">
        <f t="shared" si="0"/>
        <v>0.79949999999999999</v>
      </c>
      <c r="K29" s="7">
        <f>IF(I29= 0, 0,E29/I29)</f>
        <v>106.6</v>
      </c>
      <c r="L29" t="s">
        <v>21</v>
      </c>
      <c r="M29" t="s">
        <v>22</v>
      </c>
      <c r="N29" s="12">
        <f t="shared" si="1"/>
        <v>42280.208333333328</v>
      </c>
      <c r="O29">
        <v>1443848400</v>
      </c>
      <c r="P29" s="12">
        <f t="shared" si="2"/>
        <v>42288.208333333328</v>
      </c>
      <c r="Q29">
        <v>1444539600</v>
      </c>
      <c r="R29" t="b">
        <v>0</v>
      </c>
      <c r="S29" t="b">
        <v>0</v>
      </c>
      <c r="T29" t="s">
        <v>23</v>
      </c>
      <c r="U29" t="s">
        <v>2035</v>
      </c>
      <c r="V29" t="s">
        <v>2036</v>
      </c>
    </row>
    <row r="30" spans="1:22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H30" t="s">
        <v>20</v>
      </c>
      <c r="I30">
        <v>2220</v>
      </c>
      <c r="J30" s="5">
        <f t="shared" si="0"/>
        <v>1.0522553516819573</v>
      </c>
      <c r="K30" s="7">
        <f>IF(I30= 0, 0,E30/I30)</f>
        <v>61.997747747747745</v>
      </c>
      <c r="L30" t="s">
        <v>21</v>
      </c>
      <c r="M30" t="s">
        <v>22</v>
      </c>
      <c r="N30" s="12">
        <f t="shared" si="1"/>
        <v>40218.25</v>
      </c>
      <c r="O30">
        <v>1265695200</v>
      </c>
      <c r="P30" s="12">
        <f t="shared" si="2"/>
        <v>40241.25</v>
      </c>
      <c r="Q30">
        <v>1267682400</v>
      </c>
      <c r="R30" t="b">
        <v>0</v>
      </c>
      <c r="S30" t="b">
        <v>1</v>
      </c>
      <c r="T30" t="s">
        <v>33</v>
      </c>
      <c r="U30" t="s">
        <v>2039</v>
      </c>
      <c r="V30" t="s">
        <v>2040</v>
      </c>
    </row>
    <row r="31" spans="1:22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H31" t="s">
        <v>20</v>
      </c>
      <c r="I31">
        <v>1606</v>
      </c>
      <c r="J31" s="5">
        <f t="shared" si="0"/>
        <v>3.2889978213507627</v>
      </c>
      <c r="K31" s="7">
        <f>IF(I31= 0, 0,E31/I31)</f>
        <v>94.000622665006233</v>
      </c>
      <c r="L31" t="s">
        <v>98</v>
      </c>
      <c r="M31" t="s">
        <v>99</v>
      </c>
      <c r="N31" s="12">
        <f t="shared" si="1"/>
        <v>43301.208333333328</v>
      </c>
      <c r="O31">
        <v>1532062800</v>
      </c>
      <c r="P31" s="12">
        <f t="shared" si="2"/>
        <v>43341.208333333328</v>
      </c>
      <c r="Q31">
        <v>1535518800</v>
      </c>
      <c r="R31" t="b">
        <v>0</v>
      </c>
      <c r="S31" t="b">
        <v>0</v>
      </c>
      <c r="T31" t="s">
        <v>100</v>
      </c>
      <c r="U31" t="s">
        <v>2041</v>
      </c>
      <c r="V31" t="s">
        <v>2052</v>
      </c>
    </row>
    <row r="32" spans="1:22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H32" t="s">
        <v>20</v>
      </c>
      <c r="I32">
        <v>129</v>
      </c>
      <c r="J32" s="5">
        <f t="shared" si="0"/>
        <v>1.606111111111111</v>
      </c>
      <c r="K32" s="7">
        <f>IF(I32= 0, 0,E32/I32)</f>
        <v>112.05426356589147</v>
      </c>
      <c r="L32" t="s">
        <v>21</v>
      </c>
      <c r="M32" t="s">
        <v>22</v>
      </c>
      <c r="N32" s="12">
        <f t="shared" si="1"/>
        <v>43609.208333333328</v>
      </c>
      <c r="O32">
        <v>1558674000</v>
      </c>
      <c r="P32" s="12">
        <f t="shared" si="2"/>
        <v>43614.208333333328</v>
      </c>
      <c r="Q32">
        <v>1559106000</v>
      </c>
      <c r="R32" t="b">
        <v>0</v>
      </c>
      <c r="S32" t="b">
        <v>0</v>
      </c>
      <c r="T32" t="s">
        <v>71</v>
      </c>
      <c r="U32" t="s">
        <v>2041</v>
      </c>
      <c r="V32" t="s">
        <v>2049</v>
      </c>
    </row>
    <row r="33" spans="1:22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H33" t="s">
        <v>20</v>
      </c>
      <c r="I33">
        <v>226</v>
      </c>
      <c r="J33" s="5">
        <f t="shared" si="0"/>
        <v>3.1</v>
      </c>
      <c r="K33" s="7">
        <f>IF(I33= 0, 0,E33/I33)</f>
        <v>48.008849557522126</v>
      </c>
      <c r="L33" t="s">
        <v>40</v>
      </c>
      <c r="M33" t="s">
        <v>41</v>
      </c>
      <c r="N33" s="12">
        <f t="shared" si="1"/>
        <v>42374.25</v>
      </c>
      <c r="O33">
        <v>1451973600</v>
      </c>
      <c r="P33" s="12">
        <f t="shared" si="2"/>
        <v>42402.25</v>
      </c>
      <c r="Q33">
        <v>1454392800</v>
      </c>
      <c r="R33" t="b">
        <v>0</v>
      </c>
      <c r="S33" t="b">
        <v>0</v>
      </c>
      <c r="T33" t="s">
        <v>89</v>
      </c>
      <c r="U33" t="s">
        <v>2050</v>
      </c>
      <c r="V33" t="s">
        <v>2051</v>
      </c>
    </row>
    <row r="34" spans="1:22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H34" t="s">
        <v>14</v>
      </c>
      <c r="I34">
        <v>2307</v>
      </c>
      <c r="J34" s="5">
        <f t="shared" si="0"/>
        <v>0.86807920792079207</v>
      </c>
      <c r="K34" s="7">
        <f>IF(I34= 0, 0,E34/I34)</f>
        <v>38.004334633723452</v>
      </c>
      <c r="L34" t="s">
        <v>107</v>
      </c>
      <c r="M34" t="s">
        <v>108</v>
      </c>
      <c r="N34" s="12">
        <f t="shared" si="1"/>
        <v>43110.25</v>
      </c>
      <c r="O34">
        <v>1515564000</v>
      </c>
      <c r="P34" s="12">
        <f t="shared" si="2"/>
        <v>43137.25</v>
      </c>
      <c r="Q34">
        <v>1517896800</v>
      </c>
      <c r="R34" t="b">
        <v>0</v>
      </c>
      <c r="S34" t="b">
        <v>0</v>
      </c>
      <c r="T34" t="s">
        <v>42</v>
      </c>
      <c r="U34" t="s">
        <v>2041</v>
      </c>
      <c r="V34" t="s">
        <v>2042</v>
      </c>
    </row>
    <row r="35" spans="1:22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H35" t="s">
        <v>20</v>
      </c>
      <c r="I35">
        <v>5419</v>
      </c>
      <c r="J35" s="5">
        <f t="shared" si="0"/>
        <v>3.7782071713147412</v>
      </c>
      <c r="K35" s="7">
        <f>IF(I35= 0, 0,E35/I35)</f>
        <v>35.000184535892231</v>
      </c>
      <c r="L35" t="s">
        <v>21</v>
      </c>
      <c r="M35" t="s">
        <v>22</v>
      </c>
      <c r="N35" s="12">
        <f t="shared" si="1"/>
        <v>41917.208333333336</v>
      </c>
      <c r="O35">
        <v>1412485200</v>
      </c>
      <c r="P35" s="12">
        <f t="shared" si="2"/>
        <v>41954.25</v>
      </c>
      <c r="Q35">
        <v>1415685600</v>
      </c>
      <c r="R35" t="b">
        <v>0</v>
      </c>
      <c r="S35" t="b">
        <v>0</v>
      </c>
      <c r="T35" t="s">
        <v>33</v>
      </c>
      <c r="U35" t="s">
        <v>2039</v>
      </c>
      <c r="V35" t="s">
        <v>2040</v>
      </c>
    </row>
    <row r="36" spans="1:22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H36" t="s">
        <v>20</v>
      </c>
      <c r="I36">
        <v>165</v>
      </c>
      <c r="J36" s="5">
        <f t="shared" si="0"/>
        <v>1.5080645161290323</v>
      </c>
      <c r="K36" s="7">
        <f>IF(I36= 0, 0,E36/I36)</f>
        <v>85</v>
      </c>
      <c r="L36" t="s">
        <v>21</v>
      </c>
      <c r="M36" t="s">
        <v>22</v>
      </c>
      <c r="N36" s="12">
        <f t="shared" si="1"/>
        <v>42817.208333333328</v>
      </c>
      <c r="O36">
        <v>1490245200</v>
      </c>
      <c r="P36" s="12">
        <f t="shared" si="2"/>
        <v>42822.208333333328</v>
      </c>
      <c r="Q36">
        <v>1490677200</v>
      </c>
      <c r="R36" t="b">
        <v>0</v>
      </c>
      <c r="S36" t="b">
        <v>0</v>
      </c>
      <c r="T36" t="s">
        <v>42</v>
      </c>
      <c r="U36" t="s">
        <v>2041</v>
      </c>
      <c r="V36" t="s">
        <v>2042</v>
      </c>
    </row>
    <row r="37" spans="1:22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H37" t="s">
        <v>20</v>
      </c>
      <c r="I37">
        <v>1965</v>
      </c>
      <c r="J37" s="5">
        <f t="shared" si="0"/>
        <v>1.5030119521912351</v>
      </c>
      <c r="K37" s="7">
        <f>IF(I37= 0, 0,E37/I37)</f>
        <v>95.993893129770996</v>
      </c>
      <c r="L37" t="s">
        <v>36</v>
      </c>
      <c r="M37" t="s">
        <v>37</v>
      </c>
      <c r="N37" s="12">
        <f t="shared" si="1"/>
        <v>43484.25</v>
      </c>
      <c r="O37">
        <v>1547877600</v>
      </c>
      <c r="P37" s="12">
        <f t="shared" si="2"/>
        <v>43526.25</v>
      </c>
      <c r="Q37">
        <v>1551506400</v>
      </c>
      <c r="R37" t="b">
        <v>0</v>
      </c>
      <c r="S37" t="b">
        <v>1</v>
      </c>
      <c r="T37" t="s">
        <v>53</v>
      </c>
      <c r="U37" t="s">
        <v>2041</v>
      </c>
      <c r="V37" t="s">
        <v>2044</v>
      </c>
    </row>
    <row r="38" spans="1:22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H38" t="s">
        <v>20</v>
      </c>
      <c r="I38">
        <v>16</v>
      </c>
      <c r="J38" s="5">
        <f t="shared" si="0"/>
        <v>1.572857142857143</v>
      </c>
      <c r="K38" s="7">
        <f>IF(I38= 0, 0,E38/I38)</f>
        <v>68.8125</v>
      </c>
      <c r="L38" t="s">
        <v>21</v>
      </c>
      <c r="M38" t="s">
        <v>22</v>
      </c>
      <c r="N38" s="12">
        <f t="shared" si="1"/>
        <v>40600.25</v>
      </c>
      <c r="O38">
        <v>1298700000</v>
      </c>
      <c r="P38" s="12">
        <f t="shared" si="2"/>
        <v>40625.208333333336</v>
      </c>
      <c r="Q38">
        <v>1300856400</v>
      </c>
      <c r="R38" t="b">
        <v>0</v>
      </c>
      <c r="S38" t="b">
        <v>0</v>
      </c>
      <c r="T38" t="s">
        <v>33</v>
      </c>
      <c r="U38" t="s">
        <v>2039</v>
      </c>
      <c r="V38" t="s">
        <v>2040</v>
      </c>
    </row>
    <row r="39" spans="1:22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H39" t="s">
        <v>20</v>
      </c>
      <c r="I39">
        <v>107</v>
      </c>
      <c r="J39" s="5">
        <f t="shared" si="0"/>
        <v>1.3998765432098765</v>
      </c>
      <c r="K39" s="7">
        <f>IF(I39= 0, 0,E39/I39)</f>
        <v>105.97196261682242</v>
      </c>
      <c r="L39" t="s">
        <v>21</v>
      </c>
      <c r="M39" t="s">
        <v>22</v>
      </c>
      <c r="N39" s="12">
        <f t="shared" si="1"/>
        <v>43744.208333333328</v>
      </c>
      <c r="O39">
        <v>1570338000</v>
      </c>
      <c r="P39" s="12">
        <f t="shared" si="2"/>
        <v>43777.25</v>
      </c>
      <c r="Q39">
        <v>1573192800</v>
      </c>
      <c r="R39" t="b">
        <v>0</v>
      </c>
      <c r="S39" t="b">
        <v>1</v>
      </c>
      <c r="T39" t="s">
        <v>119</v>
      </c>
      <c r="U39" t="s">
        <v>2047</v>
      </c>
      <c r="V39" t="s">
        <v>2053</v>
      </c>
    </row>
    <row r="40" spans="1:22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H40" t="s">
        <v>20</v>
      </c>
      <c r="I40">
        <v>134</v>
      </c>
      <c r="J40" s="5">
        <f t="shared" si="0"/>
        <v>3.2532258064516131</v>
      </c>
      <c r="K40" s="7">
        <f>IF(I40= 0, 0,E40/I40)</f>
        <v>75.261194029850742</v>
      </c>
      <c r="L40" t="s">
        <v>21</v>
      </c>
      <c r="M40" t="s">
        <v>22</v>
      </c>
      <c r="N40" s="12">
        <f t="shared" si="1"/>
        <v>40469.208333333336</v>
      </c>
      <c r="O40">
        <v>1287378000</v>
      </c>
      <c r="P40" s="12">
        <f t="shared" si="2"/>
        <v>40474.208333333336</v>
      </c>
      <c r="Q40">
        <v>1287810000</v>
      </c>
      <c r="R40" t="b">
        <v>0</v>
      </c>
      <c r="S40" t="b">
        <v>0</v>
      </c>
      <c r="T40" t="s">
        <v>122</v>
      </c>
      <c r="U40" t="s">
        <v>2054</v>
      </c>
      <c r="V40" t="s">
        <v>2055</v>
      </c>
    </row>
    <row r="41" spans="1:22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H41" t="s">
        <v>14</v>
      </c>
      <c r="I41">
        <v>88</v>
      </c>
      <c r="J41" s="5">
        <f t="shared" si="0"/>
        <v>0.50777777777777777</v>
      </c>
      <c r="K41" s="7">
        <f>IF(I41= 0, 0,E41/I41)</f>
        <v>57.125</v>
      </c>
      <c r="L41" t="s">
        <v>36</v>
      </c>
      <c r="M41" t="s">
        <v>37</v>
      </c>
      <c r="N41" s="12">
        <f t="shared" si="1"/>
        <v>41330.25</v>
      </c>
      <c r="O41">
        <v>1361772000</v>
      </c>
      <c r="P41" s="12">
        <f t="shared" si="2"/>
        <v>41344.208333333336</v>
      </c>
      <c r="Q41">
        <v>1362978000</v>
      </c>
      <c r="R41" t="b">
        <v>0</v>
      </c>
      <c r="S41" t="b">
        <v>0</v>
      </c>
      <c r="T41" t="s">
        <v>33</v>
      </c>
      <c r="U41" t="s">
        <v>2039</v>
      </c>
      <c r="V41" t="s">
        <v>2040</v>
      </c>
    </row>
    <row r="42" spans="1:22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H42" t="s">
        <v>20</v>
      </c>
      <c r="I42">
        <v>198</v>
      </c>
      <c r="J42" s="5">
        <f t="shared" si="0"/>
        <v>1.6906818181818182</v>
      </c>
      <c r="K42" s="7">
        <f>IF(I42= 0, 0,E42/I42)</f>
        <v>75.141414141414145</v>
      </c>
      <c r="L42" t="s">
        <v>21</v>
      </c>
      <c r="M42" t="s">
        <v>22</v>
      </c>
      <c r="N42" s="12">
        <f t="shared" si="1"/>
        <v>40334.208333333336</v>
      </c>
      <c r="O42">
        <v>1275714000</v>
      </c>
      <c r="P42" s="12">
        <f t="shared" si="2"/>
        <v>40353.208333333336</v>
      </c>
      <c r="Q42">
        <v>1277355600</v>
      </c>
      <c r="R42" t="b">
        <v>0</v>
      </c>
      <c r="S42" t="b">
        <v>1</v>
      </c>
      <c r="T42" t="s">
        <v>65</v>
      </c>
      <c r="U42" t="s">
        <v>2037</v>
      </c>
      <c r="V42" t="s">
        <v>2046</v>
      </c>
    </row>
    <row r="43" spans="1:22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H43" t="s">
        <v>20</v>
      </c>
      <c r="I43">
        <v>111</v>
      </c>
      <c r="J43" s="5">
        <f t="shared" si="0"/>
        <v>2.1292857142857144</v>
      </c>
      <c r="K43" s="7">
        <f>IF(I43= 0, 0,E43/I43)</f>
        <v>107.42342342342343</v>
      </c>
      <c r="L43" t="s">
        <v>107</v>
      </c>
      <c r="M43" t="s">
        <v>108</v>
      </c>
      <c r="N43" s="12">
        <f t="shared" si="1"/>
        <v>41156.208333333336</v>
      </c>
      <c r="O43">
        <v>1346734800</v>
      </c>
      <c r="P43" s="12">
        <f t="shared" si="2"/>
        <v>41182.208333333336</v>
      </c>
      <c r="Q43">
        <v>1348981200</v>
      </c>
      <c r="R43" t="b">
        <v>0</v>
      </c>
      <c r="S43" t="b">
        <v>1</v>
      </c>
      <c r="T43" t="s">
        <v>23</v>
      </c>
      <c r="U43" t="s">
        <v>2035</v>
      </c>
      <c r="V43" t="s">
        <v>2036</v>
      </c>
    </row>
    <row r="44" spans="1:22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H44" t="s">
        <v>20</v>
      </c>
      <c r="I44">
        <v>222</v>
      </c>
      <c r="J44" s="5">
        <f t="shared" si="0"/>
        <v>4.4394444444444447</v>
      </c>
      <c r="K44" s="7">
        <f>IF(I44= 0, 0,E44/I44)</f>
        <v>35.995495495495497</v>
      </c>
      <c r="L44" t="s">
        <v>21</v>
      </c>
      <c r="M44" t="s">
        <v>22</v>
      </c>
      <c r="N44" s="12">
        <f t="shared" si="1"/>
        <v>40728.208333333336</v>
      </c>
      <c r="O44">
        <v>1309755600</v>
      </c>
      <c r="P44" s="12">
        <f t="shared" si="2"/>
        <v>40737.208333333336</v>
      </c>
      <c r="Q44">
        <v>1310533200</v>
      </c>
      <c r="R44" t="b">
        <v>0</v>
      </c>
      <c r="S44" t="b">
        <v>0</v>
      </c>
      <c r="T44" t="s">
        <v>17</v>
      </c>
      <c r="U44" t="s">
        <v>2033</v>
      </c>
      <c r="V44" t="s">
        <v>2034</v>
      </c>
    </row>
    <row r="45" spans="1:22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H45" t="s">
        <v>20</v>
      </c>
      <c r="I45">
        <v>6212</v>
      </c>
      <c r="J45" s="5">
        <f t="shared" si="0"/>
        <v>1.859390243902439</v>
      </c>
      <c r="K45" s="7">
        <f>IF(I45= 0, 0,E45/I45)</f>
        <v>26.998873148744366</v>
      </c>
      <c r="L45" t="s">
        <v>21</v>
      </c>
      <c r="M45" t="s">
        <v>22</v>
      </c>
      <c r="N45" s="12">
        <f t="shared" si="1"/>
        <v>41844.208333333336</v>
      </c>
      <c r="O45">
        <v>1406178000</v>
      </c>
      <c r="P45" s="12">
        <f t="shared" si="2"/>
        <v>41860.208333333336</v>
      </c>
      <c r="Q45">
        <v>1407560400</v>
      </c>
      <c r="R45" t="b">
        <v>0</v>
      </c>
      <c r="S45" t="b">
        <v>0</v>
      </c>
      <c r="T45" t="s">
        <v>133</v>
      </c>
      <c r="U45" t="s">
        <v>2047</v>
      </c>
      <c r="V45" t="s">
        <v>2056</v>
      </c>
    </row>
    <row r="46" spans="1:22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H46" t="s">
        <v>20</v>
      </c>
      <c r="I46">
        <v>98</v>
      </c>
      <c r="J46" s="5">
        <f t="shared" si="0"/>
        <v>6.5881249999999998</v>
      </c>
      <c r="K46" s="7">
        <f>IF(I46= 0, 0,E46/I46)</f>
        <v>107.56122448979592</v>
      </c>
      <c r="L46" t="s">
        <v>36</v>
      </c>
      <c r="M46" t="s">
        <v>37</v>
      </c>
      <c r="N46" s="12">
        <f t="shared" si="1"/>
        <v>43541.208333333328</v>
      </c>
      <c r="O46">
        <v>1552798800</v>
      </c>
      <c r="P46" s="12">
        <f t="shared" si="2"/>
        <v>43542.208333333328</v>
      </c>
      <c r="Q46">
        <v>1552885200</v>
      </c>
      <c r="R46" t="b">
        <v>0</v>
      </c>
      <c r="S46" t="b">
        <v>0</v>
      </c>
      <c r="T46" t="s">
        <v>119</v>
      </c>
      <c r="U46" t="s">
        <v>2047</v>
      </c>
      <c r="V46" t="s">
        <v>2053</v>
      </c>
    </row>
    <row r="47" spans="1:22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H47" t="s">
        <v>14</v>
      </c>
      <c r="I47">
        <v>48</v>
      </c>
      <c r="J47" s="5">
        <f t="shared" si="0"/>
        <v>0.4768421052631579</v>
      </c>
      <c r="K47" s="7">
        <f>IF(I47= 0, 0,E47/I47)</f>
        <v>94.375</v>
      </c>
      <c r="L47" t="s">
        <v>21</v>
      </c>
      <c r="M47" t="s">
        <v>22</v>
      </c>
      <c r="N47" s="12">
        <f t="shared" si="1"/>
        <v>42676.208333333328</v>
      </c>
      <c r="O47">
        <v>1478062800</v>
      </c>
      <c r="P47" s="12">
        <f t="shared" si="2"/>
        <v>42691.25</v>
      </c>
      <c r="Q47">
        <v>1479362400</v>
      </c>
      <c r="R47" t="b">
        <v>0</v>
      </c>
      <c r="S47" t="b">
        <v>1</v>
      </c>
      <c r="T47" t="s">
        <v>33</v>
      </c>
      <c r="U47" t="s">
        <v>2039</v>
      </c>
      <c r="V47" t="s">
        <v>2040</v>
      </c>
    </row>
    <row r="48" spans="1:22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H48" t="s">
        <v>20</v>
      </c>
      <c r="I48">
        <v>92</v>
      </c>
      <c r="J48" s="5">
        <f t="shared" si="0"/>
        <v>1.1478378378378378</v>
      </c>
      <c r="K48" s="7">
        <f>IF(I48= 0, 0,E48/I48)</f>
        <v>46.163043478260867</v>
      </c>
      <c r="L48" t="s">
        <v>21</v>
      </c>
      <c r="M48" t="s">
        <v>22</v>
      </c>
      <c r="N48" s="12">
        <f t="shared" si="1"/>
        <v>40367.208333333336</v>
      </c>
      <c r="O48">
        <v>1278565200</v>
      </c>
      <c r="P48" s="12">
        <f t="shared" si="2"/>
        <v>40390.208333333336</v>
      </c>
      <c r="Q48">
        <v>1280552400</v>
      </c>
      <c r="R48" t="b">
        <v>0</v>
      </c>
      <c r="S48" t="b">
        <v>0</v>
      </c>
      <c r="T48" t="s">
        <v>23</v>
      </c>
      <c r="U48" t="s">
        <v>2035</v>
      </c>
      <c r="V48" t="s">
        <v>2036</v>
      </c>
    </row>
    <row r="49" spans="1:22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H49" t="s">
        <v>20</v>
      </c>
      <c r="I49">
        <v>149</v>
      </c>
      <c r="J49" s="5">
        <f t="shared" si="0"/>
        <v>4.7526666666666664</v>
      </c>
      <c r="K49" s="7">
        <f>IF(I49= 0, 0,E49/I49)</f>
        <v>47.845637583892618</v>
      </c>
      <c r="L49" t="s">
        <v>21</v>
      </c>
      <c r="M49" t="s">
        <v>22</v>
      </c>
      <c r="N49" s="12">
        <f t="shared" si="1"/>
        <v>41727.208333333336</v>
      </c>
      <c r="O49">
        <v>1396069200</v>
      </c>
      <c r="P49" s="12">
        <f t="shared" si="2"/>
        <v>41757.208333333336</v>
      </c>
      <c r="Q49">
        <v>1398661200</v>
      </c>
      <c r="R49" t="b">
        <v>0</v>
      </c>
      <c r="S49" t="b">
        <v>0</v>
      </c>
      <c r="T49" t="s">
        <v>33</v>
      </c>
      <c r="U49" t="s">
        <v>2039</v>
      </c>
      <c r="V49" t="s">
        <v>2040</v>
      </c>
    </row>
    <row r="50" spans="1:22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H50" t="s">
        <v>20</v>
      </c>
      <c r="I50">
        <v>2431</v>
      </c>
      <c r="J50" s="5">
        <f t="shared" si="0"/>
        <v>3.86972972972973</v>
      </c>
      <c r="K50" s="7">
        <f>IF(I50= 0, 0,E50/I50)</f>
        <v>53.007815713698065</v>
      </c>
      <c r="L50" t="s">
        <v>21</v>
      </c>
      <c r="M50" t="s">
        <v>22</v>
      </c>
      <c r="N50" s="12">
        <f t="shared" si="1"/>
        <v>42180.208333333328</v>
      </c>
      <c r="O50">
        <v>1435208400</v>
      </c>
      <c r="P50" s="12">
        <f t="shared" si="2"/>
        <v>42192.208333333328</v>
      </c>
      <c r="Q50">
        <v>1436245200</v>
      </c>
      <c r="R50" t="b">
        <v>0</v>
      </c>
      <c r="S50" t="b">
        <v>0</v>
      </c>
      <c r="T50" t="s">
        <v>33</v>
      </c>
      <c r="U50" t="s">
        <v>2039</v>
      </c>
      <c r="V50" t="s">
        <v>2040</v>
      </c>
    </row>
    <row r="51" spans="1:22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H51" t="s">
        <v>20</v>
      </c>
      <c r="I51">
        <v>303</v>
      </c>
      <c r="J51" s="5">
        <f t="shared" si="0"/>
        <v>1.89625</v>
      </c>
      <c r="K51" s="7">
        <f>IF(I51= 0, 0,E51/I51)</f>
        <v>45.059405940594061</v>
      </c>
      <c r="L51" t="s">
        <v>21</v>
      </c>
      <c r="M51" t="s">
        <v>22</v>
      </c>
      <c r="N51" s="12">
        <f t="shared" si="1"/>
        <v>43758.208333333328</v>
      </c>
      <c r="O51">
        <v>1571547600</v>
      </c>
      <c r="P51" s="12">
        <f t="shared" si="2"/>
        <v>43803.25</v>
      </c>
      <c r="Q51">
        <v>1575439200</v>
      </c>
      <c r="R51" t="b">
        <v>0</v>
      </c>
      <c r="S51" t="b">
        <v>0</v>
      </c>
      <c r="T51" t="s">
        <v>23</v>
      </c>
      <c r="U51" t="s">
        <v>2035</v>
      </c>
      <c r="V51" t="s">
        <v>2036</v>
      </c>
    </row>
    <row r="52" spans="1:22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H52" t="s">
        <v>14</v>
      </c>
      <c r="I52">
        <v>1</v>
      </c>
      <c r="J52" s="5">
        <f t="shared" si="0"/>
        <v>0.02</v>
      </c>
      <c r="K52" s="7">
        <f>IF(I52= 0, 0,E52/I52)</f>
        <v>2</v>
      </c>
      <c r="L52" t="s">
        <v>107</v>
      </c>
      <c r="M52" t="s">
        <v>108</v>
      </c>
      <c r="N52" s="12">
        <f t="shared" si="1"/>
        <v>41487.208333333336</v>
      </c>
      <c r="O52">
        <v>1375333200</v>
      </c>
      <c r="P52" s="12">
        <f t="shared" si="2"/>
        <v>41515.208333333336</v>
      </c>
      <c r="Q52">
        <v>1377752400</v>
      </c>
      <c r="R52" t="b">
        <v>0</v>
      </c>
      <c r="S52" t="b">
        <v>0</v>
      </c>
      <c r="T52" t="s">
        <v>148</v>
      </c>
      <c r="U52" t="s">
        <v>2035</v>
      </c>
      <c r="V52" t="s">
        <v>2057</v>
      </c>
    </row>
    <row r="53" spans="1:22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H53" t="s">
        <v>14</v>
      </c>
      <c r="I53">
        <v>1467</v>
      </c>
      <c r="J53" s="5">
        <f t="shared" si="0"/>
        <v>0.91867805186590767</v>
      </c>
      <c r="K53" s="7">
        <f>IF(I53= 0, 0,E53/I53)</f>
        <v>99.006816632583508</v>
      </c>
      <c r="L53" t="s">
        <v>40</v>
      </c>
      <c r="M53" t="s">
        <v>41</v>
      </c>
      <c r="N53" s="12">
        <f t="shared" si="1"/>
        <v>40995.208333333336</v>
      </c>
      <c r="O53">
        <v>1332824400</v>
      </c>
      <c r="P53" s="12">
        <f t="shared" si="2"/>
        <v>41011.208333333336</v>
      </c>
      <c r="Q53">
        <v>1334206800</v>
      </c>
      <c r="R53" t="b">
        <v>0</v>
      </c>
      <c r="S53" t="b">
        <v>1</v>
      </c>
      <c r="T53" t="s">
        <v>65</v>
      </c>
      <c r="U53" t="s">
        <v>2037</v>
      </c>
      <c r="V53" t="s">
        <v>2046</v>
      </c>
    </row>
    <row r="54" spans="1:22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H54" t="s">
        <v>14</v>
      </c>
      <c r="I54">
        <v>75</v>
      </c>
      <c r="J54" s="5">
        <f t="shared" si="0"/>
        <v>0.34152777777777776</v>
      </c>
      <c r="K54" s="7">
        <f>IF(I54= 0, 0,E54/I54)</f>
        <v>32.786666666666669</v>
      </c>
      <c r="L54" t="s">
        <v>21</v>
      </c>
      <c r="M54" t="s">
        <v>22</v>
      </c>
      <c r="N54" s="12">
        <f t="shared" si="1"/>
        <v>40436.208333333336</v>
      </c>
      <c r="O54">
        <v>1284526800</v>
      </c>
      <c r="P54" s="12">
        <f t="shared" si="2"/>
        <v>40440.208333333336</v>
      </c>
      <c r="Q54">
        <v>1284872400</v>
      </c>
      <c r="R54" t="b">
        <v>0</v>
      </c>
      <c r="S54" t="b">
        <v>0</v>
      </c>
      <c r="T54" t="s">
        <v>33</v>
      </c>
      <c r="U54" t="s">
        <v>2039</v>
      </c>
      <c r="V54" t="s">
        <v>2040</v>
      </c>
    </row>
    <row r="55" spans="1:22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H55" t="s">
        <v>20</v>
      </c>
      <c r="I55">
        <v>209</v>
      </c>
      <c r="J55" s="5">
        <f t="shared" si="0"/>
        <v>1.4040909090909091</v>
      </c>
      <c r="K55" s="7">
        <f>IF(I55= 0, 0,E55/I55)</f>
        <v>59.119617224880386</v>
      </c>
      <c r="L55" t="s">
        <v>21</v>
      </c>
      <c r="M55" t="s">
        <v>22</v>
      </c>
      <c r="N55" s="12">
        <f t="shared" si="1"/>
        <v>41779.208333333336</v>
      </c>
      <c r="O55">
        <v>1400562000</v>
      </c>
      <c r="P55" s="12">
        <f t="shared" si="2"/>
        <v>41818.208333333336</v>
      </c>
      <c r="Q55">
        <v>1403931600</v>
      </c>
      <c r="R55" t="b">
        <v>0</v>
      </c>
      <c r="S55" t="b">
        <v>0</v>
      </c>
      <c r="T55" t="s">
        <v>53</v>
      </c>
      <c r="U55" t="s">
        <v>2041</v>
      </c>
      <c r="V55" t="s">
        <v>2044</v>
      </c>
    </row>
    <row r="56" spans="1:22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H56" t="s">
        <v>14</v>
      </c>
      <c r="I56">
        <v>120</v>
      </c>
      <c r="J56" s="5">
        <f t="shared" si="0"/>
        <v>0.89866666666666661</v>
      </c>
      <c r="K56" s="7">
        <f>IF(I56= 0, 0,E56/I56)</f>
        <v>44.93333333333333</v>
      </c>
      <c r="L56" t="s">
        <v>21</v>
      </c>
      <c r="M56" t="s">
        <v>22</v>
      </c>
      <c r="N56" s="12">
        <f t="shared" si="1"/>
        <v>43170.25</v>
      </c>
      <c r="O56">
        <v>1520748000</v>
      </c>
      <c r="P56" s="12">
        <f t="shared" si="2"/>
        <v>43176.208333333328</v>
      </c>
      <c r="Q56">
        <v>1521262800</v>
      </c>
      <c r="R56" t="b">
        <v>0</v>
      </c>
      <c r="S56" t="b">
        <v>0</v>
      </c>
      <c r="T56" t="s">
        <v>65</v>
      </c>
      <c r="U56" t="s">
        <v>2037</v>
      </c>
      <c r="V56" t="s">
        <v>2046</v>
      </c>
    </row>
    <row r="57" spans="1:22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H57" t="s">
        <v>20</v>
      </c>
      <c r="I57">
        <v>131</v>
      </c>
      <c r="J57" s="5">
        <f t="shared" si="0"/>
        <v>1.7796969696969698</v>
      </c>
      <c r="K57" s="7">
        <f>IF(I57= 0, 0,E57/I57)</f>
        <v>89.664122137404576</v>
      </c>
      <c r="L57" t="s">
        <v>21</v>
      </c>
      <c r="M57" t="s">
        <v>22</v>
      </c>
      <c r="N57" s="12">
        <f t="shared" si="1"/>
        <v>43311.208333333328</v>
      </c>
      <c r="O57">
        <v>1532926800</v>
      </c>
      <c r="P57" s="12">
        <f t="shared" si="2"/>
        <v>43316.208333333328</v>
      </c>
      <c r="Q57">
        <v>1533358800</v>
      </c>
      <c r="R57" t="b">
        <v>0</v>
      </c>
      <c r="S57" t="b">
        <v>0</v>
      </c>
      <c r="T57" t="s">
        <v>159</v>
      </c>
      <c r="U57" t="s">
        <v>2035</v>
      </c>
      <c r="V57" t="s">
        <v>2058</v>
      </c>
    </row>
    <row r="58" spans="1:22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H58" t="s">
        <v>20</v>
      </c>
      <c r="I58">
        <v>164</v>
      </c>
      <c r="J58" s="5">
        <f t="shared" si="0"/>
        <v>1.436625</v>
      </c>
      <c r="K58" s="7">
        <f>IF(I58= 0, 0,E58/I58)</f>
        <v>70.079268292682926</v>
      </c>
      <c r="L58" t="s">
        <v>21</v>
      </c>
      <c r="M58" t="s">
        <v>22</v>
      </c>
      <c r="N58" s="12">
        <f t="shared" si="1"/>
        <v>42014.25</v>
      </c>
      <c r="O58">
        <v>1420869600</v>
      </c>
      <c r="P58" s="12">
        <f t="shared" si="2"/>
        <v>42021.25</v>
      </c>
      <c r="Q58">
        <v>1421474400</v>
      </c>
      <c r="R58" t="b">
        <v>0</v>
      </c>
      <c r="S58" t="b">
        <v>0</v>
      </c>
      <c r="T58" t="s">
        <v>65</v>
      </c>
      <c r="U58" t="s">
        <v>2037</v>
      </c>
      <c r="V58" t="s">
        <v>2046</v>
      </c>
    </row>
    <row r="59" spans="1:22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H59" t="s">
        <v>20</v>
      </c>
      <c r="I59">
        <v>201</v>
      </c>
      <c r="J59" s="5">
        <f t="shared" si="0"/>
        <v>2.1527586206896552</v>
      </c>
      <c r="K59" s="7">
        <f>IF(I59= 0, 0,E59/I59)</f>
        <v>31.059701492537314</v>
      </c>
      <c r="L59" t="s">
        <v>21</v>
      </c>
      <c r="M59" t="s">
        <v>22</v>
      </c>
      <c r="N59" s="12">
        <f t="shared" si="1"/>
        <v>42979.208333333328</v>
      </c>
      <c r="O59">
        <v>1504242000</v>
      </c>
      <c r="P59" s="12">
        <f t="shared" si="2"/>
        <v>42991.208333333328</v>
      </c>
      <c r="Q59">
        <v>1505278800</v>
      </c>
      <c r="R59" t="b">
        <v>0</v>
      </c>
      <c r="S59" t="b">
        <v>0</v>
      </c>
      <c r="T59" t="s">
        <v>89</v>
      </c>
      <c r="U59" t="s">
        <v>2050</v>
      </c>
      <c r="V59" t="s">
        <v>2051</v>
      </c>
    </row>
    <row r="60" spans="1:22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H60" t="s">
        <v>20</v>
      </c>
      <c r="I60">
        <v>211</v>
      </c>
      <c r="J60" s="5">
        <f t="shared" si="0"/>
        <v>2.2711111111111113</v>
      </c>
      <c r="K60" s="7">
        <f>IF(I60= 0, 0,E60/I60)</f>
        <v>29.061611374407583</v>
      </c>
      <c r="L60" t="s">
        <v>21</v>
      </c>
      <c r="M60" t="s">
        <v>22</v>
      </c>
      <c r="N60" s="12">
        <f t="shared" si="1"/>
        <v>42268.208333333328</v>
      </c>
      <c r="O60">
        <v>1442811600</v>
      </c>
      <c r="P60" s="12">
        <f t="shared" si="2"/>
        <v>42281.208333333328</v>
      </c>
      <c r="Q60">
        <v>1443934800</v>
      </c>
      <c r="R60" t="b">
        <v>0</v>
      </c>
      <c r="S60" t="b">
        <v>0</v>
      </c>
      <c r="T60" t="s">
        <v>33</v>
      </c>
      <c r="U60" t="s">
        <v>2039</v>
      </c>
      <c r="V60" t="s">
        <v>2040</v>
      </c>
    </row>
    <row r="61" spans="1:22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H61" t="s">
        <v>20</v>
      </c>
      <c r="I61">
        <v>128</v>
      </c>
      <c r="J61" s="5">
        <f t="shared" si="0"/>
        <v>2.7507142857142859</v>
      </c>
      <c r="K61" s="7">
        <f>IF(I61= 0, 0,E61/I61)</f>
        <v>30.0859375</v>
      </c>
      <c r="L61" t="s">
        <v>21</v>
      </c>
      <c r="M61" t="s">
        <v>22</v>
      </c>
      <c r="N61" s="12">
        <f t="shared" si="1"/>
        <v>42898.208333333328</v>
      </c>
      <c r="O61">
        <v>1497243600</v>
      </c>
      <c r="P61" s="12">
        <f t="shared" si="2"/>
        <v>42913.208333333328</v>
      </c>
      <c r="Q61">
        <v>1498539600</v>
      </c>
      <c r="R61" t="b">
        <v>0</v>
      </c>
      <c r="S61" t="b">
        <v>1</v>
      </c>
      <c r="T61" t="s">
        <v>33</v>
      </c>
      <c r="U61" t="s">
        <v>2039</v>
      </c>
      <c r="V61" t="s">
        <v>2040</v>
      </c>
    </row>
    <row r="62" spans="1:22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H62" t="s">
        <v>20</v>
      </c>
      <c r="I62">
        <v>1600</v>
      </c>
      <c r="J62" s="5">
        <f t="shared" si="0"/>
        <v>1.4437048832271762</v>
      </c>
      <c r="K62" s="7">
        <f>IF(I62= 0, 0,E62/I62)</f>
        <v>84.998125000000002</v>
      </c>
      <c r="L62" t="s">
        <v>15</v>
      </c>
      <c r="M62" t="s">
        <v>16</v>
      </c>
      <c r="N62" s="12">
        <f t="shared" si="1"/>
        <v>41107.208333333336</v>
      </c>
      <c r="O62">
        <v>1342501200</v>
      </c>
      <c r="P62" s="12">
        <f t="shared" si="2"/>
        <v>41110.208333333336</v>
      </c>
      <c r="Q62">
        <v>1342760400</v>
      </c>
      <c r="R62" t="b">
        <v>0</v>
      </c>
      <c r="S62" t="b">
        <v>0</v>
      </c>
      <c r="T62" t="s">
        <v>33</v>
      </c>
      <c r="U62" t="s">
        <v>2039</v>
      </c>
      <c r="V62" t="s">
        <v>2040</v>
      </c>
    </row>
    <row r="63" spans="1:22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H63" t="s">
        <v>14</v>
      </c>
      <c r="I63">
        <v>2253</v>
      </c>
      <c r="J63" s="5">
        <f t="shared" si="0"/>
        <v>0.92745983935742971</v>
      </c>
      <c r="K63" s="7">
        <f>IF(I63= 0, 0,E63/I63)</f>
        <v>82.001775410563695</v>
      </c>
      <c r="L63" t="s">
        <v>15</v>
      </c>
      <c r="M63" t="s">
        <v>16</v>
      </c>
      <c r="N63" s="12">
        <f t="shared" si="1"/>
        <v>40595.25</v>
      </c>
      <c r="O63">
        <v>1298268000</v>
      </c>
      <c r="P63" s="12">
        <f t="shared" si="2"/>
        <v>40635.208333333336</v>
      </c>
      <c r="Q63">
        <v>1301720400</v>
      </c>
      <c r="R63" t="b">
        <v>0</v>
      </c>
      <c r="S63" t="b">
        <v>0</v>
      </c>
      <c r="T63" t="s">
        <v>33</v>
      </c>
      <c r="U63" t="s">
        <v>2039</v>
      </c>
      <c r="V63" t="s">
        <v>2040</v>
      </c>
    </row>
    <row r="64" spans="1:22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H64" t="s">
        <v>20</v>
      </c>
      <c r="I64">
        <v>249</v>
      </c>
      <c r="J64" s="5">
        <f t="shared" si="0"/>
        <v>7.226</v>
      </c>
      <c r="K64" s="7">
        <f>IF(I64= 0, 0,E64/I64)</f>
        <v>58.040160642570278</v>
      </c>
      <c r="L64" t="s">
        <v>21</v>
      </c>
      <c r="M64" t="s">
        <v>22</v>
      </c>
      <c r="N64" s="12">
        <f t="shared" si="1"/>
        <v>42160.208333333328</v>
      </c>
      <c r="O64">
        <v>1433480400</v>
      </c>
      <c r="P64" s="12">
        <f t="shared" si="2"/>
        <v>42161.208333333328</v>
      </c>
      <c r="Q64">
        <v>1433566800</v>
      </c>
      <c r="R64" t="b">
        <v>0</v>
      </c>
      <c r="S64" t="b">
        <v>0</v>
      </c>
      <c r="T64" t="s">
        <v>28</v>
      </c>
      <c r="U64" t="s">
        <v>2037</v>
      </c>
      <c r="V64" t="s">
        <v>2038</v>
      </c>
    </row>
    <row r="65" spans="1:22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H65" t="s">
        <v>14</v>
      </c>
      <c r="I65">
        <v>5</v>
      </c>
      <c r="J65" s="5">
        <f t="shared" si="0"/>
        <v>0.11851063829787234</v>
      </c>
      <c r="K65" s="7">
        <f>IF(I65= 0, 0,E65/I65)</f>
        <v>111.4</v>
      </c>
      <c r="L65" t="s">
        <v>21</v>
      </c>
      <c r="M65" t="s">
        <v>22</v>
      </c>
      <c r="N65" s="12">
        <f t="shared" si="1"/>
        <v>42853.208333333328</v>
      </c>
      <c r="O65">
        <v>1493355600</v>
      </c>
      <c r="P65" s="12">
        <f t="shared" si="2"/>
        <v>42859.208333333328</v>
      </c>
      <c r="Q65">
        <v>1493874000</v>
      </c>
      <c r="R65" t="b">
        <v>0</v>
      </c>
      <c r="S65" t="b">
        <v>0</v>
      </c>
      <c r="T65" t="s">
        <v>33</v>
      </c>
      <c r="U65" t="s">
        <v>2039</v>
      </c>
      <c r="V65" t="s">
        <v>2040</v>
      </c>
    </row>
    <row r="66" spans="1:22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H66" t="s">
        <v>14</v>
      </c>
      <c r="I66">
        <v>38</v>
      </c>
      <c r="J66" s="5">
        <f t="shared" si="0"/>
        <v>0.97642857142857142</v>
      </c>
      <c r="K66" s="7">
        <f>IF(I66= 0, 0,E66/I66)</f>
        <v>71.94736842105263</v>
      </c>
      <c r="L66" t="s">
        <v>21</v>
      </c>
      <c r="M66" t="s">
        <v>22</v>
      </c>
      <c r="N66" s="12">
        <f t="shared" si="1"/>
        <v>43283.208333333328</v>
      </c>
      <c r="O66">
        <v>1530507600</v>
      </c>
      <c r="P66" s="12">
        <f t="shared" si="2"/>
        <v>43298.208333333328</v>
      </c>
      <c r="Q66">
        <v>1531803600</v>
      </c>
      <c r="R66" t="b">
        <v>0</v>
      </c>
      <c r="S66" t="b">
        <v>1</v>
      </c>
      <c r="T66" t="s">
        <v>28</v>
      </c>
      <c r="U66" t="s">
        <v>2037</v>
      </c>
      <c r="V66" t="s">
        <v>2038</v>
      </c>
    </row>
    <row r="67" spans="1:22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H67" t="s">
        <v>20</v>
      </c>
      <c r="I67">
        <v>236</v>
      </c>
      <c r="J67" s="5">
        <f t="shared" ref="J67:J130" si="3">E67/D67</f>
        <v>2.3614754098360655</v>
      </c>
      <c r="K67" s="7">
        <f>IF(I67= 0, 0,E67/I67)</f>
        <v>61.038135593220339</v>
      </c>
      <c r="L67" t="s">
        <v>21</v>
      </c>
      <c r="M67" t="s">
        <v>22</v>
      </c>
      <c r="N67" s="12">
        <f t="shared" ref="N67:N130" si="4">(((O67/60/60)/24+DATE(1970,1,1)))</f>
        <v>40570.25</v>
      </c>
      <c r="O67">
        <v>1296108000</v>
      </c>
      <c r="P67" s="12">
        <f t="shared" ref="P67:P130" si="5">(((Q67/60)/60)/24+DATE(1970,1,1))</f>
        <v>40577.25</v>
      </c>
      <c r="Q67">
        <v>1296712800</v>
      </c>
      <c r="R67" t="b">
        <v>0</v>
      </c>
      <c r="S67" t="b">
        <v>0</v>
      </c>
      <c r="T67" t="s">
        <v>33</v>
      </c>
      <c r="U67" t="s">
        <v>2039</v>
      </c>
      <c r="V67" t="s">
        <v>2040</v>
      </c>
    </row>
    <row r="68" spans="1:22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H68" t="s">
        <v>14</v>
      </c>
      <c r="I68">
        <v>12</v>
      </c>
      <c r="J68" s="5">
        <f t="shared" si="3"/>
        <v>0.45068965517241377</v>
      </c>
      <c r="K68" s="7">
        <f>IF(I68= 0, 0,E68/I68)</f>
        <v>108.91666666666667</v>
      </c>
      <c r="L68" t="s">
        <v>21</v>
      </c>
      <c r="M68" t="s">
        <v>22</v>
      </c>
      <c r="N68" s="12">
        <f t="shared" si="4"/>
        <v>42102.208333333328</v>
      </c>
      <c r="O68">
        <v>1428469200</v>
      </c>
      <c r="P68" s="12">
        <f t="shared" si="5"/>
        <v>42107.208333333328</v>
      </c>
      <c r="Q68">
        <v>1428901200</v>
      </c>
      <c r="R68" t="b">
        <v>0</v>
      </c>
      <c r="S68" t="b">
        <v>1</v>
      </c>
      <c r="T68" t="s">
        <v>33</v>
      </c>
      <c r="U68" t="s">
        <v>2039</v>
      </c>
      <c r="V68" t="s">
        <v>2040</v>
      </c>
    </row>
    <row r="69" spans="1:22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H69" t="s">
        <v>20</v>
      </c>
      <c r="I69">
        <v>4065</v>
      </c>
      <c r="J69" s="5">
        <f t="shared" si="3"/>
        <v>1.6238567493112948</v>
      </c>
      <c r="K69" s="7">
        <f>IF(I69= 0, 0,E69/I69)</f>
        <v>29.001722017220171</v>
      </c>
      <c r="L69" t="s">
        <v>40</v>
      </c>
      <c r="M69" t="s">
        <v>41</v>
      </c>
      <c r="N69" s="12">
        <f t="shared" si="4"/>
        <v>40203.25</v>
      </c>
      <c r="O69">
        <v>1264399200</v>
      </c>
      <c r="P69" s="12">
        <f t="shared" si="5"/>
        <v>40208.25</v>
      </c>
      <c r="Q69">
        <v>1264831200</v>
      </c>
      <c r="R69" t="b">
        <v>0</v>
      </c>
      <c r="S69" t="b">
        <v>1</v>
      </c>
      <c r="T69" t="s">
        <v>65</v>
      </c>
      <c r="U69" t="s">
        <v>2037</v>
      </c>
      <c r="V69" t="s">
        <v>2046</v>
      </c>
    </row>
    <row r="70" spans="1:22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H70" t="s">
        <v>20</v>
      </c>
      <c r="I70">
        <v>246</v>
      </c>
      <c r="J70" s="5">
        <f t="shared" si="3"/>
        <v>2.5452631578947367</v>
      </c>
      <c r="K70" s="7">
        <f>IF(I70= 0, 0,E70/I70)</f>
        <v>58.975609756097562</v>
      </c>
      <c r="L70" t="s">
        <v>107</v>
      </c>
      <c r="M70" t="s">
        <v>108</v>
      </c>
      <c r="N70" s="12">
        <f t="shared" si="4"/>
        <v>42943.208333333328</v>
      </c>
      <c r="O70">
        <v>1501131600</v>
      </c>
      <c r="P70" s="12">
        <f t="shared" si="5"/>
        <v>42990.208333333328</v>
      </c>
      <c r="Q70">
        <v>1505192400</v>
      </c>
      <c r="R70" t="b">
        <v>0</v>
      </c>
      <c r="S70" t="b">
        <v>1</v>
      </c>
      <c r="T70" t="s">
        <v>33</v>
      </c>
      <c r="U70" t="s">
        <v>2039</v>
      </c>
      <c r="V70" t="s">
        <v>2040</v>
      </c>
    </row>
    <row r="71" spans="1:22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H71" t="s">
        <v>74</v>
      </c>
      <c r="I71">
        <v>17</v>
      </c>
      <c r="J71" s="5">
        <f t="shared" si="3"/>
        <v>0.24063291139240506</v>
      </c>
      <c r="K71" s="7">
        <f>IF(I71= 0, 0,E71/I71)</f>
        <v>111.82352941176471</v>
      </c>
      <c r="L71" t="s">
        <v>21</v>
      </c>
      <c r="M71" t="s">
        <v>22</v>
      </c>
      <c r="N71" s="12">
        <f t="shared" si="4"/>
        <v>40531.25</v>
      </c>
      <c r="O71">
        <v>1292738400</v>
      </c>
      <c r="P71" s="12">
        <f t="shared" si="5"/>
        <v>40565.25</v>
      </c>
      <c r="Q71">
        <v>1295676000</v>
      </c>
      <c r="R71" t="b">
        <v>0</v>
      </c>
      <c r="S71" t="b">
        <v>0</v>
      </c>
      <c r="T71" t="s">
        <v>33</v>
      </c>
      <c r="U71" t="s">
        <v>2039</v>
      </c>
      <c r="V71" t="s">
        <v>2040</v>
      </c>
    </row>
    <row r="72" spans="1:22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H72" t="s">
        <v>20</v>
      </c>
      <c r="I72">
        <v>2475</v>
      </c>
      <c r="J72" s="5">
        <f t="shared" si="3"/>
        <v>1.2374140625000001</v>
      </c>
      <c r="K72" s="7">
        <f>IF(I72= 0, 0,E72/I72)</f>
        <v>63.995555555555555</v>
      </c>
      <c r="L72" t="s">
        <v>107</v>
      </c>
      <c r="M72" t="s">
        <v>108</v>
      </c>
      <c r="N72" s="12">
        <f t="shared" si="4"/>
        <v>40484.208333333336</v>
      </c>
      <c r="O72">
        <v>1288674000</v>
      </c>
      <c r="P72" s="12">
        <f t="shared" si="5"/>
        <v>40533.25</v>
      </c>
      <c r="Q72">
        <v>1292911200</v>
      </c>
      <c r="R72" t="b">
        <v>0</v>
      </c>
      <c r="S72" t="b">
        <v>1</v>
      </c>
      <c r="T72" t="s">
        <v>33</v>
      </c>
      <c r="U72" t="s">
        <v>2039</v>
      </c>
      <c r="V72" t="s">
        <v>2040</v>
      </c>
    </row>
    <row r="73" spans="1:22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H73" t="s">
        <v>20</v>
      </c>
      <c r="I73">
        <v>76</v>
      </c>
      <c r="J73" s="5">
        <f t="shared" si="3"/>
        <v>1.0806666666666667</v>
      </c>
      <c r="K73" s="7">
        <f>IF(I73= 0, 0,E73/I73)</f>
        <v>85.315789473684205</v>
      </c>
      <c r="L73" t="s">
        <v>21</v>
      </c>
      <c r="M73" t="s">
        <v>22</v>
      </c>
      <c r="N73" s="12">
        <f t="shared" si="4"/>
        <v>43799.25</v>
      </c>
      <c r="O73">
        <v>1575093600</v>
      </c>
      <c r="P73" s="12">
        <f t="shared" si="5"/>
        <v>43803.25</v>
      </c>
      <c r="Q73">
        <v>1575439200</v>
      </c>
      <c r="R73" t="b">
        <v>0</v>
      </c>
      <c r="S73" t="b">
        <v>0</v>
      </c>
      <c r="T73" t="s">
        <v>33</v>
      </c>
      <c r="U73" t="s">
        <v>2039</v>
      </c>
      <c r="V73" t="s">
        <v>2040</v>
      </c>
    </row>
    <row r="74" spans="1:22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H74" t="s">
        <v>20</v>
      </c>
      <c r="I74">
        <v>54</v>
      </c>
      <c r="J74" s="5">
        <f t="shared" si="3"/>
        <v>6.7033333333333331</v>
      </c>
      <c r="K74" s="7">
        <f>IF(I74= 0, 0,E74/I74)</f>
        <v>74.481481481481481</v>
      </c>
      <c r="L74" t="s">
        <v>21</v>
      </c>
      <c r="M74" t="s">
        <v>22</v>
      </c>
      <c r="N74" s="12">
        <f t="shared" si="4"/>
        <v>42186.208333333328</v>
      </c>
      <c r="O74">
        <v>1435726800</v>
      </c>
      <c r="P74" s="12">
        <f t="shared" si="5"/>
        <v>42222.208333333328</v>
      </c>
      <c r="Q74">
        <v>1438837200</v>
      </c>
      <c r="R74" t="b">
        <v>0</v>
      </c>
      <c r="S74" t="b">
        <v>0</v>
      </c>
      <c r="T74" t="s">
        <v>71</v>
      </c>
      <c r="U74" t="s">
        <v>2041</v>
      </c>
      <c r="V74" t="s">
        <v>2049</v>
      </c>
    </row>
    <row r="75" spans="1:22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H75" t="s">
        <v>20</v>
      </c>
      <c r="I75">
        <v>88</v>
      </c>
      <c r="J75" s="5">
        <f t="shared" si="3"/>
        <v>6.609285714285714</v>
      </c>
      <c r="K75" s="7">
        <f>IF(I75= 0, 0,E75/I75)</f>
        <v>105.14772727272727</v>
      </c>
      <c r="L75" t="s">
        <v>21</v>
      </c>
      <c r="M75" t="s">
        <v>22</v>
      </c>
      <c r="N75" s="12">
        <f t="shared" si="4"/>
        <v>42701.25</v>
      </c>
      <c r="O75">
        <v>1480226400</v>
      </c>
      <c r="P75" s="12">
        <f t="shared" si="5"/>
        <v>42704.25</v>
      </c>
      <c r="Q75">
        <v>1480485600</v>
      </c>
      <c r="R75" t="b">
        <v>0</v>
      </c>
      <c r="S75" t="b">
        <v>0</v>
      </c>
      <c r="T75" t="s">
        <v>159</v>
      </c>
      <c r="U75" t="s">
        <v>2035</v>
      </c>
      <c r="V75" t="s">
        <v>2058</v>
      </c>
    </row>
    <row r="76" spans="1:22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H76" t="s">
        <v>20</v>
      </c>
      <c r="I76">
        <v>85</v>
      </c>
      <c r="J76" s="5">
        <f t="shared" si="3"/>
        <v>1.2246153846153847</v>
      </c>
      <c r="K76" s="7">
        <f>IF(I76= 0, 0,E76/I76)</f>
        <v>56.188235294117646</v>
      </c>
      <c r="L76" t="s">
        <v>40</v>
      </c>
      <c r="M76" t="s">
        <v>41</v>
      </c>
      <c r="N76" s="12">
        <f t="shared" si="4"/>
        <v>42456.208333333328</v>
      </c>
      <c r="O76">
        <v>1459054800</v>
      </c>
      <c r="P76" s="12">
        <f t="shared" si="5"/>
        <v>42457.208333333328</v>
      </c>
      <c r="Q76">
        <v>1459141200</v>
      </c>
      <c r="R76" t="b">
        <v>0</v>
      </c>
      <c r="S76" t="b">
        <v>0</v>
      </c>
      <c r="T76" t="s">
        <v>148</v>
      </c>
      <c r="U76" t="s">
        <v>2035</v>
      </c>
      <c r="V76" t="s">
        <v>2057</v>
      </c>
    </row>
    <row r="77" spans="1:22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H77" t="s">
        <v>20</v>
      </c>
      <c r="I77">
        <v>170</v>
      </c>
      <c r="J77" s="5">
        <f t="shared" si="3"/>
        <v>1.5057731958762886</v>
      </c>
      <c r="K77" s="7">
        <f>IF(I77= 0, 0,E77/I77)</f>
        <v>85.917647058823533</v>
      </c>
      <c r="L77" t="s">
        <v>21</v>
      </c>
      <c r="M77" t="s">
        <v>22</v>
      </c>
      <c r="N77" s="12">
        <f t="shared" si="4"/>
        <v>43296.208333333328</v>
      </c>
      <c r="O77">
        <v>1531630800</v>
      </c>
      <c r="P77" s="12">
        <f t="shared" si="5"/>
        <v>43304.208333333328</v>
      </c>
      <c r="Q77">
        <v>1532322000</v>
      </c>
      <c r="R77" t="b">
        <v>0</v>
      </c>
      <c r="S77" t="b">
        <v>0</v>
      </c>
      <c r="T77" t="s">
        <v>122</v>
      </c>
      <c r="U77" t="s">
        <v>2054</v>
      </c>
      <c r="V77" t="s">
        <v>2055</v>
      </c>
    </row>
    <row r="78" spans="1:22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H78" t="s">
        <v>14</v>
      </c>
      <c r="I78">
        <v>1684</v>
      </c>
      <c r="J78" s="5">
        <f t="shared" si="3"/>
        <v>0.78106590724165992</v>
      </c>
      <c r="K78" s="7">
        <f>IF(I78= 0, 0,E78/I78)</f>
        <v>57.00296912114014</v>
      </c>
      <c r="L78" t="s">
        <v>21</v>
      </c>
      <c r="M78" t="s">
        <v>22</v>
      </c>
      <c r="N78" s="12">
        <f t="shared" si="4"/>
        <v>42027.25</v>
      </c>
      <c r="O78">
        <v>1421992800</v>
      </c>
      <c r="P78" s="12">
        <f t="shared" si="5"/>
        <v>42076.208333333328</v>
      </c>
      <c r="Q78">
        <v>1426222800</v>
      </c>
      <c r="R78" t="b">
        <v>1</v>
      </c>
      <c r="S78" t="b">
        <v>1</v>
      </c>
      <c r="T78" t="s">
        <v>33</v>
      </c>
      <c r="U78" t="s">
        <v>2039</v>
      </c>
      <c r="V78" t="s">
        <v>2040</v>
      </c>
    </row>
    <row r="79" spans="1:22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H79" t="s">
        <v>14</v>
      </c>
      <c r="I79">
        <v>56</v>
      </c>
      <c r="J79" s="5">
        <f t="shared" si="3"/>
        <v>0.46947368421052632</v>
      </c>
      <c r="K79" s="7">
        <f>IF(I79= 0, 0,E79/I79)</f>
        <v>79.642857142857139</v>
      </c>
      <c r="L79" t="s">
        <v>21</v>
      </c>
      <c r="M79" t="s">
        <v>22</v>
      </c>
      <c r="N79" s="12">
        <f t="shared" si="4"/>
        <v>40448.208333333336</v>
      </c>
      <c r="O79">
        <v>1285563600</v>
      </c>
      <c r="P79" s="12">
        <f t="shared" si="5"/>
        <v>40462.208333333336</v>
      </c>
      <c r="Q79">
        <v>1286773200</v>
      </c>
      <c r="R79" t="b">
        <v>0</v>
      </c>
      <c r="S79" t="b">
        <v>1</v>
      </c>
      <c r="T79" t="s">
        <v>71</v>
      </c>
      <c r="U79" t="s">
        <v>2041</v>
      </c>
      <c r="V79" t="s">
        <v>2049</v>
      </c>
    </row>
    <row r="80" spans="1:22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H80" t="s">
        <v>20</v>
      </c>
      <c r="I80">
        <v>330</v>
      </c>
      <c r="J80" s="5">
        <f t="shared" si="3"/>
        <v>3.008</v>
      </c>
      <c r="K80" s="7">
        <f>IF(I80= 0, 0,E80/I80)</f>
        <v>41.018181818181816</v>
      </c>
      <c r="L80" t="s">
        <v>21</v>
      </c>
      <c r="M80" t="s">
        <v>22</v>
      </c>
      <c r="N80" s="12">
        <f t="shared" si="4"/>
        <v>43206.208333333328</v>
      </c>
      <c r="O80">
        <v>1523854800</v>
      </c>
      <c r="P80" s="12">
        <f t="shared" si="5"/>
        <v>43207.208333333328</v>
      </c>
      <c r="Q80">
        <v>1523941200</v>
      </c>
      <c r="R80" t="b">
        <v>0</v>
      </c>
      <c r="S80" t="b">
        <v>0</v>
      </c>
      <c r="T80" t="s">
        <v>206</v>
      </c>
      <c r="U80" t="s">
        <v>2047</v>
      </c>
      <c r="V80" t="s">
        <v>2059</v>
      </c>
    </row>
    <row r="81" spans="1:22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H81" t="s">
        <v>14</v>
      </c>
      <c r="I81">
        <v>838</v>
      </c>
      <c r="J81" s="5">
        <f t="shared" si="3"/>
        <v>0.6959861591695502</v>
      </c>
      <c r="K81" s="7">
        <f>IF(I81= 0, 0,E81/I81)</f>
        <v>48.004773269689736</v>
      </c>
      <c r="L81" t="s">
        <v>21</v>
      </c>
      <c r="M81" t="s">
        <v>22</v>
      </c>
      <c r="N81" s="12">
        <f t="shared" si="4"/>
        <v>43267.208333333328</v>
      </c>
      <c r="O81">
        <v>1529125200</v>
      </c>
      <c r="P81" s="12">
        <f t="shared" si="5"/>
        <v>43272.208333333328</v>
      </c>
      <c r="Q81">
        <v>1529557200</v>
      </c>
      <c r="R81" t="b">
        <v>0</v>
      </c>
      <c r="S81" t="b">
        <v>0</v>
      </c>
      <c r="T81" t="s">
        <v>33</v>
      </c>
      <c r="U81" t="s">
        <v>2039</v>
      </c>
      <c r="V81" t="s">
        <v>2040</v>
      </c>
    </row>
    <row r="82" spans="1:22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H82" t="s">
        <v>20</v>
      </c>
      <c r="I82">
        <v>127</v>
      </c>
      <c r="J82" s="5">
        <f t="shared" si="3"/>
        <v>6.374545454545455</v>
      </c>
      <c r="K82" s="7">
        <f>IF(I82= 0, 0,E82/I82)</f>
        <v>55.212598425196852</v>
      </c>
      <c r="L82" t="s">
        <v>21</v>
      </c>
      <c r="M82" t="s">
        <v>22</v>
      </c>
      <c r="N82" s="12">
        <f t="shared" si="4"/>
        <v>42976.208333333328</v>
      </c>
      <c r="O82">
        <v>1503982800</v>
      </c>
      <c r="P82" s="12">
        <f t="shared" si="5"/>
        <v>43006.208333333328</v>
      </c>
      <c r="Q82">
        <v>1506574800</v>
      </c>
      <c r="R82" t="b">
        <v>0</v>
      </c>
      <c r="S82" t="b">
        <v>0</v>
      </c>
      <c r="T82" t="s">
        <v>89</v>
      </c>
      <c r="U82" t="s">
        <v>2050</v>
      </c>
      <c r="V82" t="s">
        <v>2051</v>
      </c>
    </row>
    <row r="83" spans="1:22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H83" t="s">
        <v>20</v>
      </c>
      <c r="I83">
        <v>411</v>
      </c>
      <c r="J83" s="5">
        <f t="shared" si="3"/>
        <v>2.253392857142857</v>
      </c>
      <c r="K83" s="7">
        <f>IF(I83= 0, 0,E83/I83)</f>
        <v>92.109489051094897</v>
      </c>
      <c r="L83" t="s">
        <v>21</v>
      </c>
      <c r="M83" t="s">
        <v>22</v>
      </c>
      <c r="N83" s="12">
        <f t="shared" si="4"/>
        <v>43062.25</v>
      </c>
      <c r="O83">
        <v>1511416800</v>
      </c>
      <c r="P83" s="12">
        <f t="shared" si="5"/>
        <v>43087.25</v>
      </c>
      <c r="Q83">
        <v>1513576800</v>
      </c>
      <c r="R83" t="b">
        <v>0</v>
      </c>
      <c r="S83" t="b">
        <v>0</v>
      </c>
      <c r="T83" t="s">
        <v>23</v>
      </c>
      <c r="U83" t="s">
        <v>2035</v>
      </c>
      <c r="V83" t="s">
        <v>2036</v>
      </c>
    </row>
    <row r="84" spans="1:22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H84" t="s">
        <v>20</v>
      </c>
      <c r="I84">
        <v>180</v>
      </c>
      <c r="J84" s="5">
        <f t="shared" si="3"/>
        <v>14.973000000000001</v>
      </c>
      <c r="K84" s="7">
        <f>IF(I84= 0, 0,E84/I84)</f>
        <v>83.183333333333337</v>
      </c>
      <c r="L84" t="s">
        <v>40</v>
      </c>
      <c r="M84" t="s">
        <v>41</v>
      </c>
      <c r="N84" s="12">
        <f t="shared" si="4"/>
        <v>43482.25</v>
      </c>
      <c r="O84">
        <v>1547704800</v>
      </c>
      <c r="P84" s="12">
        <f t="shared" si="5"/>
        <v>43489.25</v>
      </c>
      <c r="Q84">
        <v>1548309600</v>
      </c>
      <c r="R84" t="b">
        <v>0</v>
      </c>
      <c r="S84" t="b">
        <v>1</v>
      </c>
      <c r="T84" t="s">
        <v>89</v>
      </c>
      <c r="U84" t="s">
        <v>2050</v>
      </c>
      <c r="V84" t="s">
        <v>2051</v>
      </c>
    </row>
    <row r="85" spans="1:22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H85" t="s">
        <v>14</v>
      </c>
      <c r="I85">
        <v>1000</v>
      </c>
      <c r="J85" s="5">
        <f t="shared" si="3"/>
        <v>0.37590225563909774</v>
      </c>
      <c r="K85" s="7">
        <f>IF(I85= 0, 0,E85/I85)</f>
        <v>39.996000000000002</v>
      </c>
      <c r="L85" t="s">
        <v>21</v>
      </c>
      <c r="M85" t="s">
        <v>22</v>
      </c>
      <c r="N85" s="12">
        <f t="shared" si="4"/>
        <v>42579.208333333328</v>
      </c>
      <c r="O85">
        <v>1469682000</v>
      </c>
      <c r="P85" s="12">
        <f t="shared" si="5"/>
        <v>42601.208333333328</v>
      </c>
      <c r="Q85">
        <v>1471582800</v>
      </c>
      <c r="R85" t="b">
        <v>0</v>
      </c>
      <c r="S85" t="b">
        <v>0</v>
      </c>
      <c r="T85" t="s">
        <v>50</v>
      </c>
      <c r="U85" t="s">
        <v>2035</v>
      </c>
      <c r="V85" t="s">
        <v>2043</v>
      </c>
    </row>
    <row r="86" spans="1:22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H86" t="s">
        <v>20</v>
      </c>
      <c r="I86">
        <v>374</v>
      </c>
      <c r="J86" s="5">
        <f t="shared" si="3"/>
        <v>1.3236942675159236</v>
      </c>
      <c r="K86" s="7">
        <f>IF(I86= 0, 0,E86/I86)</f>
        <v>111.1336898395722</v>
      </c>
      <c r="L86" t="s">
        <v>21</v>
      </c>
      <c r="M86" t="s">
        <v>22</v>
      </c>
      <c r="N86" s="12">
        <f t="shared" si="4"/>
        <v>41118.208333333336</v>
      </c>
      <c r="O86">
        <v>1343451600</v>
      </c>
      <c r="P86" s="12">
        <f t="shared" si="5"/>
        <v>41128.208333333336</v>
      </c>
      <c r="Q86">
        <v>1344315600</v>
      </c>
      <c r="R86" t="b">
        <v>0</v>
      </c>
      <c r="S86" t="b">
        <v>0</v>
      </c>
      <c r="T86" t="s">
        <v>65</v>
      </c>
      <c r="U86" t="s">
        <v>2037</v>
      </c>
      <c r="V86" t="s">
        <v>2046</v>
      </c>
    </row>
    <row r="87" spans="1:22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H87" t="s">
        <v>20</v>
      </c>
      <c r="I87">
        <v>71</v>
      </c>
      <c r="J87" s="5">
        <f t="shared" si="3"/>
        <v>1.3122448979591836</v>
      </c>
      <c r="K87" s="7">
        <f>IF(I87= 0, 0,E87/I87)</f>
        <v>90.563380281690144</v>
      </c>
      <c r="L87" t="s">
        <v>26</v>
      </c>
      <c r="M87" t="s">
        <v>27</v>
      </c>
      <c r="N87" s="12">
        <f t="shared" si="4"/>
        <v>40797.208333333336</v>
      </c>
      <c r="O87">
        <v>1315717200</v>
      </c>
      <c r="P87" s="12">
        <f t="shared" si="5"/>
        <v>40805.208333333336</v>
      </c>
      <c r="Q87">
        <v>1316408400</v>
      </c>
      <c r="R87" t="b">
        <v>0</v>
      </c>
      <c r="S87" t="b">
        <v>0</v>
      </c>
      <c r="T87" t="s">
        <v>60</v>
      </c>
      <c r="U87" t="s">
        <v>2035</v>
      </c>
      <c r="V87" t="s">
        <v>2045</v>
      </c>
    </row>
    <row r="88" spans="1:22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H88" t="s">
        <v>20</v>
      </c>
      <c r="I88">
        <v>203</v>
      </c>
      <c r="J88" s="5">
        <f t="shared" si="3"/>
        <v>1.6763513513513513</v>
      </c>
      <c r="K88" s="7">
        <f>IF(I88= 0, 0,E88/I88)</f>
        <v>61.108374384236456</v>
      </c>
      <c r="L88" t="s">
        <v>21</v>
      </c>
      <c r="M88" t="s">
        <v>22</v>
      </c>
      <c r="N88" s="12">
        <f t="shared" si="4"/>
        <v>42128.208333333328</v>
      </c>
      <c r="O88">
        <v>1430715600</v>
      </c>
      <c r="P88" s="12">
        <f t="shared" si="5"/>
        <v>42141.208333333328</v>
      </c>
      <c r="Q88">
        <v>1431838800</v>
      </c>
      <c r="R88" t="b">
        <v>1</v>
      </c>
      <c r="S88" t="b">
        <v>0</v>
      </c>
      <c r="T88" t="s">
        <v>33</v>
      </c>
      <c r="U88" t="s">
        <v>2039</v>
      </c>
      <c r="V88" t="s">
        <v>2040</v>
      </c>
    </row>
    <row r="89" spans="1:22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H89" t="s">
        <v>14</v>
      </c>
      <c r="I89">
        <v>1482</v>
      </c>
      <c r="J89" s="5">
        <f t="shared" si="3"/>
        <v>0.6198488664987406</v>
      </c>
      <c r="K89" s="7">
        <f>IF(I89= 0, 0,E89/I89)</f>
        <v>83.022941970310384</v>
      </c>
      <c r="L89" t="s">
        <v>26</v>
      </c>
      <c r="M89" t="s">
        <v>27</v>
      </c>
      <c r="N89" s="12">
        <f t="shared" si="4"/>
        <v>40610.25</v>
      </c>
      <c r="O89">
        <v>1299564000</v>
      </c>
      <c r="P89" s="12">
        <f t="shared" si="5"/>
        <v>40621.208333333336</v>
      </c>
      <c r="Q89">
        <v>1300510800</v>
      </c>
      <c r="R89" t="b">
        <v>0</v>
      </c>
      <c r="S89" t="b">
        <v>1</v>
      </c>
      <c r="T89" t="s">
        <v>23</v>
      </c>
      <c r="U89" t="s">
        <v>2035</v>
      </c>
      <c r="V89" t="s">
        <v>2036</v>
      </c>
    </row>
    <row r="90" spans="1:22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H90" t="s">
        <v>20</v>
      </c>
      <c r="I90">
        <v>113</v>
      </c>
      <c r="J90" s="5">
        <f t="shared" si="3"/>
        <v>2.6074999999999999</v>
      </c>
      <c r="K90" s="7">
        <f>IF(I90= 0, 0,E90/I90)</f>
        <v>110.76106194690266</v>
      </c>
      <c r="L90" t="s">
        <v>21</v>
      </c>
      <c r="M90" t="s">
        <v>22</v>
      </c>
      <c r="N90" s="12">
        <f t="shared" si="4"/>
        <v>42110.208333333328</v>
      </c>
      <c r="O90">
        <v>1429160400</v>
      </c>
      <c r="P90" s="12">
        <f t="shared" si="5"/>
        <v>42132.208333333328</v>
      </c>
      <c r="Q90">
        <v>1431061200</v>
      </c>
      <c r="R90" t="b">
        <v>0</v>
      </c>
      <c r="S90" t="b">
        <v>0</v>
      </c>
      <c r="T90" t="s">
        <v>206</v>
      </c>
      <c r="U90" t="s">
        <v>2047</v>
      </c>
      <c r="V90" t="s">
        <v>2059</v>
      </c>
    </row>
    <row r="91" spans="1:22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H91" t="s">
        <v>20</v>
      </c>
      <c r="I91">
        <v>96</v>
      </c>
      <c r="J91" s="5">
        <f t="shared" si="3"/>
        <v>2.5258823529411765</v>
      </c>
      <c r="K91" s="7">
        <f>IF(I91= 0, 0,E91/I91)</f>
        <v>89.458333333333329</v>
      </c>
      <c r="L91" t="s">
        <v>21</v>
      </c>
      <c r="M91" t="s">
        <v>22</v>
      </c>
      <c r="N91" s="12">
        <f t="shared" si="4"/>
        <v>40283.208333333336</v>
      </c>
      <c r="O91">
        <v>1271307600</v>
      </c>
      <c r="P91" s="12">
        <f t="shared" si="5"/>
        <v>40285.208333333336</v>
      </c>
      <c r="Q91">
        <v>1271480400</v>
      </c>
      <c r="R91" t="b">
        <v>0</v>
      </c>
      <c r="S91" t="b">
        <v>0</v>
      </c>
      <c r="T91" t="s">
        <v>33</v>
      </c>
      <c r="U91" t="s">
        <v>2039</v>
      </c>
      <c r="V91" t="s">
        <v>2040</v>
      </c>
    </row>
    <row r="92" spans="1:22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H92" t="s">
        <v>14</v>
      </c>
      <c r="I92">
        <v>106</v>
      </c>
      <c r="J92" s="5">
        <f t="shared" si="3"/>
        <v>0.7861538461538462</v>
      </c>
      <c r="K92" s="7">
        <f>IF(I92= 0, 0,E92/I92)</f>
        <v>57.849056603773583</v>
      </c>
      <c r="L92" t="s">
        <v>21</v>
      </c>
      <c r="M92" t="s">
        <v>22</v>
      </c>
      <c r="N92" s="12">
        <f t="shared" si="4"/>
        <v>42425.25</v>
      </c>
      <c r="O92">
        <v>1456380000</v>
      </c>
      <c r="P92" s="12">
        <f t="shared" si="5"/>
        <v>42425.25</v>
      </c>
      <c r="Q92">
        <v>1456380000</v>
      </c>
      <c r="R92" t="b">
        <v>0</v>
      </c>
      <c r="S92" t="b">
        <v>1</v>
      </c>
      <c r="T92" t="s">
        <v>33</v>
      </c>
      <c r="U92" t="s">
        <v>2039</v>
      </c>
      <c r="V92" t="s">
        <v>2040</v>
      </c>
    </row>
    <row r="93" spans="1:22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H93" t="s">
        <v>14</v>
      </c>
      <c r="I93">
        <v>679</v>
      </c>
      <c r="J93" s="5">
        <f t="shared" si="3"/>
        <v>0.48404406999351912</v>
      </c>
      <c r="K93" s="7">
        <f>IF(I93= 0, 0,E93/I93)</f>
        <v>109.99705449189985</v>
      </c>
      <c r="L93" t="s">
        <v>107</v>
      </c>
      <c r="M93" t="s">
        <v>108</v>
      </c>
      <c r="N93" s="12">
        <f t="shared" si="4"/>
        <v>42588.208333333328</v>
      </c>
      <c r="O93">
        <v>1470459600</v>
      </c>
      <c r="P93" s="12">
        <f t="shared" si="5"/>
        <v>42616.208333333328</v>
      </c>
      <c r="Q93">
        <v>1472878800</v>
      </c>
      <c r="R93" t="b">
        <v>0</v>
      </c>
      <c r="S93" t="b">
        <v>0</v>
      </c>
      <c r="T93" t="s">
        <v>206</v>
      </c>
      <c r="U93" t="s">
        <v>2047</v>
      </c>
      <c r="V93" t="s">
        <v>2059</v>
      </c>
    </row>
    <row r="94" spans="1:22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H94" t="s">
        <v>20</v>
      </c>
      <c r="I94">
        <v>498</v>
      </c>
      <c r="J94" s="5">
        <f t="shared" si="3"/>
        <v>2.5887500000000001</v>
      </c>
      <c r="K94" s="7">
        <f>IF(I94= 0, 0,E94/I94)</f>
        <v>103.96586345381526</v>
      </c>
      <c r="L94" t="s">
        <v>98</v>
      </c>
      <c r="M94" t="s">
        <v>99</v>
      </c>
      <c r="N94" s="12">
        <f t="shared" si="4"/>
        <v>40352.208333333336</v>
      </c>
      <c r="O94">
        <v>1277269200</v>
      </c>
      <c r="P94" s="12">
        <f t="shared" si="5"/>
        <v>40353.208333333336</v>
      </c>
      <c r="Q94">
        <v>1277355600</v>
      </c>
      <c r="R94" t="b">
        <v>0</v>
      </c>
      <c r="S94" t="b">
        <v>1</v>
      </c>
      <c r="T94" t="s">
        <v>89</v>
      </c>
      <c r="U94" t="s">
        <v>2050</v>
      </c>
      <c r="V94" t="s">
        <v>2051</v>
      </c>
    </row>
    <row r="95" spans="1:22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H95" t="s">
        <v>74</v>
      </c>
      <c r="I95">
        <v>610</v>
      </c>
      <c r="J95" s="5">
        <f t="shared" si="3"/>
        <v>0.60548713235294116</v>
      </c>
      <c r="K95" s="7">
        <f>IF(I95= 0, 0,E95/I95)</f>
        <v>107.99508196721311</v>
      </c>
      <c r="L95" t="s">
        <v>21</v>
      </c>
      <c r="M95" t="s">
        <v>22</v>
      </c>
      <c r="N95" s="12">
        <f t="shared" si="4"/>
        <v>41202.208333333336</v>
      </c>
      <c r="O95">
        <v>1350709200</v>
      </c>
      <c r="P95" s="12">
        <f t="shared" si="5"/>
        <v>41206.208333333336</v>
      </c>
      <c r="Q95">
        <v>1351054800</v>
      </c>
      <c r="R95" t="b">
        <v>0</v>
      </c>
      <c r="S95" t="b">
        <v>1</v>
      </c>
      <c r="T95" t="s">
        <v>33</v>
      </c>
      <c r="U95" t="s">
        <v>2039</v>
      </c>
      <c r="V95" t="s">
        <v>2040</v>
      </c>
    </row>
    <row r="96" spans="1:22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H96" t="s">
        <v>20</v>
      </c>
      <c r="I96">
        <v>180</v>
      </c>
      <c r="J96" s="5">
        <f t="shared" si="3"/>
        <v>3.036896551724138</v>
      </c>
      <c r="K96" s="7">
        <f>IF(I96= 0, 0,E96/I96)</f>
        <v>48.927777777777777</v>
      </c>
      <c r="L96" t="s">
        <v>40</v>
      </c>
      <c r="M96" t="s">
        <v>41</v>
      </c>
      <c r="N96" s="12">
        <f t="shared" si="4"/>
        <v>43562.208333333328</v>
      </c>
      <c r="O96">
        <v>1554613200</v>
      </c>
      <c r="P96" s="12">
        <f t="shared" si="5"/>
        <v>43573.208333333328</v>
      </c>
      <c r="Q96">
        <v>1555563600</v>
      </c>
      <c r="R96" t="b">
        <v>0</v>
      </c>
      <c r="S96" t="b">
        <v>0</v>
      </c>
      <c r="T96" t="s">
        <v>28</v>
      </c>
      <c r="U96" t="s">
        <v>2037</v>
      </c>
      <c r="V96" t="s">
        <v>2038</v>
      </c>
    </row>
    <row r="97" spans="1:22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H97" t="s">
        <v>20</v>
      </c>
      <c r="I97">
        <v>27</v>
      </c>
      <c r="J97" s="5">
        <f t="shared" si="3"/>
        <v>1.1299999999999999</v>
      </c>
      <c r="K97" s="7">
        <f>IF(I97= 0, 0,E97/I97)</f>
        <v>37.666666666666664</v>
      </c>
      <c r="L97" t="s">
        <v>21</v>
      </c>
      <c r="M97" t="s">
        <v>22</v>
      </c>
      <c r="N97" s="12">
        <f t="shared" si="4"/>
        <v>43752.208333333328</v>
      </c>
      <c r="O97">
        <v>1571029200</v>
      </c>
      <c r="P97" s="12">
        <f t="shared" si="5"/>
        <v>43759.208333333328</v>
      </c>
      <c r="Q97">
        <v>1571634000</v>
      </c>
      <c r="R97" t="b">
        <v>0</v>
      </c>
      <c r="S97" t="b">
        <v>0</v>
      </c>
      <c r="T97" t="s">
        <v>42</v>
      </c>
      <c r="U97" t="s">
        <v>2041</v>
      </c>
      <c r="V97" t="s">
        <v>2042</v>
      </c>
    </row>
    <row r="98" spans="1:22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H98" t="s">
        <v>20</v>
      </c>
      <c r="I98">
        <v>2331</v>
      </c>
      <c r="J98" s="5">
        <f t="shared" si="3"/>
        <v>2.1737876614060259</v>
      </c>
      <c r="K98" s="7">
        <f>IF(I98= 0, 0,E98/I98)</f>
        <v>64.999141999141997</v>
      </c>
      <c r="L98" t="s">
        <v>21</v>
      </c>
      <c r="M98" t="s">
        <v>22</v>
      </c>
      <c r="N98" s="12">
        <f t="shared" si="4"/>
        <v>40612.25</v>
      </c>
      <c r="O98">
        <v>1299736800</v>
      </c>
      <c r="P98" s="12">
        <f t="shared" si="5"/>
        <v>40625.208333333336</v>
      </c>
      <c r="Q98">
        <v>1300856400</v>
      </c>
      <c r="R98" t="b">
        <v>0</v>
      </c>
      <c r="S98" t="b">
        <v>0</v>
      </c>
      <c r="T98" t="s">
        <v>33</v>
      </c>
      <c r="U98" t="s">
        <v>2039</v>
      </c>
      <c r="V98" t="s">
        <v>2040</v>
      </c>
    </row>
    <row r="99" spans="1:22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H99" t="s">
        <v>20</v>
      </c>
      <c r="I99">
        <v>113</v>
      </c>
      <c r="J99" s="5">
        <f t="shared" si="3"/>
        <v>9.2669230769230762</v>
      </c>
      <c r="K99" s="7">
        <f>IF(I99= 0, 0,E99/I99)</f>
        <v>106.61061946902655</v>
      </c>
      <c r="L99" t="s">
        <v>21</v>
      </c>
      <c r="M99" t="s">
        <v>22</v>
      </c>
      <c r="N99" s="12">
        <f t="shared" si="4"/>
        <v>42180.208333333328</v>
      </c>
      <c r="O99">
        <v>1435208400</v>
      </c>
      <c r="P99" s="12">
        <f t="shared" si="5"/>
        <v>42234.208333333328</v>
      </c>
      <c r="Q99">
        <v>1439874000</v>
      </c>
      <c r="R99" t="b">
        <v>0</v>
      </c>
      <c r="S99" t="b">
        <v>0</v>
      </c>
      <c r="T99" t="s">
        <v>17</v>
      </c>
      <c r="U99" t="s">
        <v>2033</v>
      </c>
      <c r="V99" t="s">
        <v>2034</v>
      </c>
    </row>
    <row r="100" spans="1:22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H100" t="s">
        <v>14</v>
      </c>
      <c r="I100">
        <v>1220</v>
      </c>
      <c r="J100" s="5">
        <f t="shared" si="3"/>
        <v>0.33692229038854804</v>
      </c>
      <c r="K100" s="7">
        <f>IF(I100= 0, 0,E100/I100)</f>
        <v>27.009016393442622</v>
      </c>
      <c r="L100" t="s">
        <v>26</v>
      </c>
      <c r="M100" t="s">
        <v>27</v>
      </c>
      <c r="N100" s="12">
        <f t="shared" si="4"/>
        <v>42212.208333333328</v>
      </c>
      <c r="O100">
        <v>1437973200</v>
      </c>
      <c r="P100" s="12">
        <f t="shared" si="5"/>
        <v>42216.208333333328</v>
      </c>
      <c r="Q100">
        <v>1438318800</v>
      </c>
      <c r="R100" t="b">
        <v>0</v>
      </c>
      <c r="S100" t="b">
        <v>0</v>
      </c>
      <c r="T100" t="s">
        <v>89</v>
      </c>
      <c r="U100" t="s">
        <v>2050</v>
      </c>
      <c r="V100" t="s">
        <v>2051</v>
      </c>
    </row>
    <row r="101" spans="1:22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H101" t="s">
        <v>20</v>
      </c>
      <c r="I101">
        <v>164</v>
      </c>
      <c r="J101" s="5">
        <f t="shared" si="3"/>
        <v>1.9672368421052631</v>
      </c>
      <c r="K101" s="7">
        <f>IF(I101= 0, 0,E101/I101)</f>
        <v>91.16463414634147</v>
      </c>
      <c r="L101" t="s">
        <v>21</v>
      </c>
      <c r="M101" t="s">
        <v>22</v>
      </c>
      <c r="N101" s="12">
        <f t="shared" si="4"/>
        <v>41968.25</v>
      </c>
      <c r="O101">
        <v>1416895200</v>
      </c>
      <c r="P101" s="12">
        <f t="shared" si="5"/>
        <v>41997.25</v>
      </c>
      <c r="Q101">
        <v>1419400800</v>
      </c>
      <c r="R101" t="b">
        <v>0</v>
      </c>
      <c r="S101" t="b">
        <v>0</v>
      </c>
      <c r="T101" t="s">
        <v>33</v>
      </c>
      <c r="U101" t="s">
        <v>2039</v>
      </c>
      <c r="V101" t="s">
        <v>2040</v>
      </c>
    </row>
    <row r="102" spans="1:22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H102" t="s">
        <v>14</v>
      </c>
      <c r="I102">
        <v>1</v>
      </c>
      <c r="J102" s="5">
        <f t="shared" si="3"/>
        <v>0.01</v>
      </c>
      <c r="K102" s="7">
        <f>IF(I102= 0, 0,E102/I102)</f>
        <v>1</v>
      </c>
      <c r="L102" t="s">
        <v>21</v>
      </c>
      <c r="M102" t="s">
        <v>22</v>
      </c>
      <c r="N102" s="12">
        <f t="shared" si="4"/>
        <v>40835.208333333336</v>
      </c>
      <c r="O102">
        <v>1319000400</v>
      </c>
      <c r="P102" s="12">
        <f t="shared" si="5"/>
        <v>40853.208333333336</v>
      </c>
      <c r="Q102">
        <v>1320555600</v>
      </c>
      <c r="R102" t="b">
        <v>0</v>
      </c>
      <c r="S102" t="b">
        <v>0</v>
      </c>
      <c r="T102" t="s">
        <v>33</v>
      </c>
      <c r="U102" t="s">
        <v>2039</v>
      </c>
      <c r="V102" t="s">
        <v>2040</v>
      </c>
    </row>
    <row r="103" spans="1:22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H103" t="s">
        <v>20</v>
      </c>
      <c r="I103">
        <v>164</v>
      </c>
      <c r="J103" s="5">
        <f t="shared" si="3"/>
        <v>10.214444444444444</v>
      </c>
      <c r="K103" s="7">
        <f>IF(I103= 0, 0,E103/I103)</f>
        <v>56.054878048780488</v>
      </c>
      <c r="L103" t="s">
        <v>21</v>
      </c>
      <c r="M103" t="s">
        <v>22</v>
      </c>
      <c r="N103" s="12">
        <f t="shared" si="4"/>
        <v>42056.25</v>
      </c>
      <c r="O103">
        <v>1424498400</v>
      </c>
      <c r="P103" s="12">
        <f t="shared" si="5"/>
        <v>42063.25</v>
      </c>
      <c r="Q103">
        <v>1425103200</v>
      </c>
      <c r="R103" t="b">
        <v>0</v>
      </c>
      <c r="S103" t="b">
        <v>1</v>
      </c>
      <c r="T103" t="s">
        <v>50</v>
      </c>
      <c r="U103" t="s">
        <v>2035</v>
      </c>
      <c r="V103" t="s">
        <v>2043</v>
      </c>
    </row>
    <row r="104" spans="1:22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H104" t="s">
        <v>20</v>
      </c>
      <c r="I104">
        <v>336</v>
      </c>
      <c r="J104" s="5">
        <f t="shared" si="3"/>
        <v>2.8167567567567566</v>
      </c>
      <c r="K104" s="7">
        <f>IF(I104= 0, 0,E104/I104)</f>
        <v>31.017857142857142</v>
      </c>
      <c r="L104" t="s">
        <v>21</v>
      </c>
      <c r="M104" t="s">
        <v>22</v>
      </c>
      <c r="N104" s="12">
        <f t="shared" si="4"/>
        <v>43234.208333333328</v>
      </c>
      <c r="O104">
        <v>1526274000</v>
      </c>
      <c r="P104" s="12">
        <f t="shared" si="5"/>
        <v>43241.208333333328</v>
      </c>
      <c r="Q104">
        <v>1526878800</v>
      </c>
      <c r="R104" t="b">
        <v>0</v>
      </c>
      <c r="S104" t="b">
        <v>1</v>
      </c>
      <c r="T104" t="s">
        <v>65</v>
      </c>
      <c r="U104" t="s">
        <v>2037</v>
      </c>
      <c r="V104" t="s">
        <v>2046</v>
      </c>
    </row>
    <row r="105" spans="1:22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H105" t="s">
        <v>14</v>
      </c>
      <c r="I105">
        <v>37</v>
      </c>
      <c r="J105" s="5">
        <f t="shared" si="3"/>
        <v>0.24610000000000001</v>
      </c>
      <c r="K105" s="7">
        <f>IF(I105= 0, 0,E105/I105)</f>
        <v>66.513513513513516</v>
      </c>
      <c r="L105" t="s">
        <v>107</v>
      </c>
      <c r="M105" t="s">
        <v>108</v>
      </c>
      <c r="N105" s="12">
        <f t="shared" si="4"/>
        <v>40475.208333333336</v>
      </c>
      <c r="O105">
        <v>1287896400</v>
      </c>
      <c r="P105" s="12">
        <f t="shared" si="5"/>
        <v>40484.208333333336</v>
      </c>
      <c r="Q105">
        <v>1288674000</v>
      </c>
      <c r="R105" t="b">
        <v>0</v>
      </c>
      <c r="S105" t="b">
        <v>0</v>
      </c>
      <c r="T105" t="s">
        <v>50</v>
      </c>
      <c r="U105" t="s">
        <v>2035</v>
      </c>
      <c r="V105" t="s">
        <v>2043</v>
      </c>
    </row>
    <row r="106" spans="1:22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H106" t="s">
        <v>20</v>
      </c>
      <c r="I106">
        <v>1917</v>
      </c>
      <c r="J106" s="5">
        <f t="shared" si="3"/>
        <v>1.4314010067114094</v>
      </c>
      <c r="K106" s="7">
        <f>IF(I106= 0, 0,E106/I106)</f>
        <v>89.005216484089729</v>
      </c>
      <c r="L106" t="s">
        <v>21</v>
      </c>
      <c r="M106" t="s">
        <v>22</v>
      </c>
      <c r="N106" s="12">
        <f t="shared" si="4"/>
        <v>42878.208333333328</v>
      </c>
      <c r="O106">
        <v>1495515600</v>
      </c>
      <c r="P106" s="12">
        <f t="shared" si="5"/>
        <v>42879.208333333328</v>
      </c>
      <c r="Q106">
        <v>1495602000</v>
      </c>
      <c r="R106" t="b">
        <v>0</v>
      </c>
      <c r="S106" t="b">
        <v>0</v>
      </c>
      <c r="T106" t="s">
        <v>60</v>
      </c>
      <c r="U106" t="s">
        <v>2035</v>
      </c>
      <c r="V106" t="s">
        <v>2045</v>
      </c>
    </row>
    <row r="107" spans="1:22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H107" t="s">
        <v>20</v>
      </c>
      <c r="I107">
        <v>95</v>
      </c>
      <c r="J107" s="5">
        <f t="shared" si="3"/>
        <v>1.4454411764705883</v>
      </c>
      <c r="K107" s="7">
        <f>IF(I107= 0, 0,E107/I107)</f>
        <v>103.46315789473684</v>
      </c>
      <c r="L107" t="s">
        <v>21</v>
      </c>
      <c r="M107" t="s">
        <v>22</v>
      </c>
      <c r="N107" s="12">
        <f t="shared" si="4"/>
        <v>41366.208333333336</v>
      </c>
      <c r="O107">
        <v>1364878800</v>
      </c>
      <c r="P107" s="12">
        <f t="shared" si="5"/>
        <v>41384.208333333336</v>
      </c>
      <c r="Q107">
        <v>1366434000</v>
      </c>
      <c r="R107" t="b">
        <v>0</v>
      </c>
      <c r="S107" t="b">
        <v>0</v>
      </c>
      <c r="T107" t="s">
        <v>28</v>
      </c>
      <c r="U107" t="s">
        <v>2037</v>
      </c>
      <c r="V107" t="s">
        <v>2038</v>
      </c>
    </row>
    <row r="108" spans="1:22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H108" t="s">
        <v>20</v>
      </c>
      <c r="I108">
        <v>147</v>
      </c>
      <c r="J108" s="5">
        <f t="shared" si="3"/>
        <v>3.5912820512820511</v>
      </c>
      <c r="K108" s="7">
        <f>IF(I108= 0, 0,E108/I108)</f>
        <v>95.278911564625844</v>
      </c>
      <c r="L108" t="s">
        <v>21</v>
      </c>
      <c r="M108" t="s">
        <v>22</v>
      </c>
      <c r="N108" s="12">
        <f t="shared" si="4"/>
        <v>43716.208333333328</v>
      </c>
      <c r="O108">
        <v>1567918800</v>
      </c>
      <c r="P108" s="12">
        <f t="shared" si="5"/>
        <v>43721.208333333328</v>
      </c>
      <c r="Q108">
        <v>1568350800</v>
      </c>
      <c r="R108" t="b">
        <v>0</v>
      </c>
      <c r="S108" t="b">
        <v>0</v>
      </c>
      <c r="T108" t="s">
        <v>33</v>
      </c>
      <c r="U108" t="s">
        <v>2039</v>
      </c>
      <c r="V108" t="s">
        <v>2040</v>
      </c>
    </row>
    <row r="109" spans="1:22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H109" t="s">
        <v>20</v>
      </c>
      <c r="I109">
        <v>86</v>
      </c>
      <c r="J109" s="5">
        <f t="shared" si="3"/>
        <v>1.8648571428571428</v>
      </c>
      <c r="K109" s="7">
        <f>IF(I109= 0, 0,E109/I109)</f>
        <v>75.895348837209298</v>
      </c>
      <c r="L109" t="s">
        <v>21</v>
      </c>
      <c r="M109" t="s">
        <v>22</v>
      </c>
      <c r="N109" s="12">
        <f t="shared" si="4"/>
        <v>43213.208333333328</v>
      </c>
      <c r="O109">
        <v>1524459600</v>
      </c>
      <c r="P109" s="12">
        <f t="shared" si="5"/>
        <v>43230.208333333328</v>
      </c>
      <c r="Q109">
        <v>1525928400</v>
      </c>
      <c r="R109" t="b">
        <v>0</v>
      </c>
      <c r="S109" t="b">
        <v>1</v>
      </c>
      <c r="T109" t="s">
        <v>33</v>
      </c>
      <c r="U109" t="s">
        <v>2039</v>
      </c>
      <c r="V109" t="s">
        <v>2040</v>
      </c>
    </row>
    <row r="110" spans="1:22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H110" t="s">
        <v>20</v>
      </c>
      <c r="I110">
        <v>83</v>
      </c>
      <c r="J110" s="5">
        <f t="shared" si="3"/>
        <v>5.9526666666666666</v>
      </c>
      <c r="K110" s="7">
        <f>IF(I110= 0, 0,E110/I110)</f>
        <v>107.57831325301204</v>
      </c>
      <c r="L110" t="s">
        <v>21</v>
      </c>
      <c r="M110" t="s">
        <v>22</v>
      </c>
      <c r="N110" s="12">
        <f t="shared" si="4"/>
        <v>41005.208333333336</v>
      </c>
      <c r="O110">
        <v>1333688400</v>
      </c>
      <c r="P110" s="12">
        <f t="shared" si="5"/>
        <v>41042.208333333336</v>
      </c>
      <c r="Q110">
        <v>1336885200</v>
      </c>
      <c r="R110" t="b">
        <v>0</v>
      </c>
      <c r="S110" t="b">
        <v>0</v>
      </c>
      <c r="T110" t="s">
        <v>42</v>
      </c>
      <c r="U110" t="s">
        <v>2041</v>
      </c>
      <c r="V110" t="s">
        <v>2042</v>
      </c>
    </row>
    <row r="111" spans="1:22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H111" t="s">
        <v>14</v>
      </c>
      <c r="I111">
        <v>60</v>
      </c>
      <c r="J111" s="5">
        <f t="shared" si="3"/>
        <v>0.5921153846153846</v>
      </c>
      <c r="K111" s="7">
        <f>IF(I111= 0, 0,E111/I111)</f>
        <v>51.31666666666667</v>
      </c>
      <c r="L111" t="s">
        <v>21</v>
      </c>
      <c r="M111" t="s">
        <v>22</v>
      </c>
      <c r="N111" s="12">
        <f t="shared" si="4"/>
        <v>41651.25</v>
      </c>
      <c r="O111">
        <v>1389506400</v>
      </c>
      <c r="P111" s="12">
        <f t="shared" si="5"/>
        <v>41653.25</v>
      </c>
      <c r="Q111">
        <v>1389679200</v>
      </c>
      <c r="R111" t="b">
        <v>0</v>
      </c>
      <c r="S111" t="b">
        <v>0</v>
      </c>
      <c r="T111" t="s">
        <v>269</v>
      </c>
      <c r="U111" t="s">
        <v>2041</v>
      </c>
      <c r="V111" t="s">
        <v>2060</v>
      </c>
    </row>
    <row r="112" spans="1:22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H112" t="s">
        <v>14</v>
      </c>
      <c r="I112">
        <v>296</v>
      </c>
      <c r="J112" s="5">
        <f t="shared" si="3"/>
        <v>0.14962780898876404</v>
      </c>
      <c r="K112" s="7">
        <f>IF(I112= 0, 0,E112/I112)</f>
        <v>71.983108108108112</v>
      </c>
      <c r="L112" t="s">
        <v>21</v>
      </c>
      <c r="M112" t="s">
        <v>22</v>
      </c>
      <c r="N112" s="12">
        <f t="shared" si="4"/>
        <v>43354.208333333328</v>
      </c>
      <c r="O112">
        <v>1536642000</v>
      </c>
      <c r="P112" s="12">
        <f t="shared" si="5"/>
        <v>43373.208333333328</v>
      </c>
      <c r="Q112">
        <v>1538283600</v>
      </c>
      <c r="R112" t="b">
        <v>0</v>
      </c>
      <c r="S112" t="b">
        <v>0</v>
      </c>
      <c r="T112" t="s">
        <v>17</v>
      </c>
      <c r="U112" t="s">
        <v>2033</v>
      </c>
      <c r="V112" t="s">
        <v>2034</v>
      </c>
    </row>
    <row r="113" spans="1:22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H113" t="s">
        <v>20</v>
      </c>
      <c r="I113">
        <v>676</v>
      </c>
      <c r="J113" s="5">
        <f t="shared" si="3"/>
        <v>1.1995602605863191</v>
      </c>
      <c r="K113" s="7">
        <f>IF(I113= 0, 0,E113/I113)</f>
        <v>108.95414201183432</v>
      </c>
      <c r="L113" t="s">
        <v>21</v>
      </c>
      <c r="M113" t="s">
        <v>22</v>
      </c>
      <c r="N113" s="12">
        <f t="shared" si="4"/>
        <v>41174.208333333336</v>
      </c>
      <c r="O113">
        <v>1348290000</v>
      </c>
      <c r="P113" s="12">
        <f t="shared" si="5"/>
        <v>41180.208333333336</v>
      </c>
      <c r="Q113">
        <v>1348808400</v>
      </c>
      <c r="R113" t="b">
        <v>0</v>
      </c>
      <c r="S113" t="b">
        <v>0</v>
      </c>
      <c r="T113" t="s">
        <v>133</v>
      </c>
      <c r="U113" t="s">
        <v>2047</v>
      </c>
      <c r="V113" t="s">
        <v>2056</v>
      </c>
    </row>
    <row r="114" spans="1:22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H114" t="s">
        <v>20</v>
      </c>
      <c r="I114">
        <v>361</v>
      </c>
      <c r="J114" s="5">
        <f t="shared" si="3"/>
        <v>2.6882978723404256</v>
      </c>
      <c r="K114" s="7">
        <f>IF(I114= 0, 0,E114/I114)</f>
        <v>35</v>
      </c>
      <c r="L114" t="s">
        <v>26</v>
      </c>
      <c r="M114" t="s">
        <v>27</v>
      </c>
      <c r="N114" s="12">
        <f t="shared" si="4"/>
        <v>41875.208333333336</v>
      </c>
      <c r="O114">
        <v>1408856400</v>
      </c>
      <c r="P114" s="12">
        <f t="shared" si="5"/>
        <v>41890.208333333336</v>
      </c>
      <c r="Q114">
        <v>1410152400</v>
      </c>
      <c r="R114" t="b">
        <v>0</v>
      </c>
      <c r="S114" t="b">
        <v>0</v>
      </c>
      <c r="T114" t="s">
        <v>28</v>
      </c>
      <c r="U114" t="s">
        <v>2037</v>
      </c>
      <c r="V114" t="s">
        <v>2038</v>
      </c>
    </row>
    <row r="115" spans="1:22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H115" t="s">
        <v>20</v>
      </c>
      <c r="I115">
        <v>131</v>
      </c>
      <c r="J115" s="5">
        <f t="shared" si="3"/>
        <v>3.7687878787878786</v>
      </c>
      <c r="K115" s="7">
        <f>IF(I115= 0, 0,E115/I115)</f>
        <v>94.938931297709928</v>
      </c>
      <c r="L115" t="s">
        <v>21</v>
      </c>
      <c r="M115" t="s">
        <v>22</v>
      </c>
      <c r="N115" s="12">
        <f t="shared" si="4"/>
        <v>42990.208333333328</v>
      </c>
      <c r="O115">
        <v>1505192400</v>
      </c>
      <c r="P115" s="12">
        <f t="shared" si="5"/>
        <v>42997.208333333328</v>
      </c>
      <c r="Q115">
        <v>1505797200</v>
      </c>
      <c r="R115" t="b">
        <v>0</v>
      </c>
      <c r="S115" t="b">
        <v>0</v>
      </c>
      <c r="T115" t="s">
        <v>17</v>
      </c>
      <c r="U115" t="s">
        <v>2033</v>
      </c>
      <c r="V115" t="s">
        <v>2034</v>
      </c>
    </row>
    <row r="116" spans="1:22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H116" t="s">
        <v>20</v>
      </c>
      <c r="I116">
        <v>126</v>
      </c>
      <c r="J116" s="5">
        <f t="shared" si="3"/>
        <v>7.2715789473684209</v>
      </c>
      <c r="K116" s="7">
        <f>IF(I116= 0, 0,E116/I116)</f>
        <v>109.65079365079364</v>
      </c>
      <c r="L116" t="s">
        <v>21</v>
      </c>
      <c r="M116" t="s">
        <v>22</v>
      </c>
      <c r="N116" s="12">
        <f t="shared" si="4"/>
        <v>43564.208333333328</v>
      </c>
      <c r="O116">
        <v>1554786000</v>
      </c>
      <c r="P116" s="12">
        <f t="shared" si="5"/>
        <v>43565.208333333328</v>
      </c>
      <c r="Q116">
        <v>1554872400</v>
      </c>
      <c r="R116" t="b">
        <v>0</v>
      </c>
      <c r="S116" t="b">
        <v>1</v>
      </c>
      <c r="T116" t="s">
        <v>65</v>
      </c>
      <c r="U116" t="s">
        <v>2037</v>
      </c>
      <c r="V116" t="s">
        <v>2046</v>
      </c>
    </row>
    <row r="117" spans="1:22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H117" t="s">
        <v>14</v>
      </c>
      <c r="I117">
        <v>3304</v>
      </c>
      <c r="J117" s="5">
        <f t="shared" si="3"/>
        <v>0.87211757648470301</v>
      </c>
      <c r="K117" s="7">
        <f>IF(I117= 0, 0,E117/I117)</f>
        <v>44.001815980629537</v>
      </c>
      <c r="L117" t="s">
        <v>107</v>
      </c>
      <c r="M117" t="s">
        <v>108</v>
      </c>
      <c r="N117" s="12">
        <f t="shared" si="4"/>
        <v>43056.25</v>
      </c>
      <c r="O117">
        <v>1510898400</v>
      </c>
      <c r="P117" s="12">
        <f t="shared" si="5"/>
        <v>43091.25</v>
      </c>
      <c r="Q117">
        <v>1513922400</v>
      </c>
      <c r="R117" t="b">
        <v>0</v>
      </c>
      <c r="S117" t="b">
        <v>0</v>
      </c>
      <c r="T117" t="s">
        <v>119</v>
      </c>
      <c r="U117" t="s">
        <v>2047</v>
      </c>
      <c r="V117" t="s">
        <v>2053</v>
      </c>
    </row>
    <row r="118" spans="1:22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H118" t="s">
        <v>14</v>
      </c>
      <c r="I118">
        <v>73</v>
      </c>
      <c r="J118" s="5">
        <f t="shared" si="3"/>
        <v>0.88</v>
      </c>
      <c r="K118" s="7">
        <f>IF(I118= 0, 0,E118/I118)</f>
        <v>86.794520547945211</v>
      </c>
      <c r="L118" t="s">
        <v>21</v>
      </c>
      <c r="M118" t="s">
        <v>22</v>
      </c>
      <c r="N118" s="12">
        <f t="shared" si="4"/>
        <v>42265.208333333328</v>
      </c>
      <c r="O118">
        <v>1442552400</v>
      </c>
      <c r="P118" s="12">
        <f t="shared" si="5"/>
        <v>42266.208333333328</v>
      </c>
      <c r="Q118">
        <v>1442638800</v>
      </c>
      <c r="R118" t="b">
        <v>0</v>
      </c>
      <c r="S118" t="b">
        <v>0</v>
      </c>
      <c r="T118" t="s">
        <v>33</v>
      </c>
      <c r="U118" t="s">
        <v>2039</v>
      </c>
      <c r="V118" t="s">
        <v>2040</v>
      </c>
    </row>
    <row r="119" spans="1:22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H119" t="s">
        <v>20</v>
      </c>
      <c r="I119">
        <v>275</v>
      </c>
      <c r="J119" s="5">
        <f t="shared" si="3"/>
        <v>1.7393877551020409</v>
      </c>
      <c r="K119" s="7">
        <f>IF(I119= 0, 0,E119/I119)</f>
        <v>30.992727272727272</v>
      </c>
      <c r="L119" t="s">
        <v>21</v>
      </c>
      <c r="M119" t="s">
        <v>22</v>
      </c>
      <c r="N119" s="12">
        <f t="shared" si="4"/>
        <v>40808.208333333336</v>
      </c>
      <c r="O119">
        <v>1316667600</v>
      </c>
      <c r="P119" s="12">
        <f t="shared" si="5"/>
        <v>40814.208333333336</v>
      </c>
      <c r="Q119">
        <v>1317186000</v>
      </c>
      <c r="R119" t="b">
        <v>0</v>
      </c>
      <c r="S119" t="b">
        <v>0</v>
      </c>
      <c r="T119" t="s">
        <v>269</v>
      </c>
      <c r="U119" t="s">
        <v>2041</v>
      </c>
      <c r="V119" t="s">
        <v>2060</v>
      </c>
    </row>
    <row r="120" spans="1:22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H120" t="s">
        <v>20</v>
      </c>
      <c r="I120">
        <v>67</v>
      </c>
      <c r="J120" s="5">
        <f t="shared" si="3"/>
        <v>1.1761111111111111</v>
      </c>
      <c r="K120" s="7">
        <f>IF(I120= 0, 0,E120/I120)</f>
        <v>94.791044776119406</v>
      </c>
      <c r="L120" t="s">
        <v>21</v>
      </c>
      <c r="M120" t="s">
        <v>22</v>
      </c>
      <c r="N120" s="12">
        <f t="shared" si="4"/>
        <v>41665.25</v>
      </c>
      <c r="O120">
        <v>1390716000</v>
      </c>
      <c r="P120" s="12">
        <f t="shared" si="5"/>
        <v>41671.25</v>
      </c>
      <c r="Q120">
        <v>1391234400</v>
      </c>
      <c r="R120" t="b">
        <v>0</v>
      </c>
      <c r="S120" t="b">
        <v>0</v>
      </c>
      <c r="T120" t="s">
        <v>122</v>
      </c>
      <c r="U120" t="s">
        <v>2054</v>
      </c>
      <c r="V120" t="s">
        <v>2055</v>
      </c>
    </row>
    <row r="121" spans="1:22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H121" t="s">
        <v>20</v>
      </c>
      <c r="I121">
        <v>154</v>
      </c>
      <c r="J121" s="5">
        <f t="shared" si="3"/>
        <v>2.1496</v>
      </c>
      <c r="K121" s="7">
        <f>IF(I121= 0, 0,E121/I121)</f>
        <v>69.79220779220779</v>
      </c>
      <c r="L121" t="s">
        <v>21</v>
      </c>
      <c r="M121" t="s">
        <v>22</v>
      </c>
      <c r="N121" s="12">
        <f t="shared" si="4"/>
        <v>41806.208333333336</v>
      </c>
      <c r="O121">
        <v>1402894800</v>
      </c>
      <c r="P121" s="12">
        <f t="shared" si="5"/>
        <v>41823.208333333336</v>
      </c>
      <c r="Q121">
        <v>1404363600</v>
      </c>
      <c r="R121" t="b">
        <v>0</v>
      </c>
      <c r="S121" t="b">
        <v>1</v>
      </c>
      <c r="T121" t="s">
        <v>42</v>
      </c>
      <c r="U121" t="s">
        <v>2041</v>
      </c>
      <c r="V121" t="s">
        <v>2042</v>
      </c>
    </row>
    <row r="122" spans="1:22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H122" t="s">
        <v>20</v>
      </c>
      <c r="I122">
        <v>1782</v>
      </c>
      <c r="J122" s="5">
        <f t="shared" si="3"/>
        <v>1.4949667110519307</v>
      </c>
      <c r="K122" s="7">
        <f>IF(I122= 0, 0,E122/I122)</f>
        <v>63.003367003367003</v>
      </c>
      <c r="L122" t="s">
        <v>21</v>
      </c>
      <c r="M122" t="s">
        <v>22</v>
      </c>
      <c r="N122" s="12">
        <f t="shared" si="4"/>
        <v>42111.208333333328</v>
      </c>
      <c r="O122">
        <v>1429246800</v>
      </c>
      <c r="P122" s="12">
        <f t="shared" si="5"/>
        <v>42115.208333333328</v>
      </c>
      <c r="Q122">
        <v>1429592400</v>
      </c>
      <c r="R122" t="b">
        <v>0</v>
      </c>
      <c r="S122" t="b">
        <v>1</v>
      </c>
      <c r="T122" t="s">
        <v>292</v>
      </c>
      <c r="U122" t="s">
        <v>2050</v>
      </c>
      <c r="V122" t="s">
        <v>2061</v>
      </c>
    </row>
    <row r="123" spans="1:22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H123" t="s">
        <v>20</v>
      </c>
      <c r="I123">
        <v>903</v>
      </c>
      <c r="J123" s="5">
        <f t="shared" si="3"/>
        <v>2.1933995584988963</v>
      </c>
      <c r="K123" s="7">
        <f>IF(I123= 0, 0,E123/I123)</f>
        <v>110.0343300110742</v>
      </c>
      <c r="L123" t="s">
        <v>21</v>
      </c>
      <c r="M123" t="s">
        <v>22</v>
      </c>
      <c r="N123" s="12">
        <f t="shared" si="4"/>
        <v>41917.208333333336</v>
      </c>
      <c r="O123">
        <v>1412485200</v>
      </c>
      <c r="P123" s="12">
        <f t="shared" si="5"/>
        <v>41930.208333333336</v>
      </c>
      <c r="Q123">
        <v>1413608400</v>
      </c>
      <c r="R123" t="b">
        <v>0</v>
      </c>
      <c r="S123" t="b">
        <v>0</v>
      </c>
      <c r="T123" t="s">
        <v>89</v>
      </c>
      <c r="U123" t="s">
        <v>2050</v>
      </c>
      <c r="V123" t="s">
        <v>2051</v>
      </c>
    </row>
    <row r="124" spans="1:22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H124" t="s">
        <v>14</v>
      </c>
      <c r="I124">
        <v>3387</v>
      </c>
      <c r="J124" s="5">
        <f t="shared" si="3"/>
        <v>0.64367690058479532</v>
      </c>
      <c r="K124" s="7">
        <f>IF(I124= 0, 0,E124/I124)</f>
        <v>25.997933274284026</v>
      </c>
      <c r="L124" t="s">
        <v>21</v>
      </c>
      <c r="M124" t="s">
        <v>22</v>
      </c>
      <c r="N124" s="12">
        <f t="shared" si="4"/>
        <v>41970.25</v>
      </c>
      <c r="O124">
        <v>1417068000</v>
      </c>
      <c r="P124" s="12">
        <f t="shared" si="5"/>
        <v>41997.25</v>
      </c>
      <c r="Q124">
        <v>1419400800</v>
      </c>
      <c r="R124" t="b">
        <v>0</v>
      </c>
      <c r="S124" t="b">
        <v>0</v>
      </c>
      <c r="T124" t="s">
        <v>119</v>
      </c>
      <c r="U124" t="s">
        <v>2047</v>
      </c>
      <c r="V124" t="s">
        <v>2053</v>
      </c>
    </row>
    <row r="125" spans="1:22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H125" t="s">
        <v>14</v>
      </c>
      <c r="I125">
        <v>662</v>
      </c>
      <c r="J125" s="5">
        <f t="shared" si="3"/>
        <v>0.18622397298818233</v>
      </c>
      <c r="K125" s="7">
        <f>IF(I125= 0, 0,E125/I125)</f>
        <v>49.987915407854985</v>
      </c>
      <c r="L125" t="s">
        <v>15</v>
      </c>
      <c r="M125" t="s">
        <v>16</v>
      </c>
      <c r="N125" s="12">
        <f t="shared" si="4"/>
        <v>42332.25</v>
      </c>
      <c r="O125">
        <v>1448344800</v>
      </c>
      <c r="P125" s="12">
        <f t="shared" si="5"/>
        <v>42335.25</v>
      </c>
      <c r="Q125">
        <v>1448604000</v>
      </c>
      <c r="R125" t="b">
        <v>1</v>
      </c>
      <c r="S125" t="b">
        <v>0</v>
      </c>
      <c r="T125" t="s">
        <v>33</v>
      </c>
      <c r="U125" t="s">
        <v>2039</v>
      </c>
      <c r="V125" t="s">
        <v>2040</v>
      </c>
    </row>
    <row r="126" spans="1:22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H126" t="s">
        <v>20</v>
      </c>
      <c r="I126">
        <v>94</v>
      </c>
      <c r="J126" s="5">
        <f t="shared" si="3"/>
        <v>3.6776923076923076</v>
      </c>
      <c r="K126" s="7">
        <f>IF(I126= 0, 0,E126/I126)</f>
        <v>101.72340425531915</v>
      </c>
      <c r="L126" t="s">
        <v>107</v>
      </c>
      <c r="M126" t="s">
        <v>108</v>
      </c>
      <c r="N126" s="12">
        <f t="shared" si="4"/>
        <v>43598.208333333328</v>
      </c>
      <c r="O126">
        <v>1557723600</v>
      </c>
      <c r="P126" s="12">
        <f t="shared" si="5"/>
        <v>43651.208333333328</v>
      </c>
      <c r="Q126">
        <v>1562302800</v>
      </c>
      <c r="R126" t="b">
        <v>0</v>
      </c>
      <c r="S126" t="b">
        <v>0</v>
      </c>
      <c r="T126" t="s">
        <v>122</v>
      </c>
      <c r="U126" t="s">
        <v>2054</v>
      </c>
      <c r="V126" t="s">
        <v>2055</v>
      </c>
    </row>
    <row r="127" spans="1:22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H127" t="s">
        <v>20</v>
      </c>
      <c r="I127">
        <v>180</v>
      </c>
      <c r="J127" s="5">
        <f t="shared" si="3"/>
        <v>1.5990566037735849</v>
      </c>
      <c r="K127" s="7">
        <f>IF(I127= 0, 0,E127/I127)</f>
        <v>47.083333333333336</v>
      </c>
      <c r="L127" t="s">
        <v>21</v>
      </c>
      <c r="M127" t="s">
        <v>22</v>
      </c>
      <c r="N127" s="12">
        <f t="shared" si="4"/>
        <v>43362.208333333328</v>
      </c>
      <c r="O127">
        <v>1537333200</v>
      </c>
      <c r="P127" s="12">
        <f t="shared" si="5"/>
        <v>43366.208333333328</v>
      </c>
      <c r="Q127">
        <v>1537678800</v>
      </c>
      <c r="R127" t="b">
        <v>0</v>
      </c>
      <c r="S127" t="b">
        <v>0</v>
      </c>
      <c r="T127" t="s">
        <v>33</v>
      </c>
      <c r="U127" t="s">
        <v>2039</v>
      </c>
      <c r="V127" t="s">
        <v>2040</v>
      </c>
    </row>
    <row r="128" spans="1:22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H128" t="s">
        <v>14</v>
      </c>
      <c r="I128">
        <v>774</v>
      </c>
      <c r="J128" s="5">
        <f t="shared" si="3"/>
        <v>0.38633185349611543</v>
      </c>
      <c r="K128" s="7">
        <f>IF(I128= 0, 0,E128/I128)</f>
        <v>89.944444444444443</v>
      </c>
      <c r="L128" t="s">
        <v>21</v>
      </c>
      <c r="M128" t="s">
        <v>22</v>
      </c>
      <c r="N128" s="12">
        <f t="shared" si="4"/>
        <v>42596.208333333328</v>
      </c>
      <c r="O128">
        <v>1471150800</v>
      </c>
      <c r="P128" s="12">
        <f t="shared" si="5"/>
        <v>42624.208333333328</v>
      </c>
      <c r="Q128">
        <v>1473570000</v>
      </c>
      <c r="R128" t="b">
        <v>0</v>
      </c>
      <c r="S128" t="b">
        <v>1</v>
      </c>
      <c r="T128" t="s">
        <v>33</v>
      </c>
      <c r="U128" t="s">
        <v>2039</v>
      </c>
      <c r="V128" t="s">
        <v>2040</v>
      </c>
    </row>
    <row r="129" spans="1:22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H129" t="s">
        <v>14</v>
      </c>
      <c r="I129">
        <v>672</v>
      </c>
      <c r="J129" s="5">
        <f t="shared" si="3"/>
        <v>0.51421511627906979</v>
      </c>
      <c r="K129" s="7">
        <f>IF(I129= 0, 0,E129/I129)</f>
        <v>78.96875</v>
      </c>
      <c r="L129" t="s">
        <v>15</v>
      </c>
      <c r="M129" t="s">
        <v>16</v>
      </c>
      <c r="N129" s="12">
        <f t="shared" si="4"/>
        <v>40310.208333333336</v>
      </c>
      <c r="O129">
        <v>1273640400</v>
      </c>
      <c r="P129" s="12">
        <f t="shared" si="5"/>
        <v>40313.208333333336</v>
      </c>
      <c r="Q129">
        <v>1273899600</v>
      </c>
      <c r="R129" t="b">
        <v>0</v>
      </c>
      <c r="S129" t="b">
        <v>0</v>
      </c>
      <c r="T129" t="s">
        <v>33</v>
      </c>
      <c r="U129" t="s">
        <v>2039</v>
      </c>
      <c r="V129" t="s">
        <v>2040</v>
      </c>
    </row>
    <row r="130" spans="1:22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H130" t="s">
        <v>74</v>
      </c>
      <c r="I130">
        <v>532</v>
      </c>
      <c r="J130" s="5">
        <f t="shared" si="3"/>
        <v>0.60334277620396604</v>
      </c>
      <c r="K130" s="7">
        <f>IF(I130= 0, 0,E130/I130)</f>
        <v>80.067669172932327</v>
      </c>
      <c r="L130" t="s">
        <v>21</v>
      </c>
      <c r="M130" t="s">
        <v>22</v>
      </c>
      <c r="N130" s="12">
        <f t="shared" si="4"/>
        <v>40417.208333333336</v>
      </c>
      <c r="O130">
        <v>1282885200</v>
      </c>
      <c r="P130" s="12">
        <f t="shared" si="5"/>
        <v>40430.208333333336</v>
      </c>
      <c r="Q130">
        <v>1284008400</v>
      </c>
      <c r="R130" t="b">
        <v>0</v>
      </c>
      <c r="S130" t="b">
        <v>0</v>
      </c>
      <c r="T130" t="s">
        <v>23</v>
      </c>
      <c r="U130" t="s">
        <v>2035</v>
      </c>
      <c r="V130" t="s">
        <v>2036</v>
      </c>
    </row>
    <row r="131" spans="1:22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H131" t="s">
        <v>74</v>
      </c>
      <c r="I131">
        <v>55</v>
      </c>
      <c r="J131" s="5">
        <f t="shared" ref="J131:J194" si="6">E131/D131</f>
        <v>3.2026936026936029E-2</v>
      </c>
      <c r="K131" s="7">
        <f>IF(I131= 0, 0,E131/I131)</f>
        <v>86.472727272727269</v>
      </c>
      <c r="L131" t="s">
        <v>26</v>
      </c>
      <c r="M131" t="s">
        <v>27</v>
      </c>
      <c r="N131" s="12">
        <f t="shared" ref="N131:N194" si="7">(((O131/60/60)/24+DATE(1970,1,1)))</f>
        <v>42038.25</v>
      </c>
      <c r="O131">
        <v>1422943200</v>
      </c>
      <c r="P131" s="12">
        <f t="shared" ref="P131:P194" si="8">(((Q131/60)/60)/24+DATE(1970,1,1))</f>
        <v>42063.25</v>
      </c>
      <c r="Q131">
        <v>1425103200</v>
      </c>
      <c r="R131" t="b">
        <v>0</v>
      </c>
      <c r="S131" t="b">
        <v>0</v>
      </c>
      <c r="T131" t="s">
        <v>17</v>
      </c>
      <c r="U131" t="s">
        <v>2033</v>
      </c>
      <c r="V131" t="s">
        <v>2034</v>
      </c>
    </row>
    <row r="132" spans="1:22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H132" t="s">
        <v>20</v>
      </c>
      <c r="I132">
        <v>533</v>
      </c>
      <c r="J132" s="5">
        <f t="shared" si="6"/>
        <v>1.5546875</v>
      </c>
      <c r="K132" s="7">
        <f>IF(I132= 0, 0,E132/I132)</f>
        <v>28.001876172607879</v>
      </c>
      <c r="L132" t="s">
        <v>36</v>
      </c>
      <c r="M132" t="s">
        <v>37</v>
      </c>
      <c r="N132" s="12">
        <f t="shared" si="7"/>
        <v>40842.208333333336</v>
      </c>
      <c r="O132">
        <v>1319605200</v>
      </c>
      <c r="P132" s="12">
        <f t="shared" si="8"/>
        <v>40858.25</v>
      </c>
      <c r="Q132">
        <v>1320991200</v>
      </c>
      <c r="R132" t="b">
        <v>0</v>
      </c>
      <c r="S132" t="b">
        <v>0</v>
      </c>
      <c r="T132" t="s">
        <v>53</v>
      </c>
      <c r="U132" t="s">
        <v>2041</v>
      </c>
      <c r="V132" t="s">
        <v>2044</v>
      </c>
    </row>
    <row r="133" spans="1:22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H133" t="s">
        <v>20</v>
      </c>
      <c r="I133">
        <v>2443</v>
      </c>
      <c r="J133" s="5">
        <f t="shared" si="6"/>
        <v>1.0085974499089254</v>
      </c>
      <c r="K133" s="7">
        <f>IF(I133= 0, 0,E133/I133)</f>
        <v>67.996725337699544</v>
      </c>
      <c r="L133" t="s">
        <v>40</v>
      </c>
      <c r="M133" t="s">
        <v>41</v>
      </c>
      <c r="N133" s="12">
        <f t="shared" si="7"/>
        <v>41607.25</v>
      </c>
      <c r="O133">
        <v>1385704800</v>
      </c>
      <c r="P133" s="12">
        <f t="shared" si="8"/>
        <v>41620.25</v>
      </c>
      <c r="Q133">
        <v>1386828000</v>
      </c>
      <c r="R133" t="b">
        <v>0</v>
      </c>
      <c r="S133" t="b">
        <v>0</v>
      </c>
      <c r="T133" t="s">
        <v>28</v>
      </c>
      <c r="U133" t="s">
        <v>2037</v>
      </c>
      <c r="V133" t="s">
        <v>2038</v>
      </c>
    </row>
    <row r="134" spans="1:22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H134" t="s">
        <v>20</v>
      </c>
      <c r="I134">
        <v>89</v>
      </c>
      <c r="J134" s="5">
        <f t="shared" si="6"/>
        <v>1.1618181818181819</v>
      </c>
      <c r="K134" s="7">
        <f>IF(I134= 0, 0,E134/I134)</f>
        <v>43.078651685393261</v>
      </c>
      <c r="L134" t="s">
        <v>21</v>
      </c>
      <c r="M134" t="s">
        <v>22</v>
      </c>
      <c r="N134" s="12">
        <f t="shared" si="7"/>
        <v>43112.25</v>
      </c>
      <c r="O134">
        <v>1515736800</v>
      </c>
      <c r="P134" s="12">
        <f t="shared" si="8"/>
        <v>43128.25</v>
      </c>
      <c r="Q134">
        <v>1517119200</v>
      </c>
      <c r="R134" t="b">
        <v>0</v>
      </c>
      <c r="S134" t="b">
        <v>1</v>
      </c>
      <c r="T134" t="s">
        <v>33</v>
      </c>
      <c r="U134" t="s">
        <v>2039</v>
      </c>
      <c r="V134" t="s">
        <v>2040</v>
      </c>
    </row>
    <row r="135" spans="1:22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H135" t="s">
        <v>20</v>
      </c>
      <c r="I135">
        <v>159</v>
      </c>
      <c r="J135" s="5">
        <f t="shared" si="6"/>
        <v>3.1077777777777778</v>
      </c>
      <c r="K135" s="7">
        <f>IF(I135= 0, 0,E135/I135)</f>
        <v>87.95597484276729</v>
      </c>
      <c r="L135" t="s">
        <v>21</v>
      </c>
      <c r="M135" t="s">
        <v>22</v>
      </c>
      <c r="N135" s="12">
        <f t="shared" si="7"/>
        <v>40767.208333333336</v>
      </c>
      <c r="O135">
        <v>1313125200</v>
      </c>
      <c r="P135" s="12">
        <f t="shared" si="8"/>
        <v>40789.208333333336</v>
      </c>
      <c r="Q135">
        <v>1315026000</v>
      </c>
      <c r="R135" t="b">
        <v>0</v>
      </c>
      <c r="S135" t="b">
        <v>0</v>
      </c>
      <c r="T135" t="s">
        <v>319</v>
      </c>
      <c r="U135" t="s">
        <v>2035</v>
      </c>
      <c r="V135" t="s">
        <v>2062</v>
      </c>
    </row>
    <row r="136" spans="1:22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H136" t="s">
        <v>14</v>
      </c>
      <c r="I136">
        <v>940</v>
      </c>
      <c r="J136" s="5">
        <f t="shared" si="6"/>
        <v>0.89736683417085428</v>
      </c>
      <c r="K136" s="7">
        <f>IF(I136= 0, 0,E136/I136)</f>
        <v>94.987234042553197</v>
      </c>
      <c r="L136" t="s">
        <v>98</v>
      </c>
      <c r="M136" t="s">
        <v>99</v>
      </c>
      <c r="N136" s="12">
        <f t="shared" si="7"/>
        <v>40713.208333333336</v>
      </c>
      <c r="O136">
        <v>1308459600</v>
      </c>
      <c r="P136" s="12">
        <f t="shared" si="8"/>
        <v>40762.208333333336</v>
      </c>
      <c r="Q136">
        <v>1312693200</v>
      </c>
      <c r="R136" t="b">
        <v>0</v>
      </c>
      <c r="S136" t="b">
        <v>1</v>
      </c>
      <c r="T136" t="s">
        <v>42</v>
      </c>
      <c r="U136" t="s">
        <v>2041</v>
      </c>
      <c r="V136" t="s">
        <v>2042</v>
      </c>
    </row>
    <row r="137" spans="1:22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H137" t="s">
        <v>14</v>
      </c>
      <c r="I137">
        <v>117</v>
      </c>
      <c r="J137" s="5">
        <f t="shared" si="6"/>
        <v>0.71272727272727276</v>
      </c>
      <c r="K137" s="7">
        <f>IF(I137= 0, 0,E137/I137)</f>
        <v>46.905982905982903</v>
      </c>
      <c r="L137" t="s">
        <v>21</v>
      </c>
      <c r="M137" t="s">
        <v>22</v>
      </c>
      <c r="N137" s="12">
        <f t="shared" si="7"/>
        <v>41340.25</v>
      </c>
      <c r="O137">
        <v>1362636000</v>
      </c>
      <c r="P137" s="12">
        <f t="shared" si="8"/>
        <v>41345.208333333336</v>
      </c>
      <c r="Q137">
        <v>1363064400</v>
      </c>
      <c r="R137" t="b">
        <v>0</v>
      </c>
      <c r="S137" t="b">
        <v>1</v>
      </c>
      <c r="T137" t="s">
        <v>33</v>
      </c>
      <c r="U137" t="s">
        <v>2039</v>
      </c>
      <c r="V137" t="s">
        <v>2040</v>
      </c>
    </row>
    <row r="138" spans="1:22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H138" t="s">
        <v>74</v>
      </c>
      <c r="I138">
        <v>58</v>
      </c>
      <c r="J138" s="5">
        <f t="shared" si="6"/>
        <v>3.2862318840579711E-2</v>
      </c>
      <c r="K138" s="7">
        <f>IF(I138= 0, 0,E138/I138)</f>
        <v>46.913793103448278</v>
      </c>
      <c r="L138" t="s">
        <v>21</v>
      </c>
      <c r="M138" t="s">
        <v>22</v>
      </c>
      <c r="N138" s="12">
        <f t="shared" si="7"/>
        <v>41797.208333333336</v>
      </c>
      <c r="O138">
        <v>1402117200</v>
      </c>
      <c r="P138" s="12">
        <f t="shared" si="8"/>
        <v>41809.208333333336</v>
      </c>
      <c r="Q138">
        <v>1403154000</v>
      </c>
      <c r="R138" t="b">
        <v>0</v>
      </c>
      <c r="S138" t="b">
        <v>1</v>
      </c>
      <c r="T138" t="s">
        <v>53</v>
      </c>
      <c r="U138" t="s">
        <v>2041</v>
      </c>
      <c r="V138" t="s">
        <v>2044</v>
      </c>
    </row>
    <row r="139" spans="1:22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H139" t="s">
        <v>20</v>
      </c>
      <c r="I139">
        <v>50</v>
      </c>
      <c r="J139" s="5">
        <f t="shared" si="6"/>
        <v>2.617777777777778</v>
      </c>
      <c r="K139" s="7">
        <f>IF(I139= 0, 0,E139/I139)</f>
        <v>94.24</v>
      </c>
      <c r="L139" t="s">
        <v>21</v>
      </c>
      <c r="M139" t="s">
        <v>22</v>
      </c>
      <c r="N139" s="12">
        <f t="shared" si="7"/>
        <v>40457.208333333336</v>
      </c>
      <c r="O139">
        <v>1286341200</v>
      </c>
      <c r="P139" s="12">
        <f t="shared" si="8"/>
        <v>40463.208333333336</v>
      </c>
      <c r="Q139">
        <v>1286859600</v>
      </c>
      <c r="R139" t="b">
        <v>0</v>
      </c>
      <c r="S139" t="b">
        <v>0</v>
      </c>
      <c r="T139" t="s">
        <v>68</v>
      </c>
      <c r="U139" t="s">
        <v>2047</v>
      </c>
      <c r="V139" t="s">
        <v>2048</v>
      </c>
    </row>
    <row r="140" spans="1:22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H140" t="s">
        <v>14</v>
      </c>
      <c r="I140">
        <v>115</v>
      </c>
      <c r="J140" s="5">
        <f t="shared" si="6"/>
        <v>0.96</v>
      </c>
      <c r="K140" s="7">
        <f>IF(I140= 0, 0,E140/I140)</f>
        <v>80.139130434782615</v>
      </c>
      <c r="L140" t="s">
        <v>21</v>
      </c>
      <c r="M140" t="s">
        <v>22</v>
      </c>
      <c r="N140" s="12">
        <f t="shared" si="7"/>
        <v>41180.208333333336</v>
      </c>
      <c r="O140">
        <v>1348808400</v>
      </c>
      <c r="P140" s="12">
        <f t="shared" si="8"/>
        <v>41186.208333333336</v>
      </c>
      <c r="Q140">
        <v>1349326800</v>
      </c>
      <c r="R140" t="b">
        <v>0</v>
      </c>
      <c r="S140" t="b">
        <v>0</v>
      </c>
      <c r="T140" t="s">
        <v>292</v>
      </c>
      <c r="U140" t="s">
        <v>2050</v>
      </c>
      <c r="V140" t="s">
        <v>2061</v>
      </c>
    </row>
    <row r="141" spans="1:22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H141" t="s">
        <v>14</v>
      </c>
      <c r="I141">
        <v>326</v>
      </c>
      <c r="J141" s="5">
        <f t="shared" si="6"/>
        <v>0.20896851248642778</v>
      </c>
      <c r="K141" s="7">
        <f>IF(I141= 0, 0,E141/I141)</f>
        <v>59.036809815950917</v>
      </c>
      <c r="L141" t="s">
        <v>21</v>
      </c>
      <c r="M141" t="s">
        <v>22</v>
      </c>
      <c r="N141" s="12">
        <f t="shared" si="7"/>
        <v>42115.208333333328</v>
      </c>
      <c r="O141">
        <v>1429592400</v>
      </c>
      <c r="P141" s="12">
        <f t="shared" si="8"/>
        <v>42131.208333333328</v>
      </c>
      <c r="Q141">
        <v>1430974800</v>
      </c>
      <c r="R141" t="b">
        <v>0</v>
      </c>
      <c r="S141" t="b">
        <v>1</v>
      </c>
      <c r="T141" t="s">
        <v>65</v>
      </c>
      <c r="U141" t="s">
        <v>2037</v>
      </c>
      <c r="V141" t="s">
        <v>2046</v>
      </c>
    </row>
    <row r="142" spans="1:22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H142" t="s">
        <v>20</v>
      </c>
      <c r="I142">
        <v>186</v>
      </c>
      <c r="J142" s="5">
        <f t="shared" si="6"/>
        <v>2.2316363636363636</v>
      </c>
      <c r="K142" s="7">
        <f>IF(I142= 0, 0,E142/I142)</f>
        <v>65.989247311827953</v>
      </c>
      <c r="L142" t="s">
        <v>21</v>
      </c>
      <c r="M142" t="s">
        <v>22</v>
      </c>
      <c r="N142" s="12">
        <f t="shared" si="7"/>
        <v>43156.25</v>
      </c>
      <c r="O142">
        <v>1519538400</v>
      </c>
      <c r="P142" s="12">
        <f t="shared" si="8"/>
        <v>43161.25</v>
      </c>
      <c r="Q142">
        <v>1519970400</v>
      </c>
      <c r="R142" t="b">
        <v>0</v>
      </c>
      <c r="S142" t="b">
        <v>0</v>
      </c>
      <c r="T142" t="s">
        <v>42</v>
      </c>
      <c r="U142" t="s">
        <v>2041</v>
      </c>
      <c r="V142" t="s">
        <v>2042</v>
      </c>
    </row>
    <row r="143" spans="1:22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H143" t="s">
        <v>20</v>
      </c>
      <c r="I143">
        <v>1071</v>
      </c>
      <c r="J143" s="5">
        <f t="shared" si="6"/>
        <v>1.0159097978227061</v>
      </c>
      <c r="K143" s="7">
        <f>IF(I143= 0, 0,E143/I143)</f>
        <v>60.992530345471522</v>
      </c>
      <c r="L143" t="s">
        <v>21</v>
      </c>
      <c r="M143" t="s">
        <v>22</v>
      </c>
      <c r="N143" s="12">
        <f t="shared" si="7"/>
        <v>42167.208333333328</v>
      </c>
      <c r="O143">
        <v>1434085200</v>
      </c>
      <c r="P143" s="12">
        <f t="shared" si="8"/>
        <v>42173.208333333328</v>
      </c>
      <c r="Q143">
        <v>1434603600</v>
      </c>
      <c r="R143" t="b">
        <v>0</v>
      </c>
      <c r="S143" t="b">
        <v>0</v>
      </c>
      <c r="T143" t="s">
        <v>28</v>
      </c>
      <c r="U143" t="s">
        <v>2037</v>
      </c>
      <c r="V143" t="s">
        <v>2038</v>
      </c>
    </row>
    <row r="144" spans="1:22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H144" t="s">
        <v>20</v>
      </c>
      <c r="I144">
        <v>117</v>
      </c>
      <c r="J144" s="5">
        <f t="shared" si="6"/>
        <v>2.3003999999999998</v>
      </c>
      <c r="K144" s="7">
        <f>IF(I144= 0, 0,E144/I144)</f>
        <v>98.307692307692307</v>
      </c>
      <c r="L144" t="s">
        <v>21</v>
      </c>
      <c r="M144" t="s">
        <v>22</v>
      </c>
      <c r="N144" s="12">
        <f t="shared" si="7"/>
        <v>41005.208333333336</v>
      </c>
      <c r="O144">
        <v>1333688400</v>
      </c>
      <c r="P144" s="12">
        <f t="shared" si="8"/>
        <v>41046.208333333336</v>
      </c>
      <c r="Q144">
        <v>1337230800</v>
      </c>
      <c r="R144" t="b">
        <v>0</v>
      </c>
      <c r="S144" t="b">
        <v>0</v>
      </c>
      <c r="T144" t="s">
        <v>28</v>
      </c>
      <c r="U144" t="s">
        <v>2037</v>
      </c>
      <c r="V144" t="s">
        <v>2038</v>
      </c>
    </row>
    <row r="145" spans="1:22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H145" t="s">
        <v>20</v>
      </c>
      <c r="I145">
        <v>70</v>
      </c>
      <c r="J145" s="5">
        <f t="shared" si="6"/>
        <v>1.355925925925926</v>
      </c>
      <c r="K145" s="7">
        <f>IF(I145= 0, 0,E145/I145)</f>
        <v>104.6</v>
      </c>
      <c r="L145" t="s">
        <v>21</v>
      </c>
      <c r="M145" t="s">
        <v>22</v>
      </c>
      <c r="N145" s="12">
        <f t="shared" si="7"/>
        <v>40357.208333333336</v>
      </c>
      <c r="O145">
        <v>1277701200</v>
      </c>
      <c r="P145" s="12">
        <f t="shared" si="8"/>
        <v>40377.208333333336</v>
      </c>
      <c r="Q145">
        <v>1279429200</v>
      </c>
      <c r="R145" t="b">
        <v>0</v>
      </c>
      <c r="S145" t="b">
        <v>0</v>
      </c>
      <c r="T145" t="s">
        <v>60</v>
      </c>
      <c r="U145" t="s">
        <v>2035</v>
      </c>
      <c r="V145" t="s">
        <v>2045</v>
      </c>
    </row>
    <row r="146" spans="1:22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H146" t="s">
        <v>20</v>
      </c>
      <c r="I146">
        <v>135</v>
      </c>
      <c r="J146" s="5">
        <f t="shared" si="6"/>
        <v>1.2909999999999999</v>
      </c>
      <c r="K146" s="7">
        <f>IF(I146= 0, 0,E146/I146)</f>
        <v>86.066666666666663</v>
      </c>
      <c r="L146" t="s">
        <v>21</v>
      </c>
      <c r="M146" t="s">
        <v>22</v>
      </c>
      <c r="N146" s="12">
        <f t="shared" si="7"/>
        <v>43633.208333333328</v>
      </c>
      <c r="O146">
        <v>1560747600</v>
      </c>
      <c r="P146" s="12">
        <f t="shared" si="8"/>
        <v>43641.208333333328</v>
      </c>
      <c r="Q146">
        <v>1561438800</v>
      </c>
      <c r="R146" t="b">
        <v>0</v>
      </c>
      <c r="S146" t="b">
        <v>0</v>
      </c>
      <c r="T146" t="s">
        <v>33</v>
      </c>
      <c r="U146" t="s">
        <v>2039</v>
      </c>
      <c r="V146" t="s">
        <v>2040</v>
      </c>
    </row>
    <row r="147" spans="1:22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H147" t="s">
        <v>20</v>
      </c>
      <c r="I147">
        <v>768</v>
      </c>
      <c r="J147" s="5">
        <f t="shared" si="6"/>
        <v>2.3651200000000001</v>
      </c>
      <c r="K147" s="7">
        <f>IF(I147= 0, 0,E147/I147)</f>
        <v>76.989583333333329</v>
      </c>
      <c r="L147" t="s">
        <v>98</v>
      </c>
      <c r="M147" t="s">
        <v>99</v>
      </c>
      <c r="N147" s="12">
        <f t="shared" si="7"/>
        <v>41889.208333333336</v>
      </c>
      <c r="O147">
        <v>1410066000</v>
      </c>
      <c r="P147" s="12">
        <f t="shared" si="8"/>
        <v>41894.208333333336</v>
      </c>
      <c r="Q147">
        <v>1410498000</v>
      </c>
      <c r="R147" t="b">
        <v>0</v>
      </c>
      <c r="S147" t="b">
        <v>0</v>
      </c>
      <c r="T147" t="s">
        <v>65</v>
      </c>
      <c r="U147" t="s">
        <v>2037</v>
      </c>
      <c r="V147" t="s">
        <v>2046</v>
      </c>
    </row>
    <row r="148" spans="1:22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H148" t="s">
        <v>74</v>
      </c>
      <c r="I148">
        <v>51</v>
      </c>
      <c r="J148" s="5">
        <f t="shared" si="6"/>
        <v>0.17249999999999999</v>
      </c>
      <c r="K148" s="7">
        <f>IF(I148= 0, 0,E148/I148)</f>
        <v>29.764705882352942</v>
      </c>
      <c r="L148" t="s">
        <v>21</v>
      </c>
      <c r="M148" t="s">
        <v>22</v>
      </c>
      <c r="N148" s="12">
        <f t="shared" si="7"/>
        <v>40855.25</v>
      </c>
      <c r="O148">
        <v>1320732000</v>
      </c>
      <c r="P148" s="12">
        <f t="shared" si="8"/>
        <v>40875.25</v>
      </c>
      <c r="Q148">
        <v>1322460000</v>
      </c>
      <c r="R148" t="b">
        <v>0</v>
      </c>
      <c r="S148" t="b">
        <v>0</v>
      </c>
      <c r="T148" t="s">
        <v>33</v>
      </c>
      <c r="U148" t="s">
        <v>2039</v>
      </c>
      <c r="V148" t="s">
        <v>2040</v>
      </c>
    </row>
    <row r="149" spans="1:22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H149" t="s">
        <v>20</v>
      </c>
      <c r="I149">
        <v>199</v>
      </c>
      <c r="J149" s="5">
        <f t="shared" si="6"/>
        <v>1.1249397590361445</v>
      </c>
      <c r="K149" s="7">
        <f>IF(I149= 0, 0,E149/I149)</f>
        <v>46.91959798994975</v>
      </c>
      <c r="L149" t="s">
        <v>21</v>
      </c>
      <c r="M149" t="s">
        <v>22</v>
      </c>
      <c r="N149" s="12">
        <f t="shared" si="7"/>
        <v>42534.208333333328</v>
      </c>
      <c r="O149">
        <v>1465794000</v>
      </c>
      <c r="P149" s="12">
        <f t="shared" si="8"/>
        <v>42540.208333333328</v>
      </c>
      <c r="Q149">
        <v>1466312400</v>
      </c>
      <c r="R149" t="b">
        <v>0</v>
      </c>
      <c r="S149" t="b">
        <v>1</v>
      </c>
      <c r="T149" t="s">
        <v>33</v>
      </c>
      <c r="U149" t="s">
        <v>2039</v>
      </c>
      <c r="V149" t="s">
        <v>2040</v>
      </c>
    </row>
    <row r="150" spans="1:22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H150" t="s">
        <v>20</v>
      </c>
      <c r="I150">
        <v>107</v>
      </c>
      <c r="J150" s="5">
        <f t="shared" si="6"/>
        <v>1.2102150537634409</v>
      </c>
      <c r="K150" s="7">
        <f>IF(I150= 0, 0,E150/I150)</f>
        <v>105.18691588785046</v>
      </c>
      <c r="L150" t="s">
        <v>21</v>
      </c>
      <c r="M150" t="s">
        <v>22</v>
      </c>
      <c r="N150" s="12">
        <f t="shared" si="7"/>
        <v>42941.208333333328</v>
      </c>
      <c r="O150">
        <v>1500958800</v>
      </c>
      <c r="P150" s="12">
        <f t="shared" si="8"/>
        <v>42950.208333333328</v>
      </c>
      <c r="Q150">
        <v>1501736400</v>
      </c>
      <c r="R150" t="b">
        <v>0</v>
      </c>
      <c r="S150" t="b">
        <v>0</v>
      </c>
      <c r="T150" t="s">
        <v>65</v>
      </c>
      <c r="U150" t="s">
        <v>2037</v>
      </c>
      <c r="V150" t="s">
        <v>2046</v>
      </c>
    </row>
    <row r="151" spans="1:22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H151" t="s">
        <v>20</v>
      </c>
      <c r="I151">
        <v>195</v>
      </c>
      <c r="J151" s="5">
        <f t="shared" si="6"/>
        <v>2.1987096774193549</v>
      </c>
      <c r="K151" s="7">
        <f>IF(I151= 0, 0,E151/I151)</f>
        <v>69.907692307692301</v>
      </c>
      <c r="L151" t="s">
        <v>21</v>
      </c>
      <c r="M151" t="s">
        <v>22</v>
      </c>
      <c r="N151" s="12">
        <f t="shared" si="7"/>
        <v>41275.25</v>
      </c>
      <c r="O151">
        <v>1357020000</v>
      </c>
      <c r="P151" s="12">
        <f t="shared" si="8"/>
        <v>41327.25</v>
      </c>
      <c r="Q151">
        <v>1361512800</v>
      </c>
      <c r="R151" t="b">
        <v>0</v>
      </c>
      <c r="S151" t="b">
        <v>0</v>
      </c>
      <c r="T151" t="s">
        <v>60</v>
      </c>
      <c r="U151" t="s">
        <v>2035</v>
      </c>
      <c r="V151" t="s">
        <v>2045</v>
      </c>
    </row>
    <row r="152" spans="1:22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H152" t="s">
        <v>14</v>
      </c>
      <c r="I152">
        <v>1</v>
      </c>
      <c r="J152" s="5">
        <f t="shared" si="6"/>
        <v>0.01</v>
      </c>
      <c r="K152" s="7">
        <f>IF(I152= 0, 0,E152/I152)</f>
        <v>1</v>
      </c>
      <c r="L152" t="s">
        <v>21</v>
      </c>
      <c r="M152" t="s">
        <v>22</v>
      </c>
      <c r="N152" s="12">
        <f t="shared" si="7"/>
        <v>43450.25</v>
      </c>
      <c r="O152">
        <v>1544940000</v>
      </c>
      <c r="P152" s="12">
        <f t="shared" si="8"/>
        <v>43451.25</v>
      </c>
      <c r="Q152">
        <v>1545026400</v>
      </c>
      <c r="R152" t="b">
        <v>0</v>
      </c>
      <c r="S152" t="b">
        <v>0</v>
      </c>
      <c r="T152" t="s">
        <v>23</v>
      </c>
      <c r="U152" t="s">
        <v>2035</v>
      </c>
      <c r="V152" t="s">
        <v>2036</v>
      </c>
    </row>
    <row r="153" spans="1:22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H153" t="s">
        <v>14</v>
      </c>
      <c r="I153">
        <v>1467</v>
      </c>
      <c r="J153" s="5">
        <f t="shared" si="6"/>
        <v>0.64166909620991253</v>
      </c>
      <c r="K153" s="7">
        <f>IF(I153= 0, 0,E153/I153)</f>
        <v>60.011588275391958</v>
      </c>
      <c r="L153" t="s">
        <v>21</v>
      </c>
      <c r="M153" t="s">
        <v>22</v>
      </c>
      <c r="N153" s="12">
        <f t="shared" si="7"/>
        <v>41799.208333333336</v>
      </c>
      <c r="O153">
        <v>1402290000</v>
      </c>
      <c r="P153" s="12">
        <f t="shared" si="8"/>
        <v>41850.208333333336</v>
      </c>
      <c r="Q153">
        <v>1406696400</v>
      </c>
      <c r="R153" t="b">
        <v>0</v>
      </c>
      <c r="S153" t="b">
        <v>0</v>
      </c>
      <c r="T153" t="s">
        <v>50</v>
      </c>
      <c r="U153" t="s">
        <v>2035</v>
      </c>
      <c r="V153" t="s">
        <v>2043</v>
      </c>
    </row>
    <row r="154" spans="1:22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H154" t="s">
        <v>20</v>
      </c>
      <c r="I154">
        <v>3376</v>
      </c>
      <c r="J154" s="5">
        <f t="shared" si="6"/>
        <v>4.2306746987951804</v>
      </c>
      <c r="K154" s="7">
        <f>IF(I154= 0, 0,E154/I154)</f>
        <v>52.006220379146917</v>
      </c>
      <c r="L154" t="s">
        <v>21</v>
      </c>
      <c r="M154" t="s">
        <v>22</v>
      </c>
      <c r="N154" s="12">
        <f t="shared" si="7"/>
        <v>42783.25</v>
      </c>
      <c r="O154">
        <v>1487311200</v>
      </c>
      <c r="P154" s="12">
        <f t="shared" si="8"/>
        <v>42790.25</v>
      </c>
      <c r="Q154">
        <v>1487916000</v>
      </c>
      <c r="R154" t="b">
        <v>0</v>
      </c>
      <c r="S154" t="b">
        <v>0</v>
      </c>
      <c r="T154" t="s">
        <v>60</v>
      </c>
      <c r="U154" t="s">
        <v>2035</v>
      </c>
      <c r="V154" t="s">
        <v>2045</v>
      </c>
    </row>
    <row r="155" spans="1:22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H155" t="s">
        <v>14</v>
      </c>
      <c r="I155">
        <v>5681</v>
      </c>
      <c r="J155" s="5">
        <f t="shared" si="6"/>
        <v>0.92984160506863778</v>
      </c>
      <c r="K155" s="7">
        <f>IF(I155= 0, 0,E155/I155)</f>
        <v>31.000176025347649</v>
      </c>
      <c r="L155" t="s">
        <v>21</v>
      </c>
      <c r="M155" t="s">
        <v>22</v>
      </c>
      <c r="N155" s="12">
        <f t="shared" si="7"/>
        <v>41201.208333333336</v>
      </c>
      <c r="O155">
        <v>1350622800</v>
      </c>
      <c r="P155" s="12">
        <f t="shared" si="8"/>
        <v>41207.208333333336</v>
      </c>
      <c r="Q155">
        <v>1351141200</v>
      </c>
      <c r="R155" t="b">
        <v>0</v>
      </c>
      <c r="S155" t="b">
        <v>0</v>
      </c>
      <c r="T155" t="s">
        <v>33</v>
      </c>
      <c r="U155" t="s">
        <v>2039</v>
      </c>
      <c r="V155" t="s">
        <v>2040</v>
      </c>
    </row>
    <row r="156" spans="1:22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H156" t="s">
        <v>14</v>
      </c>
      <c r="I156">
        <v>1059</v>
      </c>
      <c r="J156" s="5">
        <f t="shared" si="6"/>
        <v>0.58756567425569173</v>
      </c>
      <c r="K156" s="7">
        <f>IF(I156= 0, 0,E156/I156)</f>
        <v>95.042492917847028</v>
      </c>
      <c r="L156" t="s">
        <v>21</v>
      </c>
      <c r="M156" t="s">
        <v>22</v>
      </c>
      <c r="N156" s="12">
        <f t="shared" si="7"/>
        <v>42502.208333333328</v>
      </c>
      <c r="O156">
        <v>1463029200</v>
      </c>
      <c r="P156" s="12">
        <f t="shared" si="8"/>
        <v>42525.208333333328</v>
      </c>
      <c r="Q156">
        <v>1465016400</v>
      </c>
      <c r="R156" t="b">
        <v>0</v>
      </c>
      <c r="S156" t="b">
        <v>1</v>
      </c>
      <c r="T156" t="s">
        <v>60</v>
      </c>
      <c r="U156" t="s">
        <v>2035</v>
      </c>
      <c r="V156" t="s">
        <v>2045</v>
      </c>
    </row>
    <row r="157" spans="1:22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H157" t="s">
        <v>14</v>
      </c>
      <c r="I157">
        <v>1194</v>
      </c>
      <c r="J157" s="5">
        <f t="shared" si="6"/>
        <v>0.65022222222222226</v>
      </c>
      <c r="K157" s="7">
        <f>IF(I157= 0, 0,E157/I157)</f>
        <v>75.968174204355108</v>
      </c>
      <c r="L157" t="s">
        <v>21</v>
      </c>
      <c r="M157" t="s">
        <v>22</v>
      </c>
      <c r="N157" s="12">
        <f t="shared" si="7"/>
        <v>40262.208333333336</v>
      </c>
      <c r="O157">
        <v>1269493200</v>
      </c>
      <c r="P157" s="12">
        <f t="shared" si="8"/>
        <v>40277.208333333336</v>
      </c>
      <c r="Q157">
        <v>1270789200</v>
      </c>
      <c r="R157" t="b">
        <v>0</v>
      </c>
      <c r="S157" t="b">
        <v>0</v>
      </c>
      <c r="T157" t="s">
        <v>33</v>
      </c>
      <c r="U157" t="s">
        <v>2039</v>
      </c>
      <c r="V157" t="s">
        <v>2040</v>
      </c>
    </row>
    <row r="158" spans="1:22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H158" t="s">
        <v>74</v>
      </c>
      <c r="I158">
        <v>379</v>
      </c>
      <c r="J158" s="5">
        <f t="shared" si="6"/>
        <v>0.73939560439560437</v>
      </c>
      <c r="K158" s="7">
        <f>IF(I158= 0, 0,E158/I158)</f>
        <v>71.013192612137203</v>
      </c>
      <c r="L158" t="s">
        <v>26</v>
      </c>
      <c r="M158" t="s">
        <v>27</v>
      </c>
      <c r="N158" s="12">
        <f t="shared" si="7"/>
        <v>43743.208333333328</v>
      </c>
      <c r="O158">
        <v>1570251600</v>
      </c>
      <c r="P158" s="12">
        <f t="shared" si="8"/>
        <v>43767.208333333328</v>
      </c>
      <c r="Q158">
        <v>1572325200</v>
      </c>
      <c r="R158" t="b">
        <v>0</v>
      </c>
      <c r="S158" t="b">
        <v>0</v>
      </c>
      <c r="T158" t="s">
        <v>23</v>
      </c>
      <c r="U158" t="s">
        <v>2035</v>
      </c>
      <c r="V158" t="s">
        <v>2036</v>
      </c>
    </row>
    <row r="159" spans="1:22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H159" t="s">
        <v>14</v>
      </c>
      <c r="I159">
        <v>30</v>
      </c>
      <c r="J159" s="5">
        <f t="shared" si="6"/>
        <v>0.52666666666666662</v>
      </c>
      <c r="K159" s="7">
        <f>IF(I159= 0, 0,E159/I159)</f>
        <v>73.733333333333334</v>
      </c>
      <c r="L159" t="s">
        <v>26</v>
      </c>
      <c r="M159" t="s">
        <v>27</v>
      </c>
      <c r="N159" s="12">
        <f t="shared" si="7"/>
        <v>41638.25</v>
      </c>
      <c r="O159">
        <v>1388383200</v>
      </c>
      <c r="P159" s="12">
        <f t="shared" si="8"/>
        <v>41650.25</v>
      </c>
      <c r="Q159">
        <v>1389420000</v>
      </c>
      <c r="R159" t="b">
        <v>0</v>
      </c>
      <c r="S159" t="b">
        <v>0</v>
      </c>
      <c r="T159" t="s">
        <v>122</v>
      </c>
      <c r="U159" t="s">
        <v>2054</v>
      </c>
      <c r="V159" t="s">
        <v>2055</v>
      </c>
    </row>
    <row r="160" spans="1:22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H160" t="s">
        <v>20</v>
      </c>
      <c r="I160">
        <v>41</v>
      </c>
      <c r="J160" s="5">
        <f t="shared" si="6"/>
        <v>2.2095238095238097</v>
      </c>
      <c r="K160" s="7">
        <f>IF(I160= 0, 0,E160/I160)</f>
        <v>113.17073170731707</v>
      </c>
      <c r="L160" t="s">
        <v>21</v>
      </c>
      <c r="M160" t="s">
        <v>22</v>
      </c>
      <c r="N160" s="12">
        <f t="shared" si="7"/>
        <v>42346.25</v>
      </c>
      <c r="O160">
        <v>1449554400</v>
      </c>
      <c r="P160" s="12">
        <f t="shared" si="8"/>
        <v>42347.25</v>
      </c>
      <c r="Q160">
        <v>1449640800</v>
      </c>
      <c r="R160" t="b">
        <v>0</v>
      </c>
      <c r="S160" t="b">
        <v>0</v>
      </c>
      <c r="T160" t="s">
        <v>23</v>
      </c>
      <c r="U160" t="s">
        <v>2035</v>
      </c>
      <c r="V160" t="s">
        <v>2036</v>
      </c>
    </row>
    <row r="161" spans="1:22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H161" t="s">
        <v>20</v>
      </c>
      <c r="I161">
        <v>1821</v>
      </c>
      <c r="J161" s="5">
        <f t="shared" si="6"/>
        <v>1.0001150627615063</v>
      </c>
      <c r="K161" s="7">
        <f>IF(I161= 0, 0,E161/I161)</f>
        <v>105.00933552992861</v>
      </c>
      <c r="L161" t="s">
        <v>21</v>
      </c>
      <c r="M161" t="s">
        <v>22</v>
      </c>
      <c r="N161" s="12">
        <f t="shared" si="7"/>
        <v>43551.208333333328</v>
      </c>
      <c r="O161">
        <v>1553662800</v>
      </c>
      <c r="P161" s="12">
        <f t="shared" si="8"/>
        <v>43569.208333333328</v>
      </c>
      <c r="Q161">
        <v>1555218000</v>
      </c>
      <c r="R161" t="b">
        <v>0</v>
      </c>
      <c r="S161" t="b">
        <v>1</v>
      </c>
      <c r="T161" t="s">
        <v>33</v>
      </c>
      <c r="U161" t="s">
        <v>2039</v>
      </c>
      <c r="V161" t="s">
        <v>2040</v>
      </c>
    </row>
    <row r="162" spans="1:22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H162" t="s">
        <v>20</v>
      </c>
      <c r="I162">
        <v>164</v>
      </c>
      <c r="J162" s="5">
        <f t="shared" si="6"/>
        <v>1.6231249999999999</v>
      </c>
      <c r="K162" s="7">
        <f>IF(I162= 0, 0,E162/I162)</f>
        <v>79.176829268292678</v>
      </c>
      <c r="L162" t="s">
        <v>21</v>
      </c>
      <c r="M162" t="s">
        <v>22</v>
      </c>
      <c r="N162" s="12">
        <f t="shared" si="7"/>
        <v>43582.208333333328</v>
      </c>
      <c r="O162">
        <v>1556341200</v>
      </c>
      <c r="P162" s="12">
        <f t="shared" si="8"/>
        <v>43598.208333333328</v>
      </c>
      <c r="Q162">
        <v>1557723600</v>
      </c>
      <c r="R162" t="b">
        <v>0</v>
      </c>
      <c r="S162" t="b">
        <v>0</v>
      </c>
      <c r="T162" t="s">
        <v>65</v>
      </c>
      <c r="U162" t="s">
        <v>2037</v>
      </c>
      <c r="V162" t="s">
        <v>2046</v>
      </c>
    </row>
    <row r="163" spans="1:22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H163" t="s">
        <v>14</v>
      </c>
      <c r="I163">
        <v>75</v>
      </c>
      <c r="J163" s="5">
        <f t="shared" si="6"/>
        <v>0.78181818181818186</v>
      </c>
      <c r="K163" s="7">
        <f>IF(I163= 0, 0,E163/I163)</f>
        <v>57.333333333333336</v>
      </c>
      <c r="L163" t="s">
        <v>21</v>
      </c>
      <c r="M163" t="s">
        <v>22</v>
      </c>
      <c r="N163" s="12">
        <f t="shared" si="7"/>
        <v>42270.208333333328</v>
      </c>
      <c r="O163">
        <v>1442984400</v>
      </c>
      <c r="P163" s="12">
        <f t="shared" si="8"/>
        <v>42276.208333333328</v>
      </c>
      <c r="Q163">
        <v>1443502800</v>
      </c>
      <c r="R163" t="b">
        <v>0</v>
      </c>
      <c r="S163" t="b">
        <v>1</v>
      </c>
      <c r="T163" t="s">
        <v>28</v>
      </c>
      <c r="U163" t="s">
        <v>2037</v>
      </c>
      <c r="V163" t="s">
        <v>2038</v>
      </c>
    </row>
    <row r="164" spans="1:22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H164" t="s">
        <v>20</v>
      </c>
      <c r="I164">
        <v>157</v>
      </c>
      <c r="J164" s="5">
        <f t="shared" si="6"/>
        <v>1.4973770491803278</v>
      </c>
      <c r="K164" s="7">
        <f>IF(I164= 0, 0,E164/I164)</f>
        <v>58.178343949044589</v>
      </c>
      <c r="L164" t="s">
        <v>98</v>
      </c>
      <c r="M164" t="s">
        <v>99</v>
      </c>
      <c r="N164" s="12">
        <f t="shared" si="7"/>
        <v>43442.25</v>
      </c>
      <c r="O164">
        <v>1544248800</v>
      </c>
      <c r="P164" s="12">
        <f t="shared" si="8"/>
        <v>43472.25</v>
      </c>
      <c r="Q164">
        <v>1546840800</v>
      </c>
      <c r="R164" t="b">
        <v>0</v>
      </c>
      <c r="S164" t="b">
        <v>0</v>
      </c>
      <c r="T164" t="s">
        <v>23</v>
      </c>
      <c r="U164" t="s">
        <v>2035</v>
      </c>
      <c r="V164" t="s">
        <v>2036</v>
      </c>
    </row>
    <row r="165" spans="1:22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H165" t="s">
        <v>20</v>
      </c>
      <c r="I165">
        <v>246</v>
      </c>
      <c r="J165" s="5">
        <f t="shared" si="6"/>
        <v>2.5325714285714285</v>
      </c>
      <c r="K165" s="7">
        <f>IF(I165= 0, 0,E165/I165)</f>
        <v>36.032520325203251</v>
      </c>
      <c r="L165" t="s">
        <v>21</v>
      </c>
      <c r="M165" t="s">
        <v>22</v>
      </c>
      <c r="N165" s="12">
        <f t="shared" si="7"/>
        <v>43028.208333333328</v>
      </c>
      <c r="O165">
        <v>1508475600</v>
      </c>
      <c r="P165" s="12">
        <f t="shared" si="8"/>
        <v>43077.25</v>
      </c>
      <c r="Q165">
        <v>1512712800</v>
      </c>
      <c r="R165" t="b">
        <v>0</v>
      </c>
      <c r="S165" t="b">
        <v>1</v>
      </c>
      <c r="T165" t="s">
        <v>122</v>
      </c>
      <c r="U165" t="s">
        <v>2054</v>
      </c>
      <c r="V165" t="s">
        <v>2055</v>
      </c>
    </row>
    <row r="166" spans="1:22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H166" t="s">
        <v>20</v>
      </c>
      <c r="I166">
        <v>1396</v>
      </c>
      <c r="J166" s="5">
        <f t="shared" si="6"/>
        <v>1.0016943521594683</v>
      </c>
      <c r="K166" s="7">
        <f>IF(I166= 0, 0,E166/I166)</f>
        <v>107.99068767908309</v>
      </c>
      <c r="L166" t="s">
        <v>21</v>
      </c>
      <c r="M166" t="s">
        <v>22</v>
      </c>
      <c r="N166" s="12">
        <f t="shared" si="7"/>
        <v>43016.208333333328</v>
      </c>
      <c r="O166">
        <v>1507438800</v>
      </c>
      <c r="P166" s="12">
        <f t="shared" si="8"/>
        <v>43017.208333333328</v>
      </c>
      <c r="Q166">
        <v>1507525200</v>
      </c>
      <c r="R166" t="b">
        <v>0</v>
      </c>
      <c r="S166" t="b">
        <v>0</v>
      </c>
      <c r="T166" t="s">
        <v>33</v>
      </c>
      <c r="U166" t="s">
        <v>2039</v>
      </c>
      <c r="V166" t="s">
        <v>2040</v>
      </c>
    </row>
    <row r="167" spans="1:22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H167" t="s">
        <v>20</v>
      </c>
      <c r="I167">
        <v>2506</v>
      </c>
      <c r="J167" s="5">
        <f t="shared" si="6"/>
        <v>1.2199004424778761</v>
      </c>
      <c r="K167" s="7">
        <f>IF(I167= 0, 0,E167/I167)</f>
        <v>44.005985634477256</v>
      </c>
      <c r="L167" t="s">
        <v>21</v>
      </c>
      <c r="M167" t="s">
        <v>22</v>
      </c>
      <c r="N167" s="12">
        <f t="shared" si="7"/>
        <v>42948.208333333328</v>
      </c>
      <c r="O167">
        <v>1501563600</v>
      </c>
      <c r="P167" s="12">
        <f t="shared" si="8"/>
        <v>42980.208333333328</v>
      </c>
      <c r="Q167">
        <v>1504328400</v>
      </c>
      <c r="R167" t="b">
        <v>0</v>
      </c>
      <c r="S167" t="b">
        <v>0</v>
      </c>
      <c r="T167" t="s">
        <v>28</v>
      </c>
      <c r="U167" t="s">
        <v>2037</v>
      </c>
      <c r="V167" t="s">
        <v>2038</v>
      </c>
    </row>
    <row r="168" spans="1:22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H168" t="s">
        <v>20</v>
      </c>
      <c r="I168">
        <v>244</v>
      </c>
      <c r="J168" s="5">
        <f t="shared" si="6"/>
        <v>1.3713265306122449</v>
      </c>
      <c r="K168" s="7">
        <f>IF(I168= 0, 0,E168/I168)</f>
        <v>55.077868852459019</v>
      </c>
      <c r="L168" t="s">
        <v>21</v>
      </c>
      <c r="M168" t="s">
        <v>22</v>
      </c>
      <c r="N168" s="12">
        <f t="shared" si="7"/>
        <v>40534.25</v>
      </c>
      <c r="O168">
        <v>1292997600</v>
      </c>
      <c r="P168" s="12">
        <f t="shared" si="8"/>
        <v>40538.25</v>
      </c>
      <c r="Q168">
        <v>1293343200</v>
      </c>
      <c r="R168" t="b">
        <v>0</v>
      </c>
      <c r="S168" t="b">
        <v>0</v>
      </c>
      <c r="T168" t="s">
        <v>122</v>
      </c>
      <c r="U168" t="s">
        <v>2054</v>
      </c>
      <c r="V168" t="s">
        <v>2055</v>
      </c>
    </row>
    <row r="169" spans="1:22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H169" t="s">
        <v>20</v>
      </c>
      <c r="I169">
        <v>146</v>
      </c>
      <c r="J169" s="5">
        <f t="shared" si="6"/>
        <v>4.155384615384615</v>
      </c>
      <c r="K169" s="7">
        <f>IF(I169= 0, 0,E169/I169)</f>
        <v>74</v>
      </c>
      <c r="L169" t="s">
        <v>26</v>
      </c>
      <c r="M169" t="s">
        <v>27</v>
      </c>
      <c r="N169" s="12">
        <f t="shared" si="7"/>
        <v>41435.208333333336</v>
      </c>
      <c r="O169">
        <v>1370840400</v>
      </c>
      <c r="P169" s="12">
        <f t="shared" si="8"/>
        <v>41445.208333333336</v>
      </c>
      <c r="Q169">
        <v>1371704400</v>
      </c>
      <c r="R169" t="b">
        <v>0</v>
      </c>
      <c r="S169" t="b">
        <v>0</v>
      </c>
      <c r="T169" t="s">
        <v>33</v>
      </c>
      <c r="U169" t="s">
        <v>2039</v>
      </c>
      <c r="V169" t="s">
        <v>2040</v>
      </c>
    </row>
    <row r="170" spans="1:22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H170" t="s">
        <v>14</v>
      </c>
      <c r="I170">
        <v>955</v>
      </c>
      <c r="J170" s="5">
        <f t="shared" si="6"/>
        <v>0.3130913348946136</v>
      </c>
      <c r="K170" s="7">
        <f>IF(I170= 0, 0,E170/I170)</f>
        <v>41.996858638743454</v>
      </c>
      <c r="L170" t="s">
        <v>36</v>
      </c>
      <c r="M170" t="s">
        <v>37</v>
      </c>
      <c r="N170" s="12">
        <f t="shared" si="7"/>
        <v>43518.25</v>
      </c>
      <c r="O170">
        <v>1550815200</v>
      </c>
      <c r="P170" s="12">
        <f t="shared" si="8"/>
        <v>43541.208333333328</v>
      </c>
      <c r="Q170">
        <v>1552798800</v>
      </c>
      <c r="R170" t="b">
        <v>0</v>
      </c>
      <c r="S170" t="b">
        <v>1</v>
      </c>
      <c r="T170" t="s">
        <v>60</v>
      </c>
      <c r="U170" t="s">
        <v>2035</v>
      </c>
      <c r="V170" t="s">
        <v>2045</v>
      </c>
    </row>
    <row r="171" spans="1:22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H171" t="s">
        <v>20</v>
      </c>
      <c r="I171">
        <v>1267</v>
      </c>
      <c r="J171" s="5">
        <f t="shared" si="6"/>
        <v>4.240815450643777</v>
      </c>
      <c r="K171" s="7">
        <f>IF(I171= 0, 0,E171/I171)</f>
        <v>77.988161010260455</v>
      </c>
      <c r="L171" t="s">
        <v>21</v>
      </c>
      <c r="M171" t="s">
        <v>22</v>
      </c>
      <c r="N171" s="12">
        <f t="shared" si="7"/>
        <v>41077.208333333336</v>
      </c>
      <c r="O171">
        <v>1339909200</v>
      </c>
      <c r="P171" s="12">
        <f t="shared" si="8"/>
        <v>41105.208333333336</v>
      </c>
      <c r="Q171">
        <v>1342328400</v>
      </c>
      <c r="R171" t="b">
        <v>0</v>
      </c>
      <c r="S171" t="b">
        <v>1</v>
      </c>
      <c r="T171" t="s">
        <v>100</v>
      </c>
      <c r="U171" t="s">
        <v>2041</v>
      </c>
      <c r="V171" t="s">
        <v>2052</v>
      </c>
    </row>
    <row r="172" spans="1:22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H172" t="s">
        <v>14</v>
      </c>
      <c r="I172">
        <v>67</v>
      </c>
      <c r="J172" s="5">
        <f t="shared" si="6"/>
        <v>2.9388623072833599E-2</v>
      </c>
      <c r="K172" s="7">
        <f>IF(I172= 0, 0,E172/I172)</f>
        <v>82.507462686567166</v>
      </c>
      <c r="L172" t="s">
        <v>21</v>
      </c>
      <c r="M172" t="s">
        <v>22</v>
      </c>
      <c r="N172" s="12">
        <f t="shared" si="7"/>
        <v>42950.208333333328</v>
      </c>
      <c r="O172">
        <v>1501736400</v>
      </c>
      <c r="P172" s="12">
        <f t="shared" si="8"/>
        <v>42957.208333333328</v>
      </c>
      <c r="Q172">
        <v>1502341200</v>
      </c>
      <c r="R172" t="b">
        <v>0</v>
      </c>
      <c r="S172" t="b">
        <v>0</v>
      </c>
      <c r="T172" t="s">
        <v>60</v>
      </c>
      <c r="U172" t="s">
        <v>2035</v>
      </c>
      <c r="V172" t="s">
        <v>2045</v>
      </c>
    </row>
    <row r="173" spans="1:22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H173" t="s">
        <v>14</v>
      </c>
      <c r="I173">
        <v>5</v>
      </c>
      <c r="J173" s="5">
        <f t="shared" si="6"/>
        <v>0.1063265306122449</v>
      </c>
      <c r="K173" s="7">
        <f>IF(I173= 0, 0,E173/I173)</f>
        <v>104.2</v>
      </c>
      <c r="L173" t="s">
        <v>21</v>
      </c>
      <c r="M173" t="s">
        <v>22</v>
      </c>
      <c r="N173" s="12">
        <f t="shared" si="7"/>
        <v>41718.208333333336</v>
      </c>
      <c r="O173">
        <v>1395291600</v>
      </c>
      <c r="P173" s="12">
        <f t="shared" si="8"/>
        <v>41740.208333333336</v>
      </c>
      <c r="Q173">
        <v>1397192400</v>
      </c>
      <c r="R173" t="b">
        <v>0</v>
      </c>
      <c r="S173" t="b">
        <v>0</v>
      </c>
      <c r="T173" t="s">
        <v>206</v>
      </c>
      <c r="U173" t="s">
        <v>2047</v>
      </c>
      <c r="V173" t="s">
        <v>2059</v>
      </c>
    </row>
    <row r="174" spans="1:22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H174" t="s">
        <v>14</v>
      </c>
      <c r="I174">
        <v>26</v>
      </c>
      <c r="J174" s="5">
        <f t="shared" si="6"/>
        <v>0.82874999999999999</v>
      </c>
      <c r="K174" s="7">
        <f>IF(I174= 0, 0,E174/I174)</f>
        <v>25.5</v>
      </c>
      <c r="L174" t="s">
        <v>21</v>
      </c>
      <c r="M174" t="s">
        <v>22</v>
      </c>
      <c r="N174" s="12">
        <f t="shared" si="7"/>
        <v>41839.208333333336</v>
      </c>
      <c r="O174">
        <v>1405746000</v>
      </c>
      <c r="P174" s="12">
        <f t="shared" si="8"/>
        <v>41854.208333333336</v>
      </c>
      <c r="Q174">
        <v>1407042000</v>
      </c>
      <c r="R174" t="b">
        <v>0</v>
      </c>
      <c r="S174" t="b">
        <v>1</v>
      </c>
      <c r="T174" t="s">
        <v>42</v>
      </c>
      <c r="U174" t="s">
        <v>2041</v>
      </c>
      <c r="V174" t="s">
        <v>2042</v>
      </c>
    </row>
    <row r="175" spans="1:22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H175" t="s">
        <v>20</v>
      </c>
      <c r="I175">
        <v>1561</v>
      </c>
      <c r="J175" s="5">
        <f t="shared" si="6"/>
        <v>1.6301447776628748</v>
      </c>
      <c r="K175" s="7">
        <f>IF(I175= 0, 0,E175/I175)</f>
        <v>100.98334401024984</v>
      </c>
      <c r="L175" t="s">
        <v>21</v>
      </c>
      <c r="M175" t="s">
        <v>22</v>
      </c>
      <c r="N175" s="12">
        <f t="shared" si="7"/>
        <v>41412.208333333336</v>
      </c>
      <c r="O175">
        <v>1368853200</v>
      </c>
      <c r="P175" s="12">
        <f t="shared" si="8"/>
        <v>41418.208333333336</v>
      </c>
      <c r="Q175">
        <v>1369371600</v>
      </c>
      <c r="R175" t="b">
        <v>0</v>
      </c>
      <c r="S175" t="b">
        <v>0</v>
      </c>
      <c r="T175" t="s">
        <v>33</v>
      </c>
      <c r="U175" t="s">
        <v>2039</v>
      </c>
      <c r="V175" t="s">
        <v>2040</v>
      </c>
    </row>
    <row r="176" spans="1:22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H176" t="s">
        <v>20</v>
      </c>
      <c r="I176">
        <v>48</v>
      </c>
      <c r="J176" s="5">
        <f t="shared" si="6"/>
        <v>8.9466666666666672</v>
      </c>
      <c r="K176" s="7">
        <f>IF(I176= 0, 0,E176/I176)</f>
        <v>111.83333333333333</v>
      </c>
      <c r="L176" t="s">
        <v>21</v>
      </c>
      <c r="M176" t="s">
        <v>22</v>
      </c>
      <c r="N176" s="12">
        <f t="shared" si="7"/>
        <v>42282.208333333328</v>
      </c>
      <c r="O176">
        <v>1444021200</v>
      </c>
      <c r="P176" s="12">
        <f t="shared" si="8"/>
        <v>42283.208333333328</v>
      </c>
      <c r="Q176">
        <v>1444107600</v>
      </c>
      <c r="R176" t="b">
        <v>0</v>
      </c>
      <c r="S176" t="b">
        <v>1</v>
      </c>
      <c r="T176" t="s">
        <v>65</v>
      </c>
      <c r="U176" t="s">
        <v>2037</v>
      </c>
      <c r="V176" t="s">
        <v>2046</v>
      </c>
    </row>
    <row r="177" spans="1:22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H177" t="s">
        <v>14</v>
      </c>
      <c r="I177">
        <v>1130</v>
      </c>
      <c r="J177" s="5">
        <f t="shared" si="6"/>
        <v>0.26191501103752757</v>
      </c>
      <c r="K177" s="7">
        <f>IF(I177= 0, 0,E177/I177)</f>
        <v>41.999115044247787</v>
      </c>
      <c r="L177" t="s">
        <v>21</v>
      </c>
      <c r="M177" t="s">
        <v>22</v>
      </c>
      <c r="N177" s="12">
        <f t="shared" si="7"/>
        <v>42613.208333333328</v>
      </c>
      <c r="O177">
        <v>1472619600</v>
      </c>
      <c r="P177" s="12">
        <f t="shared" si="8"/>
        <v>42632.208333333328</v>
      </c>
      <c r="Q177">
        <v>1474261200</v>
      </c>
      <c r="R177" t="b">
        <v>0</v>
      </c>
      <c r="S177" t="b">
        <v>0</v>
      </c>
      <c r="T177" t="s">
        <v>33</v>
      </c>
      <c r="U177" t="s">
        <v>2039</v>
      </c>
      <c r="V177" t="s">
        <v>2040</v>
      </c>
    </row>
    <row r="178" spans="1:22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H178" t="s">
        <v>14</v>
      </c>
      <c r="I178">
        <v>782</v>
      </c>
      <c r="J178" s="5">
        <f t="shared" si="6"/>
        <v>0.74834782608695649</v>
      </c>
      <c r="K178" s="7">
        <f>IF(I178= 0, 0,E178/I178)</f>
        <v>110.05115089514067</v>
      </c>
      <c r="L178" t="s">
        <v>21</v>
      </c>
      <c r="M178" t="s">
        <v>22</v>
      </c>
      <c r="N178" s="12">
        <f t="shared" si="7"/>
        <v>42616.208333333328</v>
      </c>
      <c r="O178">
        <v>1472878800</v>
      </c>
      <c r="P178" s="12">
        <f t="shared" si="8"/>
        <v>42625.208333333328</v>
      </c>
      <c r="Q178">
        <v>1473656400</v>
      </c>
      <c r="R178" t="b">
        <v>0</v>
      </c>
      <c r="S178" t="b">
        <v>0</v>
      </c>
      <c r="T178" t="s">
        <v>33</v>
      </c>
      <c r="U178" t="s">
        <v>2039</v>
      </c>
      <c r="V178" t="s">
        <v>2040</v>
      </c>
    </row>
    <row r="179" spans="1:22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H179" t="s">
        <v>20</v>
      </c>
      <c r="I179">
        <v>2739</v>
      </c>
      <c r="J179" s="5">
        <f t="shared" si="6"/>
        <v>4.1647680412371137</v>
      </c>
      <c r="K179" s="7">
        <f>IF(I179= 0, 0,E179/I179)</f>
        <v>58.997079225994888</v>
      </c>
      <c r="L179" t="s">
        <v>21</v>
      </c>
      <c r="M179" t="s">
        <v>22</v>
      </c>
      <c r="N179" s="12">
        <f t="shared" si="7"/>
        <v>40497.25</v>
      </c>
      <c r="O179">
        <v>1289800800</v>
      </c>
      <c r="P179" s="12">
        <f t="shared" si="8"/>
        <v>40522.25</v>
      </c>
      <c r="Q179">
        <v>1291960800</v>
      </c>
      <c r="R179" t="b">
        <v>0</v>
      </c>
      <c r="S179" t="b">
        <v>0</v>
      </c>
      <c r="T179" t="s">
        <v>33</v>
      </c>
      <c r="U179" t="s">
        <v>2039</v>
      </c>
      <c r="V179" t="s">
        <v>2040</v>
      </c>
    </row>
    <row r="180" spans="1:22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H180" t="s">
        <v>14</v>
      </c>
      <c r="I180">
        <v>210</v>
      </c>
      <c r="J180" s="5">
        <f t="shared" si="6"/>
        <v>0.96208333333333329</v>
      </c>
      <c r="K180" s="7">
        <f>IF(I180= 0, 0,E180/I180)</f>
        <v>32.985714285714288</v>
      </c>
      <c r="L180" t="s">
        <v>21</v>
      </c>
      <c r="M180" t="s">
        <v>22</v>
      </c>
      <c r="N180" s="12">
        <f t="shared" si="7"/>
        <v>42999.208333333328</v>
      </c>
      <c r="O180">
        <v>1505970000</v>
      </c>
      <c r="P180" s="12">
        <f t="shared" si="8"/>
        <v>43008.208333333328</v>
      </c>
      <c r="Q180">
        <v>1506747600</v>
      </c>
      <c r="R180" t="b">
        <v>0</v>
      </c>
      <c r="S180" t="b">
        <v>0</v>
      </c>
      <c r="T180" t="s">
        <v>17</v>
      </c>
      <c r="U180" t="s">
        <v>2033</v>
      </c>
      <c r="V180" t="s">
        <v>2034</v>
      </c>
    </row>
    <row r="181" spans="1:22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H181" t="s">
        <v>20</v>
      </c>
      <c r="I181">
        <v>3537</v>
      </c>
      <c r="J181" s="5">
        <f t="shared" si="6"/>
        <v>3.5771910112359548</v>
      </c>
      <c r="K181" s="7">
        <f>IF(I181= 0, 0,E181/I181)</f>
        <v>45.005654509471306</v>
      </c>
      <c r="L181" t="s">
        <v>15</v>
      </c>
      <c r="M181" t="s">
        <v>16</v>
      </c>
      <c r="N181" s="12">
        <f t="shared" si="7"/>
        <v>41350.208333333336</v>
      </c>
      <c r="O181">
        <v>1363496400</v>
      </c>
      <c r="P181" s="12">
        <f t="shared" si="8"/>
        <v>41351.208333333336</v>
      </c>
      <c r="Q181">
        <v>1363582800</v>
      </c>
      <c r="R181" t="b">
        <v>0</v>
      </c>
      <c r="S181" t="b">
        <v>1</v>
      </c>
      <c r="T181" t="s">
        <v>33</v>
      </c>
      <c r="U181" t="s">
        <v>2039</v>
      </c>
      <c r="V181" t="s">
        <v>2040</v>
      </c>
    </row>
    <row r="182" spans="1:22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H182" t="s">
        <v>20</v>
      </c>
      <c r="I182">
        <v>2107</v>
      </c>
      <c r="J182" s="5">
        <f t="shared" si="6"/>
        <v>3.0845714285714285</v>
      </c>
      <c r="K182" s="7">
        <f>IF(I182= 0, 0,E182/I182)</f>
        <v>81.98196487897485</v>
      </c>
      <c r="L182" t="s">
        <v>26</v>
      </c>
      <c r="M182" t="s">
        <v>27</v>
      </c>
      <c r="N182" s="12">
        <f t="shared" si="7"/>
        <v>40259.208333333336</v>
      </c>
      <c r="O182">
        <v>1269234000</v>
      </c>
      <c r="P182" s="12">
        <f t="shared" si="8"/>
        <v>40264.208333333336</v>
      </c>
      <c r="Q182">
        <v>1269666000</v>
      </c>
      <c r="R182" t="b">
        <v>0</v>
      </c>
      <c r="S182" t="b">
        <v>0</v>
      </c>
      <c r="T182" t="s">
        <v>65</v>
      </c>
      <c r="U182" t="s">
        <v>2037</v>
      </c>
      <c r="V182" t="s">
        <v>2046</v>
      </c>
    </row>
    <row r="183" spans="1:22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H183" t="s">
        <v>14</v>
      </c>
      <c r="I183">
        <v>136</v>
      </c>
      <c r="J183" s="5">
        <f t="shared" si="6"/>
        <v>0.61802325581395345</v>
      </c>
      <c r="K183" s="7">
        <f>IF(I183= 0, 0,E183/I183)</f>
        <v>39.080882352941174</v>
      </c>
      <c r="L183" t="s">
        <v>21</v>
      </c>
      <c r="M183" t="s">
        <v>22</v>
      </c>
      <c r="N183" s="12">
        <f t="shared" si="7"/>
        <v>43012.208333333328</v>
      </c>
      <c r="O183">
        <v>1507093200</v>
      </c>
      <c r="P183" s="12">
        <f t="shared" si="8"/>
        <v>43030.208333333328</v>
      </c>
      <c r="Q183">
        <v>1508648400</v>
      </c>
      <c r="R183" t="b">
        <v>0</v>
      </c>
      <c r="S183" t="b">
        <v>0</v>
      </c>
      <c r="T183" t="s">
        <v>28</v>
      </c>
      <c r="U183" t="s">
        <v>2037</v>
      </c>
      <c r="V183" t="s">
        <v>2038</v>
      </c>
    </row>
    <row r="184" spans="1:22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H184" t="s">
        <v>20</v>
      </c>
      <c r="I184">
        <v>3318</v>
      </c>
      <c r="J184" s="5">
        <f t="shared" si="6"/>
        <v>7.2232472324723247</v>
      </c>
      <c r="K184" s="7">
        <f>IF(I184= 0, 0,E184/I184)</f>
        <v>58.996383363471971</v>
      </c>
      <c r="L184" t="s">
        <v>36</v>
      </c>
      <c r="M184" t="s">
        <v>37</v>
      </c>
      <c r="N184" s="12">
        <f t="shared" si="7"/>
        <v>43631.208333333328</v>
      </c>
      <c r="O184">
        <v>1560574800</v>
      </c>
      <c r="P184" s="12">
        <f t="shared" si="8"/>
        <v>43647.208333333328</v>
      </c>
      <c r="Q184">
        <v>1561957200</v>
      </c>
      <c r="R184" t="b">
        <v>0</v>
      </c>
      <c r="S184" t="b">
        <v>0</v>
      </c>
      <c r="T184" t="s">
        <v>33</v>
      </c>
      <c r="U184" t="s">
        <v>2039</v>
      </c>
      <c r="V184" t="s">
        <v>2040</v>
      </c>
    </row>
    <row r="185" spans="1:22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H185" t="s">
        <v>14</v>
      </c>
      <c r="I185">
        <v>86</v>
      </c>
      <c r="J185" s="5">
        <f t="shared" si="6"/>
        <v>0.69117647058823528</v>
      </c>
      <c r="K185" s="7">
        <f>IF(I185= 0, 0,E185/I185)</f>
        <v>40.988372093023258</v>
      </c>
      <c r="L185" t="s">
        <v>15</v>
      </c>
      <c r="M185" t="s">
        <v>16</v>
      </c>
      <c r="N185" s="12">
        <f t="shared" si="7"/>
        <v>40430.208333333336</v>
      </c>
      <c r="O185">
        <v>1284008400</v>
      </c>
      <c r="P185" s="12">
        <f t="shared" si="8"/>
        <v>40443.208333333336</v>
      </c>
      <c r="Q185">
        <v>1285131600</v>
      </c>
      <c r="R185" t="b">
        <v>0</v>
      </c>
      <c r="S185" t="b">
        <v>0</v>
      </c>
      <c r="T185" t="s">
        <v>23</v>
      </c>
      <c r="U185" t="s">
        <v>2035</v>
      </c>
      <c r="V185" t="s">
        <v>2036</v>
      </c>
    </row>
    <row r="186" spans="1:22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H186" t="s">
        <v>20</v>
      </c>
      <c r="I186">
        <v>340</v>
      </c>
      <c r="J186" s="5">
        <f t="shared" si="6"/>
        <v>2.9305555555555554</v>
      </c>
      <c r="K186" s="7">
        <f>IF(I186= 0, 0,E186/I186)</f>
        <v>31.029411764705884</v>
      </c>
      <c r="L186" t="s">
        <v>21</v>
      </c>
      <c r="M186" t="s">
        <v>22</v>
      </c>
      <c r="N186" s="12">
        <f t="shared" si="7"/>
        <v>43588.208333333328</v>
      </c>
      <c r="O186">
        <v>1556859600</v>
      </c>
      <c r="P186" s="12">
        <f t="shared" si="8"/>
        <v>43589.208333333328</v>
      </c>
      <c r="Q186">
        <v>1556946000</v>
      </c>
      <c r="R186" t="b">
        <v>0</v>
      </c>
      <c r="S186" t="b">
        <v>0</v>
      </c>
      <c r="T186" t="s">
        <v>33</v>
      </c>
      <c r="U186" t="s">
        <v>2039</v>
      </c>
      <c r="V186" t="s">
        <v>2040</v>
      </c>
    </row>
    <row r="187" spans="1:22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H187" t="s">
        <v>14</v>
      </c>
      <c r="I187">
        <v>19</v>
      </c>
      <c r="J187" s="5">
        <f t="shared" si="6"/>
        <v>0.71799999999999997</v>
      </c>
      <c r="K187" s="7">
        <f>IF(I187= 0, 0,E187/I187)</f>
        <v>37.789473684210527</v>
      </c>
      <c r="L187" t="s">
        <v>21</v>
      </c>
      <c r="M187" t="s">
        <v>22</v>
      </c>
      <c r="N187" s="12">
        <f t="shared" si="7"/>
        <v>43233.208333333328</v>
      </c>
      <c r="O187">
        <v>1526187600</v>
      </c>
      <c r="P187" s="12">
        <f t="shared" si="8"/>
        <v>43244.208333333328</v>
      </c>
      <c r="Q187">
        <v>1527138000</v>
      </c>
      <c r="R187" t="b">
        <v>0</v>
      </c>
      <c r="S187" t="b">
        <v>0</v>
      </c>
      <c r="T187" t="s">
        <v>269</v>
      </c>
      <c r="U187" t="s">
        <v>2041</v>
      </c>
      <c r="V187" t="s">
        <v>2060</v>
      </c>
    </row>
    <row r="188" spans="1:22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H188" t="s">
        <v>14</v>
      </c>
      <c r="I188">
        <v>886</v>
      </c>
      <c r="J188" s="5">
        <f t="shared" si="6"/>
        <v>0.31934684684684683</v>
      </c>
      <c r="K188" s="7">
        <f>IF(I188= 0, 0,E188/I188)</f>
        <v>32.006772009029348</v>
      </c>
      <c r="L188" t="s">
        <v>21</v>
      </c>
      <c r="M188" t="s">
        <v>22</v>
      </c>
      <c r="N188" s="12">
        <f t="shared" si="7"/>
        <v>41782.208333333336</v>
      </c>
      <c r="O188">
        <v>1400821200</v>
      </c>
      <c r="P188" s="12">
        <f t="shared" si="8"/>
        <v>41797.208333333336</v>
      </c>
      <c r="Q188">
        <v>1402117200</v>
      </c>
      <c r="R188" t="b">
        <v>0</v>
      </c>
      <c r="S188" t="b">
        <v>0</v>
      </c>
      <c r="T188" t="s">
        <v>33</v>
      </c>
      <c r="U188" t="s">
        <v>2039</v>
      </c>
      <c r="V188" t="s">
        <v>2040</v>
      </c>
    </row>
    <row r="189" spans="1:22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H189" t="s">
        <v>20</v>
      </c>
      <c r="I189">
        <v>1442</v>
      </c>
      <c r="J189" s="5">
        <f t="shared" si="6"/>
        <v>2.2987375415282392</v>
      </c>
      <c r="K189" s="7">
        <f>IF(I189= 0, 0,E189/I189)</f>
        <v>95.966712898751737</v>
      </c>
      <c r="L189" t="s">
        <v>15</v>
      </c>
      <c r="M189" t="s">
        <v>16</v>
      </c>
      <c r="N189" s="12">
        <f t="shared" si="7"/>
        <v>41328.25</v>
      </c>
      <c r="O189">
        <v>1361599200</v>
      </c>
      <c r="P189" s="12">
        <f t="shared" si="8"/>
        <v>41356.208333333336</v>
      </c>
      <c r="Q189">
        <v>1364014800</v>
      </c>
      <c r="R189" t="b">
        <v>0</v>
      </c>
      <c r="S189" t="b">
        <v>1</v>
      </c>
      <c r="T189" t="s">
        <v>100</v>
      </c>
      <c r="U189" t="s">
        <v>2041</v>
      </c>
      <c r="V189" t="s">
        <v>2052</v>
      </c>
    </row>
    <row r="190" spans="1:22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H190" t="s">
        <v>14</v>
      </c>
      <c r="I190">
        <v>35</v>
      </c>
      <c r="J190" s="5">
        <f t="shared" si="6"/>
        <v>0.3201219512195122</v>
      </c>
      <c r="K190" s="7">
        <f>IF(I190= 0, 0,E190/I190)</f>
        <v>75</v>
      </c>
      <c r="L190" t="s">
        <v>107</v>
      </c>
      <c r="M190" t="s">
        <v>108</v>
      </c>
      <c r="N190" s="12">
        <f t="shared" si="7"/>
        <v>41975.25</v>
      </c>
      <c r="O190">
        <v>1417500000</v>
      </c>
      <c r="P190" s="12">
        <f t="shared" si="8"/>
        <v>41976.25</v>
      </c>
      <c r="Q190">
        <v>1417586400</v>
      </c>
      <c r="R190" t="b">
        <v>0</v>
      </c>
      <c r="S190" t="b">
        <v>0</v>
      </c>
      <c r="T190" t="s">
        <v>33</v>
      </c>
      <c r="U190" t="s">
        <v>2039</v>
      </c>
      <c r="V190" t="s">
        <v>2040</v>
      </c>
    </row>
    <row r="191" spans="1:22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H191" t="s">
        <v>74</v>
      </c>
      <c r="I191">
        <v>441</v>
      </c>
      <c r="J191" s="5">
        <f t="shared" si="6"/>
        <v>0.23525352848928385</v>
      </c>
      <c r="K191" s="7">
        <f>IF(I191= 0, 0,E191/I191)</f>
        <v>102.0498866213152</v>
      </c>
      <c r="L191" t="s">
        <v>21</v>
      </c>
      <c r="M191" t="s">
        <v>22</v>
      </c>
      <c r="N191" s="12">
        <f t="shared" si="7"/>
        <v>42433.25</v>
      </c>
      <c r="O191">
        <v>1457071200</v>
      </c>
      <c r="P191" s="12">
        <f t="shared" si="8"/>
        <v>42433.25</v>
      </c>
      <c r="Q191">
        <v>1457071200</v>
      </c>
      <c r="R191" t="b">
        <v>0</v>
      </c>
      <c r="S191" t="b">
        <v>0</v>
      </c>
      <c r="T191" t="s">
        <v>33</v>
      </c>
      <c r="U191" t="s">
        <v>2039</v>
      </c>
      <c r="V191" t="s">
        <v>2040</v>
      </c>
    </row>
    <row r="192" spans="1:22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H192" t="s">
        <v>14</v>
      </c>
      <c r="I192">
        <v>24</v>
      </c>
      <c r="J192" s="5">
        <f t="shared" si="6"/>
        <v>0.68594594594594593</v>
      </c>
      <c r="K192" s="7">
        <f>IF(I192= 0, 0,E192/I192)</f>
        <v>105.75</v>
      </c>
      <c r="L192" t="s">
        <v>21</v>
      </c>
      <c r="M192" t="s">
        <v>22</v>
      </c>
      <c r="N192" s="12">
        <f t="shared" si="7"/>
        <v>41429.208333333336</v>
      </c>
      <c r="O192">
        <v>1370322000</v>
      </c>
      <c r="P192" s="12">
        <f t="shared" si="8"/>
        <v>41430.208333333336</v>
      </c>
      <c r="Q192">
        <v>1370408400</v>
      </c>
      <c r="R192" t="b">
        <v>0</v>
      </c>
      <c r="S192" t="b">
        <v>1</v>
      </c>
      <c r="T192" t="s">
        <v>33</v>
      </c>
      <c r="U192" t="s">
        <v>2039</v>
      </c>
      <c r="V192" t="s">
        <v>2040</v>
      </c>
    </row>
    <row r="193" spans="1:22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H193" t="s">
        <v>14</v>
      </c>
      <c r="I193">
        <v>86</v>
      </c>
      <c r="J193" s="5">
        <f t="shared" si="6"/>
        <v>0.37952380952380954</v>
      </c>
      <c r="K193" s="7">
        <f>IF(I193= 0, 0,E193/I193)</f>
        <v>37.069767441860463</v>
      </c>
      <c r="L193" t="s">
        <v>107</v>
      </c>
      <c r="M193" t="s">
        <v>108</v>
      </c>
      <c r="N193" s="12">
        <f t="shared" si="7"/>
        <v>43536.208333333328</v>
      </c>
      <c r="O193">
        <v>1552366800</v>
      </c>
      <c r="P193" s="12">
        <f t="shared" si="8"/>
        <v>43539.208333333328</v>
      </c>
      <c r="Q193">
        <v>1552626000</v>
      </c>
      <c r="R193" t="b">
        <v>0</v>
      </c>
      <c r="S193" t="b">
        <v>0</v>
      </c>
      <c r="T193" t="s">
        <v>33</v>
      </c>
      <c r="U193" t="s">
        <v>2039</v>
      </c>
      <c r="V193" t="s">
        <v>2040</v>
      </c>
    </row>
    <row r="194" spans="1:22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H194" t="s">
        <v>14</v>
      </c>
      <c r="I194">
        <v>243</v>
      </c>
      <c r="J194" s="5">
        <f t="shared" si="6"/>
        <v>0.19992957746478873</v>
      </c>
      <c r="K194" s="7">
        <f>IF(I194= 0, 0,E194/I194)</f>
        <v>35.049382716049379</v>
      </c>
      <c r="L194" t="s">
        <v>21</v>
      </c>
      <c r="M194" t="s">
        <v>22</v>
      </c>
      <c r="N194" s="12">
        <f t="shared" si="7"/>
        <v>41817.208333333336</v>
      </c>
      <c r="O194">
        <v>1403845200</v>
      </c>
      <c r="P194" s="12">
        <f t="shared" si="8"/>
        <v>41821.208333333336</v>
      </c>
      <c r="Q194">
        <v>1404190800</v>
      </c>
      <c r="R194" t="b">
        <v>0</v>
      </c>
      <c r="S194" t="b">
        <v>0</v>
      </c>
      <c r="T194" t="s">
        <v>23</v>
      </c>
      <c r="U194" t="s">
        <v>2035</v>
      </c>
      <c r="V194" t="s">
        <v>2036</v>
      </c>
    </row>
    <row r="195" spans="1:22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H195" t="s">
        <v>14</v>
      </c>
      <c r="I195">
        <v>65</v>
      </c>
      <c r="J195" s="5">
        <f t="shared" ref="J195:J258" si="9">E195/D195</f>
        <v>0.45636363636363636</v>
      </c>
      <c r="K195" s="7">
        <f>IF(I195= 0, 0,E195/I195)</f>
        <v>46.338461538461537</v>
      </c>
      <c r="L195" t="s">
        <v>21</v>
      </c>
      <c r="M195" t="s">
        <v>22</v>
      </c>
      <c r="N195" s="12">
        <f t="shared" ref="N195:N258" si="10">(((O195/60/60)/24+DATE(1970,1,1)))</f>
        <v>43198.208333333328</v>
      </c>
      <c r="O195">
        <v>1523163600</v>
      </c>
      <c r="P195" s="12">
        <f t="shared" ref="P195:P258" si="11">(((Q195/60)/60)/24+DATE(1970,1,1))</f>
        <v>43202.208333333328</v>
      </c>
      <c r="Q195">
        <v>1523509200</v>
      </c>
      <c r="R195" t="b">
        <v>1</v>
      </c>
      <c r="S195" t="b">
        <v>0</v>
      </c>
      <c r="T195" t="s">
        <v>60</v>
      </c>
      <c r="U195" t="s">
        <v>2035</v>
      </c>
      <c r="V195" t="s">
        <v>2045</v>
      </c>
    </row>
    <row r="196" spans="1:22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H196" t="s">
        <v>20</v>
      </c>
      <c r="I196">
        <v>126</v>
      </c>
      <c r="J196" s="5">
        <f t="shared" si="9"/>
        <v>1.227605633802817</v>
      </c>
      <c r="K196" s="7">
        <f>IF(I196= 0, 0,E196/I196)</f>
        <v>69.174603174603178</v>
      </c>
      <c r="L196" t="s">
        <v>21</v>
      </c>
      <c r="M196" t="s">
        <v>22</v>
      </c>
      <c r="N196" s="12">
        <f t="shared" si="10"/>
        <v>42261.208333333328</v>
      </c>
      <c r="O196">
        <v>1442206800</v>
      </c>
      <c r="P196" s="12">
        <f t="shared" si="11"/>
        <v>42277.208333333328</v>
      </c>
      <c r="Q196">
        <v>1443589200</v>
      </c>
      <c r="R196" t="b">
        <v>0</v>
      </c>
      <c r="S196" t="b">
        <v>0</v>
      </c>
      <c r="T196" t="s">
        <v>148</v>
      </c>
      <c r="U196" t="s">
        <v>2035</v>
      </c>
      <c r="V196" t="s">
        <v>2057</v>
      </c>
    </row>
    <row r="197" spans="1:22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H197" t="s">
        <v>20</v>
      </c>
      <c r="I197">
        <v>524</v>
      </c>
      <c r="J197" s="5">
        <f t="shared" si="9"/>
        <v>3.61753164556962</v>
      </c>
      <c r="K197" s="7">
        <f>IF(I197= 0, 0,E197/I197)</f>
        <v>109.07824427480917</v>
      </c>
      <c r="L197" t="s">
        <v>21</v>
      </c>
      <c r="M197" t="s">
        <v>22</v>
      </c>
      <c r="N197" s="12">
        <f t="shared" si="10"/>
        <v>43310.208333333328</v>
      </c>
      <c r="O197">
        <v>1532840400</v>
      </c>
      <c r="P197" s="12">
        <f t="shared" si="11"/>
        <v>43317.208333333328</v>
      </c>
      <c r="Q197">
        <v>1533445200</v>
      </c>
      <c r="R197" t="b">
        <v>0</v>
      </c>
      <c r="S197" t="b">
        <v>0</v>
      </c>
      <c r="T197" t="s">
        <v>50</v>
      </c>
      <c r="U197" t="s">
        <v>2035</v>
      </c>
      <c r="V197" t="s">
        <v>2043</v>
      </c>
    </row>
    <row r="198" spans="1:22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H198" t="s">
        <v>14</v>
      </c>
      <c r="I198">
        <v>100</v>
      </c>
      <c r="J198" s="5">
        <f t="shared" si="9"/>
        <v>0.63146341463414635</v>
      </c>
      <c r="K198" s="7">
        <f>IF(I198= 0, 0,E198/I198)</f>
        <v>51.78</v>
      </c>
      <c r="L198" t="s">
        <v>36</v>
      </c>
      <c r="M198" t="s">
        <v>37</v>
      </c>
      <c r="N198" s="12">
        <f t="shared" si="10"/>
        <v>42616.208333333328</v>
      </c>
      <c r="O198">
        <v>1472878800</v>
      </c>
      <c r="P198" s="12">
        <f t="shared" si="11"/>
        <v>42635.208333333328</v>
      </c>
      <c r="Q198">
        <v>1474520400</v>
      </c>
      <c r="R198" t="b">
        <v>0</v>
      </c>
      <c r="S198" t="b">
        <v>0</v>
      </c>
      <c r="T198" t="s">
        <v>65</v>
      </c>
      <c r="U198" t="s">
        <v>2037</v>
      </c>
      <c r="V198" t="s">
        <v>2046</v>
      </c>
    </row>
    <row r="199" spans="1:22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H199" t="s">
        <v>20</v>
      </c>
      <c r="I199">
        <v>1989</v>
      </c>
      <c r="J199" s="5">
        <f t="shared" si="9"/>
        <v>2.9820475319926874</v>
      </c>
      <c r="K199" s="7">
        <f>IF(I199= 0, 0,E199/I199)</f>
        <v>82.010055304172951</v>
      </c>
      <c r="L199" t="s">
        <v>21</v>
      </c>
      <c r="M199" t="s">
        <v>22</v>
      </c>
      <c r="N199" s="12">
        <f t="shared" si="10"/>
        <v>42909.208333333328</v>
      </c>
      <c r="O199">
        <v>1498194000</v>
      </c>
      <c r="P199" s="12">
        <f t="shared" si="11"/>
        <v>42923.208333333328</v>
      </c>
      <c r="Q199">
        <v>1499403600</v>
      </c>
      <c r="R199" t="b">
        <v>0</v>
      </c>
      <c r="S199" t="b">
        <v>0</v>
      </c>
      <c r="T199" t="s">
        <v>53</v>
      </c>
      <c r="U199" t="s">
        <v>2041</v>
      </c>
      <c r="V199" t="s">
        <v>2044</v>
      </c>
    </row>
    <row r="200" spans="1:22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H200" t="s">
        <v>14</v>
      </c>
      <c r="I200">
        <v>168</v>
      </c>
      <c r="J200" s="5">
        <f t="shared" si="9"/>
        <v>9.5585443037974685E-2</v>
      </c>
      <c r="K200" s="7">
        <f>IF(I200= 0, 0,E200/I200)</f>
        <v>35.958333333333336</v>
      </c>
      <c r="L200" t="s">
        <v>21</v>
      </c>
      <c r="M200" t="s">
        <v>22</v>
      </c>
      <c r="N200" s="12">
        <f t="shared" si="10"/>
        <v>40396.208333333336</v>
      </c>
      <c r="O200">
        <v>1281070800</v>
      </c>
      <c r="P200" s="12">
        <f t="shared" si="11"/>
        <v>40425.208333333336</v>
      </c>
      <c r="Q200">
        <v>1283576400</v>
      </c>
      <c r="R200" t="b">
        <v>0</v>
      </c>
      <c r="S200" t="b">
        <v>0</v>
      </c>
      <c r="T200" t="s">
        <v>50</v>
      </c>
      <c r="U200" t="s">
        <v>2035</v>
      </c>
      <c r="V200" t="s">
        <v>2043</v>
      </c>
    </row>
    <row r="201" spans="1:22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H201" t="s">
        <v>14</v>
      </c>
      <c r="I201">
        <v>13</v>
      </c>
      <c r="J201" s="5">
        <f t="shared" si="9"/>
        <v>0.5377777777777778</v>
      </c>
      <c r="K201" s="7">
        <f>IF(I201= 0, 0,E201/I201)</f>
        <v>74.461538461538467</v>
      </c>
      <c r="L201" t="s">
        <v>21</v>
      </c>
      <c r="M201" t="s">
        <v>22</v>
      </c>
      <c r="N201" s="12">
        <f t="shared" si="10"/>
        <v>42192.208333333328</v>
      </c>
      <c r="O201">
        <v>1436245200</v>
      </c>
      <c r="P201" s="12">
        <f t="shared" si="11"/>
        <v>42196.208333333328</v>
      </c>
      <c r="Q201">
        <v>1436590800</v>
      </c>
      <c r="R201" t="b">
        <v>0</v>
      </c>
      <c r="S201" t="b">
        <v>0</v>
      </c>
      <c r="T201" t="s">
        <v>23</v>
      </c>
      <c r="U201" t="s">
        <v>2035</v>
      </c>
      <c r="V201" t="s">
        <v>2036</v>
      </c>
    </row>
    <row r="202" spans="1:22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H202" t="s">
        <v>14</v>
      </c>
      <c r="I202">
        <v>1</v>
      </c>
      <c r="J202" s="5">
        <f t="shared" si="9"/>
        <v>0.02</v>
      </c>
      <c r="K202" s="7">
        <f>IF(I202= 0, 0,E202/I202)</f>
        <v>2</v>
      </c>
      <c r="L202" t="s">
        <v>15</v>
      </c>
      <c r="M202" t="s">
        <v>16</v>
      </c>
      <c r="N202" s="12">
        <f t="shared" si="10"/>
        <v>40262.208333333336</v>
      </c>
      <c r="O202">
        <v>1269493200</v>
      </c>
      <c r="P202" s="12">
        <f t="shared" si="11"/>
        <v>40273.208333333336</v>
      </c>
      <c r="Q202">
        <v>1270443600</v>
      </c>
      <c r="R202" t="b">
        <v>0</v>
      </c>
      <c r="S202" t="b">
        <v>0</v>
      </c>
      <c r="T202" t="s">
        <v>33</v>
      </c>
      <c r="U202" t="s">
        <v>2039</v>
      </c>
      <c r="V202" t="s">
        <v>2040</v>
      </c>
    </row>
    <row r="203" spans="1:22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H203" t="s">
        <v>20</v>
      </c>
      <c r="I203">
        <v>157</v>
      </c>
      <c r="J203" s="5">
        <f t="shared" si="9"/>
        <v>6.8119047619047617</v>
      </c>
      <c r="K203" s="7">
        <f>IF(I203= 0, 0,E203/I203)</f>
        <v>91.114649681528661</v>
      </c>
      <c r="L203" t="s">
        <v>21</v>
      </c>
      <c r="M203" t="s">
        <v>22</v>
      </c>
      <c r="N203" s="12">
        <f t="shared" si="10"/>
        <v>41845.208333333336</v>
      </c>
      <c r="O203">
        <v>1406264400</v>
      </c>
      <c r="P203" s="12">
        <f t="shared" si="11"/>
        <v>41863.208333333336</v>
      </c>
      <c r="Q203">
        <v>1407819600</v>
      </c>
      <c r="R203" t="b">
        <v>0</v>
      </c>
      <c r="S203" t="b">
        <v>0</v>
      </c>
      <c r="T203" t="s">
        <v>28</v>
      </c>
      <c r="U203" t="s">
        <v>2037</v>
      </c>
      <c r="V203" t="s">
        <v>2038</v>
      </c>
    </row>
    <row r="204" spans="1:22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H204" t="s">
        <v>74</v>
      </c>
      <c r="I204">
        <v>82</v>
      </c>
      <c r="J204" s="5">
        <f t="shared" si="9"/>
        <v>0.78831325301204824</v>
      </c>
      <c r="K204" s="7">
        <f>IF(I204= 0, 0,E204/I204)</f>
        <v>79.792682926829272</v>
      </c>
      <c r="L204" t="s">
        <v>21</v>
      </c>
      <c r="M204" t="s">
        <v>22</v>
      </c>
      <c r="N204" s="12">
        <f t="shared" si="10"/>
        <v>40818.208333333336</v>
      </c>
      <c r="O204">
        <v>1317531600</v>
      </c>
      <c r="P204" s="12">
        <f t="shared" si="11"/>
        <v>40822.208333333336</v>
      </c>
      <c r="Q204">
        <v>1317877200</v>
      </c>
      <c r="R204" t="b">
        <v>0</v>
      </c>
      <c r="S204" t="b">
        <v>0</v>
      </c>
      <c r="T204" t="s">
        <v>17</v>
      </c>
      <c r="U204" t="s">
        <v>2033</v>
      </c>
      <c r="V204" t="s">
        <v>2034</v>
      </c>
    </row>
    <row r="205" spans="1:22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H205" t="s">
        <v>20</v>
      </c>
      <c r="I205">
        <v>4498</v>
      </c>
      <c r="J205" s="5">
        <f t="shared" si="9"/>
        <v>1.3440792216817234</v>
      </c>
      <c r="K205" s="7">
        <f>IF(I205= 0, 0,E205/I205)</f>
        <v>42.999777678968428</v>
      </c>
      <c r="L205" t="s">
        <v>26</v>
      </c>
      <c r="M205" t="s">
        <v>27</v>
      </c>
      <c r="N205" s="12">
        <f t="shared" si="10"/>
        <v>42752.25</v>
      </c>
      <c r="O205">
        <v>1484632800</v>
      </c>
      <c r="P205" s="12">
        <f t="shared" si="11"/>
        <v>42754.25</v>
      </c>
      <c r="Q205">
        <v>1484805600</v>
      </c>
      <c r="R205" t="b">
        <v>0</v>
      </c>
      <c r="S205" t="b">
        <v>0</v>
      </c>
      <c r="T205" t="s">
        <v>33</v>
      </c>
      <c r="U205" t="s">
        <v>2039</v>
      </c>
      <c r="V205" t="s">
        <v>2040</v>
      </c>
    </row>
    <row r="206" spans="1:22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H206" t="s">
        <v>14</v>
      </c>
      <c r="I206">
        <v>40</v>
      </c>
      <c r="J206" s="5">
        <f t="shared" si="9"/>
        <v>3.372E-2</v>
      </c>
      <c r="K206" s="7">
        <f>IF(I206= 0, 0,E206/I206)</f>
        <v>63.225000000000001</v>
      </c>
      <c r="L206" t="s">
        <v>21</v>
      </c>
      <c r="M206" t="s">
        <v>22</v>
      </c>
      <c r="N206" s="12">
        <f t="shared" si="10"/>
        <v>40636.208333333336</v>
      </c>
      <c r="O206">
        <v>1301806800</v>
      </c>
      <c r="P206" s="12">
        <f t="shared" si="11"/>
        <v>40646.208333333336</v>
      </c>
      <c r="Q206">
        <v>1302670800</v>
      </c>
      <c r="R206" t="b">
        <v>0</v>
      </c>
      <c r="S206" t="b">
        <v>0</v>
      </c>
      <c r="T206" t="s">
        <v>159</v>
      </c>
      <c r="U206" t="s">
        <v>2035</v>
      </c>
      <c r="V206" t="s">
        <v>2058</v>
      </c>
    </row>
    <row r="207" spans="1:22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H207" t="s">
        <v>20</v>
      </c>
      <c r="I207">
        <v>80</v>
      </c>
      <c r="J207" s="5">
        <f t="shared" si="9"/>
        <v>4.3184615384615386</v>
      </c>
      <c r="K207" s="7">
        <f>IF(I207= 0, 0,E207/I207)</f>
        <v>70.174999999999997</v>
      </c>
      <c r="L207" t="s">
        <v>21</v>
      </c>
      <c r="M207" t="s">
        <v>22</v>
      </c>
      <c r="N207" s="12">
        <f t="shared" si="10"/>
        <v>43390.208333333328</v>
      </c>
      <c r="O207">
        <v>1539752400</v>
      </c>
      <c r="P207" s="12">
        <f t="shared" si="11"/>
        <v>43402.208333333328</v>
      </c>
      <c r="Q207">
        <v>1540789200</v>
      </c>
      <c r="R207" t="b">
        <v>1</v>
      </c>
      <c r="S207" t="b">
        <v>0</v>
      </c>
      <c r="T207" t="s">
        <v>33</v>
      </c>
      <c r="U207" t="s">
        <v>2039</v>
      </c>
      <c r="V207" t="s">
        <v>2040</v>
      </c>
    </row>
    <row r="208" spans="1:22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H208" t="s">
        <v>74</v>
      </c>
      <c r="I208">
        <v>57</v>
      </c>
      <c r="J208" s="5">
        <f t="shared" si="9"/>
        <v>0.38844444444444443</v>
      </c>
      <c r="K208" s="7">
        <f>IF(I208= 0, 0,E208/I208)</f>
        <v>61.333333333333336</v>
      </c>
      <c r="L208" t="s">
        <v>21</v>
      </c>
      <c r="M208" t="s">
        <v>22</v>
      </c>
      <c r="N208" s="12">
        <f t="shared" si="10"/>
        <v>40236.25</v>
      </c>
      <c r="O208">
        <v>1267250400</v>
      </c>
      <c r="P208" s="12">
        <f t="shared" si="11"/>
        <v>40245.25</v>
      </c>
      <c r="Q208">
        <v>1268028000</v>
      </c>
      <c r="R208" t="b">
        <v>0</v>
      </c>
      <c r="S208" t="b">
        <v>0</v>
      </c>
      <c r="T208" t="s">
        <v>119</v>
      </c>
      <c r="U208" t="s">
        <v>2047</v>
      </c>
      <c r="V208" t="s">
        <v>2053</v>
      </c>
    </row>
    <row r="209" spans="1:22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H209" t="s">
        <v>20</v>
      </c>
      <c r="I209">
        <v>43</v>
      </c>
      <c r="J209" s="5">
        <f t="shared" si="9"/>
        <v>4.2569999999999997</v>
      </c>
      <c r="K209" s="7">
        <f>IF(I209= 0, 0,E209/I209)</f>
        <v>99</v>
      </c>
      <c r="L209" t="s">
        <v>21</v>
      </c>
      <c r="M209" t="s">
        <v>22</v>
      </c>
      <c r="N209" s="12">
        <f t="shared" si="10"/>
        <v>43340.208333333328</v>
      </c>
      <c r="O209">
        <v>1535432400</v>
      </c>
      <c r="P209" s="12">
        <f t="shared" si="11"/>
        <v>43360.208333333328</v>
      </c>
      <c r="Q209">
        <v>1537160400</v>
      </c>
      <c r="R209" t="b">
        <v>0</v>
      </c>
      <c r="S209" t="b">
        <v>1</v>
      </c>
      <c r="T209" t="s">
        <v>23</v>
      </c>
      <c r="U209" t="s">
        <v>2035</v>
      </c>
      <c r="V209" t="s">
        <v>2036</v>
      </c>
    </row>
    <row r="210" spans="1:22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H210" t="s">
        <v>20</v>
      </c>
      <c r="I210">
        <v>2053</v>
      </c>
      <c r="J210" s="5">
        <f t="shared" si="9"/>
        <v>1.0112239715591671</v>
      </c>
      <c r="K210" s="7">
        <f>IF(I210= 0, 0,E210/I210)</f>
        <v>96.984900146127615</v>
      </c>
      <c r="L210" t="s">
        <v>21</v>
      </c>
      <c r="M210" t="s">
        <v>22</v>
      </c>
      <c r="N210" s="12">
        <f t="shared" si="10"/>
        <v>43048.25</v>
      </c>
      <c r="O210">
        <v>1510207200</v>
      </c>
      <c r="P210" s="12">
        <f t="shared" si="11"/>
        <v>43072.25</v>
      </c>
      <c r="Q210">
        <v>1512280800</v>
      </c>
      <c r="R210" t="b">
        <v>0</v>
      </c>
      <c r="S210" t="b">
        <v>0</v>
      </c>
      <c r="T210" t="s">
        <v>42</v>
      </c>
      <c r="U210" t="s">
        <v>2041</v>
      </c>
      <c r="V210" t="s">
        <v>2042</v>
      </c>
    </row>
    <row r="211" spans="1:22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H211" t="s">
        <v>47</v>
      </c>
      <c r="I211">
        <v>808</v>
      </c>
      <c r="J211" s="5">
        <f t="shared" si="9"/>
        <v>0.21188688946015424</v>
      </c>
      <c r="K211" s="7">
        <f>IF(I211= 0, 0,E211/I211)</f>
        <v>51.004950495049506</v>
      </c>
      <c r="L211" t="s">
        <v>26</v>
      </c>
      <c r="M211" t="s">
        <v>27</v>
      </c>
      <c r="N211" s="12">
        <f t="shared" si="10"/>
        <v>42496.208333333328</v>
      </c>
      <c r="O211">
        <v>1462510800</v>
      </c>
      <c r="P211" s="12">
        <f t="shared" si="11"/>
        <v>42503.208333333328</v>
      </c>
      <c r="Q211">
        <v>1463115600</v>
      </c>
      <c r="R211" t="b">
        <v>0</v>
      </c>
      <c r="S211" t="b">
        <v>0</v>
      </c>
      <c r="T211" t="s">
        <v>42</v>
      </c>
      <c r="U211" t="s">
        <v>2041</v>
      </c>
      <c r="V211" t="s">
        <v>2042</v>
      </c>
    </row>
    <row r="212" spans="1:22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H212" t="s">
        <v>14</v>
      </c>
      <c r="I212">
        <v>226</v>
      </c>
      <c r="J212" s="5">
        <f t="shared" si="9"/>
        <v>0.67425531914893622</v>
      </c>
      <c r="K212" s="7">
        <f>IF(I212= 0, 0,E212/I212)</f>
        <v>28.044247787610619</v>
      </c>
      <c r="L212" t="s">
        <v>36</v>
      </c>
      <c r="M212" t="s">
        <v>37</v>
      </c>
      <c r="N212" s="12">
        <f t="shared" si="10"/>
        <v>42797.25</v>
      </c>
      <c r="O212">
        <v>1488520800</v>
      </c>
      <c r="P212" s="12">
        <f t="shared" si="11"/>
        <v>42824.208333333328</v>
      </c>
      <c r="Q212">
        <v>1490850000</v>
      </c>
      <c r="R212" t="b">
        <v>0</v>
      </c>
      <c r="S212" t="b">
        <v>0</v>
      </c>
      <c r="T212" t="s">
        <v>474</v>
      </c>
      <c r="U212" t="s">
        <v>2041</v>
      </c>
      <c r="V212" t="s">
        <v>2063</v>
      </c>
    </row>
    <row r="213" spans="1:22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H213" t="s">
        <v>14</v>
      </c>
      <c r="I213">
        <v>1625</v>
      </c>
      <c r="J213" s="5">
        <f t="shared" si="9"/>
        <v>0.9492337164750958</v>
      </c>
      <c r="K213" s="7">
        <f>IF(I213= 0, 0,E213/I213)</f>
        <v>60.984615384615381</v>
      </c>
      <c r="L213" t="s">
        <v>21</v>
      </c>
      <c r="M213" t="s">
        <v>22</v>
      </c>
      <c r="N213" s="12">
        <f t="shared" si="10"/>
        <v>41513.208333333336</v>
      </c>
      <c r="O213">
        <v>1377579600</v>
      </c>
      <c r="P213" s="12">
        <f t="shared" si="11"/>
        <v>41537.208333333336</v>
      </c>
      <c r="Q213">
        <v>1379653200</v>
      </c>
      <c r="R213" t="b">
        <v>0</v>
      </c>
      <c r="S213" t="b">
        <v>0</v>
      </c>
      <c r="T213" t="s">
        <v>33</v>
      </c>
      <c r="U213" t="s">
        <v>2039</v>
      </c>
      <c r="V213" t="s">
        <v>2040</v>
      </c>
    </row>
    <row r="214" spans="1:22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H214" t="s">
        <v>20</v>
      </c>
      <c r="I214">
        <v>168</v>
      </c>
      <c r="J214" s="5">
        <f t="shared" si="9"/>
        <v>1.5185185185185186</v>
      </c>
      <c r="K214" s="7">
        <f>IF(I214= 0, 0,E214/I214)</f>
        <v>73.214285714285708</v>
      </c>
      <c r="L214" t="s">
        <v>21</v>
      </c>
      <c r="M214" t="s">
        <v>22</v>
      </c>
      <c r="N214" s="12">
        <f t="shared" si="10"/>
        <v>43814.25</v>
      </c>
      <c r="O214">
        <v>1576389600</v>
      </c>
      <c r="P214" s="12">
        <f t="shared" si="11"/>
        <v>43860.25</v>
      </c>
      <c r="Q214">
        <v>1580364000</v>
      </c>
      <c r="R214" t="b">
        <v>0</v>
      </c>
      <c r="S214" t="b">
        <v>0</v>
      </c>
      <c r="T214" t="s">
        <v>33</v>
      </c>
      <c r="U214" t="s">
        <v>2039</v>
      </c>
      <c r="V214" t="s">
        <v>2040</v>
      </c>
    </row>
    <row r="215" spans="1:22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H215" t="s">
        <v>20</v>
      </c>
      <c r="I215">
        <v>4289</v>
      </c>
      <c r="J215" s="5">
        <f t="shared" si="9"/>
        <v>1.9516382252559727</v>
      </c>
      <c r="K215" s="7">
        <f>IF(I215= 0, 0,E215/I215)</f>
        <v>39.997435299603637</v>
      </c>
      <c r="L215" t="s">
        <v>21</v>
      </c>
      <c r="M215" t="s">
        <v>22</v>
      </c>
      <c r="N215" s="12">
        <f t="shared" si="10"/>
        <v>40488.208333333336</v>
      </c>
      <c r="O215">
        <v>1289019600</v>
      </c>
      <c r="P215" s="12">
        <f t="shared" si="11"/>
        <v>40496.25</v>
      </c>
      <c r="Q215">
        <v>1289714400</v>
      </c>
      <c r="R215" t="b">
        <v>0</v>
      </c>
      <c r="S215" t="b">
        <v>1</v>
      </c>
      <c r="T215" t="s">
        <v>60</v>
      </c>
      <c r="U215" t="s">
        <v>2035</v>
      </c>
      <c r="V215" t="s">
        <v>2045</v>
      </c>
    </row>
    <row r="216" spans="1:22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H216" t="s">
        <v>20</v>
      </c>
      <c r="I216">
        <v>165</v>
      </c>
      <c r="J216" s="5">
        <f t="shared" si="9"/>
        <v>10.231428571428571</v>
      </c>
      <c r="K216" s="7">
        <f>IF(I216= 0, 0,E216/I216)</f>
        <v>86.812121212121212</v>
      </c>
      <c r="L216" t="s">
        <v>21</v>
      </c>
      <c r="M216" t="s">
        <v>22</v>
      </c>
      <c r="N216" s="12">
        <f t="shared" si="10"/>
        <v>40409.208333333336</v>
      </c>
      <c r="O216">
        <v>1282194000</v>
      </c>
      <c r="P216" s="12">
        <f t="shared" si="11"/>
        <v>40415.208333333336</v>
      </c>
      <c r="Q216">
        <v>1282712400</v>
      </c>
      <c r="R216" t="b">
        <v>0</v>
      </c>
      <c r="S216" t="b">
        <v>0</v>
      </c>
      <c r="T216" t="s">
        <v>23</v>
      </c>
      <c r="U216" t="s">
        <v>2035</v>
      </c>
      <c r="V216" t="s">
        <v>2036</v>
      </c>
    </row>
    <row r="217" spans="1:22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H217" t="s">
        <v>14</v>
      </c>
      <c r="I217">
        <v>143</v>
      </c>
      <c r="J217" s="5">
        <f t="shared" si="9"/>
        <v>3.8418367346938778E-2</v>
      </c>
      <c r="K217" s="7">
        <f>IF(I217= 0, 0,E217/I217)</f>
        <v>42.125874125874127</v>
      </c>
      <c r="L217" t="s">
        <v>21</v>
      </c>
      <c r="M217" t="s">
        <v>22</v>
      </c>
      <c r="N217" s="12">
        <f t="shared" si="10"/>
        <v>43509.25</v>
      </c>
      <c r="O217">
        <v>1550037600</v>
      </c>
      <c r="P217" s="12">
        <f t="shared" si="11"/>
        <v>43511.25</v>
      </c>
      <c r="Q217">
        <v>1550210400</v>
      </c>
      <c r="R217" t="b">
        <v>0</v>
      </c>
      <c r="S217" t="b">
        <v>0</v>
      </c>
      <c r="T217" t="s">
        <v>33</v>
      </c>
      <c r="U217" t="s">
        <v>2039</v>
      </c>
      <c r="V217" t="s">
        <v>2040</v>
      </c>
    </row>
    <row r="218" spans="1:22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H218" t="s">
        <v>20</v>
      </c>
      <c r="I218">
        <v>1815</v>
      </c>
      <c r="J218" s="5">
        <f t="shared" si="9"/>
        <v>1.5507066557107643</v>
      </c>
      <c r="K218" s="7">
        <f>IF(I218= 0, 0,E218/I218)</f>
        <v>103.97851239669421</v>
      </c>
      <c r="L218" t="s">
        <v>21</v>
      </c>
      <c r="M218" t="s">
        <v>22</v>
      </c>
      <c r="N218" s="12">
        <f t="shared" si="10"/>
        <v>40869.25</v>
      </c>
      <c r="O218">
        <v>1321941600</v>
      </c>
      <c r="P218" s="12">
        <f t="shared" si="11"/>
        <v>40871.25</v>
      </c>
      <c r="Q218">
        <v>1322114400</v>
      </c>
      <c r="R218" t="b">
        <v>0</v>
      </c>
      <c r="S218" t="b">
        <v>0</v>
      </c>
      <c r="T218" t="s">
        <v>33</v>
      </c>
      <c r="U218" t="s">
        <v>2039</v>
      </c>
      <c r="V218" t="s">
        <v>2040</v>
      </c>
    </row>
    <row r="219" spans="1:22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H219" t="s">
        <v>14</v>
      </c>
      <c r="I219">
        <v>934</v>
      </c>
      <c r="J219" s="5">
        <f t="shared" si="9"/>
        <v>0.44753477588871715</v>
      </c>
      <c r="K219" s="7">
        <f>IF(I219= 0, 0,E219/I219)</f>
        <v>62.003211991434689</v>
      </c>
      <c r="L219" t="s">
        <v>21</v>
      </c>
      <c r="M219" t="s">
        <v>22</v>
      </c>
      <c r="N219" s="12">
        <f t="shared" si="10"/>
        <v>43583.208333333328</v>
      </c>
      <c r="O219">
        <v>1556427600</v>
      </c>
      <c r="P219" s="12">
        <f t="shared" si="11"/>
        <v>43592.208333333328</v>
      </c>
      <c r="Q219">
        <v>1557205200</v>
      </c>
      <c r="R219" t="b">
        <v>0</v>
      </c>
      <c r="S219" t="b">
        <v>0</v>
      </c>
      <c r="T219" t="s">
        <v>474</v>
      </c>
      <c r="U219" t="s">
        <v>2041</v>
      </c>
      <c r="V219" t="s">
        <v>2063</v>
      </c>
    </row>
    <row r="220" spans="1:22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H220" t="s">
        <v>20</v>
      </c>
      <c r="I220">
        <v>397</v>
      </c>
      <c r="J220" s="5">
        <f t="shared" si="9"/>
        <v>2.1594736842105262</v>
      </c>
      <c r="K220" s="7">
        <f>IF(I220= 0, 0,E220/I220)</f>
        <v>31.005037783375315</v>
      </c>
      <c r="L220" t="s">
        <v>40</v>
      </c>
      <c r="M220" t="s">
        <v>41</v>
      </c>
      <c r="N220" s="12">
        <f t="shared" si="10"/>
        <v>40858.25</v>
      </c>
      <c r="O220">
        <v>1320991200</v>
      </c>
      <c r="P220" s="12">
        <f t="shared" si="11"/>
        <v>40892.25</v>
      </c>
      <c r="Q220">
        <v>1323928800</v>
      </c>
      <c r="R220" t="b">
        <v>0</v>
      </c>
      <c r="S220" t="b">
        <v>1</v>
      </c>
      <c r="T220" t="s">
        <v>100</v>
      </c>
      <c r="U220" t="s">
        <v>2041</v>
      </c>
      <c r="V220" t="s">
        <v>2052</v>
      </c>
    </row>
    <row r="221" spans="1:22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H221" t="s">
        <v>20</v>
      </c>
      <c r="I221">
        <v>1539</v>
      </c>
      <c r="J221" s="5">
        <f t="shared" si="9"/>
        <v>3.3212709832134291</v>
      </c>
      <c r="K221" s="7">
        <f>IF(I221= 0, 0,E221/I221)</f>
        <v>89.991552956465242</v>
      </c>
      <c r="L221" t="s">
        <v>21</v>
      </c>
      <c r="M221" t="s">
        <v>22</v>
      </c>
      <c r="N221" s="12">
        <f t="shared" si="10"/>
        <v>41137.208333333336</v>
      </c>
      <c r="O221">
        <v>1345093200</v>
      </c>
      <c r="P221" s="12">
        <f t="shared" si="11"/>
        <v>41149.208333333336</v>
      </c>
      <c r="Q221">
        <v>1346130000</v>
      </c>
      <c r="R221" t="b">
        <v>0</v>
      </c>
      <c r="S221" t="b">
        <v>0</v>
      </c>
      <c r="T221" t="s">
        <v>71</v>
      </c>
      <c r="U221" t="s">
        <v>2041</v>
      </c>
      <c r="V221" t="s">
        <v>2049</v>
      </c>
    </row>
    <row r="222" spans="1:22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H222" t="s">
        <v>14</v>
      </c>
      <c r="I222">
        <v>17</v>
      </c>
      <c r="J222" s="5">
        <f t="shared" si="9"/>
        <v>8.4430379746835441E-2</v>
      </c>
      <c r="K222" s="7">
        <f>IF(I222= 0, 0,E222/I222)</f>
        <v>39.235294117647058</v>
      </c>
      <c r="L222" t="s">
        <v>21</v>
      </c>
      <c r="M222" t="s">
        <v>22</v>
      </c>
      <c r="N222" s="12">
        <f t="shared" si="10"/>
        <v>40725.208333333336</v>
      </c>
      <c r="O222">
        <v>1309496400</v>
      </c>
      <c r="P222" s="12">
        <f t="shared" si="11"/>
        <v>40743.208333333336</v>
      </c>
      <c r="Q222">
        <v>1311051600</v>
      </c>
      <c r="R222" t="b">
        <v>1</v>
      </c>
      <c r="S222" t="b">
        <v>0</v>
      </c>
      <c r="T222" t="s">
        <v>33</v>
      </c>
      <c r="U222" t="s">
        <v>2039</v>
      </c>
      <c r="V222" t="s">
        <v>2040</v>
      </c>
    </row>
    <row r="223" spans="1:22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H223" t="s">
        <v>14</v>
      </c>
      <c r="I223">
        <v>2179</v>
      </c>
      <c r="J223" s="5">
        <f t="shared" si="9"/>
        <v>0.9862551440329218</v>
      </c>
      <c r="K223" s="7">
        <f>IF(I223= 0, 0,E223/I223)</f>
        <v>54.993116108306566</v>
      </c>
      <c r="L223" t="s">
        <v>21</v>
      </c>
      <c r="M223" t="s">
        <v>22</v>
      </c>
      <c r="N223" s="12">
        <f t="shared" si="10"/>
        <v>41081.208333333336</v>
      </c>
      <c r="O223">
        <v>1340254800</v>
      </c>
      <c r="P223" s="12">
        <f t="shared" si="11"/>
        <v>41083.208333333336</v>
      </c>
      <c r="Q223">
        <v>1340427600</v>
      </c>
      <c r="R223" t="b">
        <v>1</v>
      </c>
      <c r="S223" t="b">
        <v>0</v>
      </c>
      <c r="T223" t="s">
        <v>17</v>
      </c>
      <c r="U223" t="s">
        <v>2033</v>
      </c>
      <c r="V223" t="s">
        <v>2034</v>
      </c>
    </row>
    <row r="224" spans="1:22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H224" t="s">
        <v>20</v>
      </c>
      <c r="I224">
        <v>138</v>
      </c>
      <c r="J224" s="5">
        <f t="shared" si="9"/>
        <v>1.3797916666666667</v>
      </c>
      <c r="K224" s="7">
        <f>IF(I224= 0, 0,E224/I224)</f>
        <v>47.992753623188406</v>
      </c>
      <c r="L224" t="s">
        <v>21</v>
      </c>
      <c r="M224" t="s">
        <v>22</v>
      </c>
      <c r="N224" s="12">
        <f t="shared" si="10"/>
        <v>41914.208333333336</v>
      </c>
      <c r="O224">
        <v>1412226000</v>
      </c>
      <c r="P224" s="12">
        <f t="shared" si="11"/>
        <v>41915.208333333336</v>
      </c>
      <c r="Q224">
        <v>1412312400</v>
      </c>
      <c r="R224" t="b">
        <v>0</v>
      </c>
      <c r="S224" t="b">
        <v>0</v>
      </c>
      <c r="T224" t="s">
        <v>122</v>
      </c>
      <c r="U224" t="s">
        <v>2054</v>
      </c>
      <c r="V224" t="s">
        <v>2055</v>
      </c>
    </row>
    <row r="225" spans="1:22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H225" t="s">
        <v>14</v>
      </c>
      <c r="I225">
        <v>931</v>
      </c>
      <c r="J225" s="5">
        <f t="shared" si="9"/>
        <v>0.93810996563573879</v>
      </c>
      <c r="K225" s="7">
        <f>IF(I225= 0, 0,E225/I225)</f>
        <v>87.966702470461868</v>
      </c>
      <c r="L225" t="s">
        <v>21</v>
      </c>
      <c r="M225" t="s">
        <v>22</v>
      </c>
      <c r="N225" s="12">
        <f t="shared" si="10"/>
        <v>42445.208333333328</v>
      </c>
      <c r="O225">
        <v>1458104400</v>
      </c>
      <c r="P225" s="12">
        <f t="shared" si="11"/>
        <v>42459.208333333328</v>
      </c>
      <c r="Q225">
        <v>1459314000</v>
      </c>
      <c r="R225" t="b">
        <v>0</v>
      </c>
      <c r="S225" t="b">
        <v>0</v>
      </c>
      <c r="T225" t="s">
        <v>33</v>
      </c>
      <c r="U225" t="s">
        <v>2039</v>
      </c>
      <c r="V225" t="s">
        <v>2040</v>
      </c>
    </row>
    <row r="226" spans="1:22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H226" t="s">
        <v>20</v>
      </c>
      <c r="I226">
        <v>3594</v>
      </c>
      <c r="J226" s="5">
        <f t="shared" si="9"/>
        <v>4.0363930885529156</v>
      </c>
      <c r="K226" s="7">
        <f>IF(I226= 0, 0,E226/I226)</f>
        <v>51.999165275459099</v>
      </c>
      <c r="L226" t="s">
        <v>21</v>
      </c>
      <c r="M226" t="s">
        <v>22</v>
      </c>
      <c r="N226" s="12">
        <f t="shared" si="10"/>
        <v>41906.208333333336</v>
      </c>
      <c r="O226">
        <v>1411534800</v>
      </c>
      <c r="P226" s="12">
        <f t="shared" si="11"/>
        <v>41951.25</v>
      </c>
      <c r="Q226">
        <v>1415426400</v>
      </c>
      <c r="R226" t="b">
        <v>0</v>
      </c>
      <c r="S226" t="b">
        <v>0</v>
      </c>
      <c r="T226" t="s">
        <v>474</v>
      </c>
      <c r="U226" t="s">
        <v>2041</v>
      </c>
      <c r="V226" t="s">
        <v>2063</v>
      </c>
    </row>
    <row r="227" spans="1:22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H227" t="s">
        <v>20</v>
      </c>
      <c r="I227">
        <v>5880</v>
      </c>
      <c r="J227" s="5">
        <f t="shared" si="9"/>
        <v>2.6017404129793511</v>
      </c>
      <c r="K227" s="7">
        <f>IF(I227= 0, 0,E227/I227)</f>
        <v>29.999659863945578</v>
      </c>
      <c r="L227" t="s">
        <v>21</v>
      </c>
      <c r="M227" t="s">
        <v>22</v>
      </c>
      <c r="N227" s="12">
        <f t="shared" si="10"/>
        <v>41762.208333333336</v>
      </c>
      <c r="O227">
        <v>1399093200</v>
      </c>
      <c r="P227" s="12">
        <f t="shared" si="11"/>
        <v>41762.208333333336</v>
      </c>
      <c r="Q227">
        <v>1399093200</v>
      </c>
      <c r="R227" t="b">
        <v>1</v>
      </c>
      <c r="S227" t="b">
        <v>0</v>
      </c>
      <c r="T227" t="s">
        <v>23</v>
      </c>
      <c r="U227" t="s">
        <v>2035</v>
      </c>
      <c r="V227" t="s">
        <v>2036</v>
      </c>
    </row>
    <row r="228" spans="1:22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H228" t="s">
        <v>20</v>
      </c>
      <c r="I228">
        <v>112</v>
      </c>
      <c r="J228" s="5">
        <f t="shared" si="9"/>
        <v>3.6663333333333332</v>
      </c>
      <c r="K228" s="7">
        <f>IF(I228= 0, 0,E228/I228)</f>
        <v>98.205357142857139</v>
      </c>
      <c r="L228" t="s">
        <v>21</v>
      </c>
      <c r="M228" t="s">
        <v>22</v>
      </c>
      <c r="N228" s="12">
        <f t="shared" si="10"/>
        <v>40276.208333333336</v>
      </c>
      <c r="O228">
        <v>1270702800</v>
      </c>
      <c r="P228" s="12">
        <f t="shared" si="11"/>
        <v>40313.208333333336</v>
      </c>
      <c r="Q228">
        <v>1273899600</v>
      </c>
      <c r="R228" t="b">
        <v>0</v>
      </c>
      <c r="S228" t="b">
        <v>0</v>
      </c>
      <c r="T228" t="s">
        <v>122</v>
      </c>
      <c r="U228" t="s">
        <v>2054</v>
      </c>
      <c r="V228" t="s">
        <v>2055</v>
      </c>
    </row>
    <row r="229" spans="1:22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H229" t="s">
        <v>20</v>
      </c>
      <c r="I229">
        <v>943</v>
      </c>
      <c r="J229" s="5">
        <f t="shared" si="9"/>
        <v>1.687208538587849</v>
      </c>
      <c r="K229" s="7">
        <f>IF(I229= 0, 0,E229/I229)</f>
        <v>108.96182396606575</v>
      </c>
      <c r="L229" t="s">
        <v>21</v>
      </c>
      <c r="M229" t="s">
        <v>22</v>
      </c>
      <c r="N229" s="12">
        <f t="shared" si="10"/>
        <v>42139.208333333328</v>
      </c>
      <c r="O229">
        <v>1431666000</v>
      </c>
      <c r="P229" s="12">
        <f t="shared" si="11"/>
        <v>42145.208333333328</v>
      </c>
      <c r="Q229">
        <v>1432184400</v>
      </c>
      <c r="R229" t="b">
        <v>0</v>
      </c>
      <c r="S229" t="b">
        <v>0</v>
      </c>
      <c r="T229" t="s">
        <v>292</v>
      </c>
      <c r="U229" t="s">
        <v>2050</v>
      </c>
      <c r="V229" t="s">
        <v>2061</v>
      </c>
    </row>
    <row r="230" spans="1:22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H230" t="s">
        <v>20</v>
      </c>
      <c r="I230">
        <v>2468</v>
      </c>
      <c r="J230" s="5">
        <f t="shared" si="9"/>
        <v>1.1990717911530093</v>
      </c>
      <c r="K230" s="7">
        <f>IF(I230= 0, 0,E230/I230)</f>
        <v>66.998379254457049</v>
      </c>
      <c r="L230" t="s">
        <v>21</v>
      </c>
      <c r="M230" t="s">
        <v>22</v>
      </c>
      <c r="N230" s="12">
        <f t="shared" si="10"/>
        <v>42613.208333333328</v>
      </c>
      <c r="O230">
        <v>1472619600</v>
      </c>
      <c r="P230" s="12">
        <f t="shared" si="11"/>
        <v>42638.208333333328</v>
      </c>
      <c r="Q230">
        <v>1474779600</v>
      </c>
      <c r="R230" t="b">
        <v>0</v>
      </c>
      <c r="S230" t="b">
        <v>0</v>
      </c>
      <c r="T230" t="s">
        <v>71</v>
      </c>
      <c r="U230" t="s">
        <v>2041</v>
      </c>
      <c r="V230" t="s">
        <v>2049</v>
      </c>
    </row>
    <row r="231" spans="1:22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H231" t="s">
        <v>20</v>
      </c>
      <c r="I231">
        <v>2551</v>
      </c>
      <c r="J231" s="5">
        <f t="shared" si="9"/>
        <v>1.936892523364486</v>
      </c>
      <c r="K231" s="7">
        <f>IF(I231= 0, 0,E231/I231)</f>
        <v>64.99333594668758</v>
      </c>
      <c r="L231" t="s">
        <v>21</v>
      </c>
      <c r="M231" t="s">
        <v>22</v>
      </c>
      <c r="N231" s="12">
        <f t="shared" si="10"/>
        <v>42887.208333333328</v>
      </c>
      <c r="O231">
        <v>1496293200</v>
      </c>
      <c r="P231" s="12">
        <f t="shared" si="11"/>
        <v>42935.208333333328</v>
      </c>
      <c r="Q231">
        <v>1500440400</v>
      </c>
      <c r="R231" t="b">
        <v>0</v>
      </c>
      <c r="S231" t="b">
        <v>1</v>
      </c>
      <c r="T231" t="s">
        <v>292</v>
      </c>
      <c r="U231" t="s">
        <v>2050</v>
      </c>
      <c r="V231" t="s">
        <v>2061</v>
      </c>
    </row>
    <row r="232" spans="1:22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H232" t="s">
        <v>20</v>
      </c>
      <c r="I232">
        <v>101</v>
      </c>
      <c r="J232" s="5">
        <f t="shared" si="9"/>
        <v>4.2016666666666671</v>
      </c>
      <c r="K232" s="7">
        <f>IF(I232= 0, 0,E232/I232)</f>
        <v>99.841584158415841</v>
      </c>
      <c r="L232" t="s">
        <v>21</v>
      </c>
      <c r="M232" t="s">
        <v>22</v>
      </c>
      <c r="N232" s="12">
        <f t="shared" si="10"/>
        <v>43805.25</v>
      </c>
      <c r="O232">
        <v>1575612000</v>
      </c>
      <c r="P232" s="12">
        <f t="shared" si="11"/>
        <v>43805.25</v>
      </c>
      <c r="Q232">
        <v>1575612000</v>
      </c>
      <c r="R232" t="b">
        <v>0</v>
      </c>
      <c r="S232" t="b">
        <v>0</v>
      </c>
      <c r="T232" t="s">
        <v>89</v>
      </c>
      <c r="U232" t="s">
        <v>2050</v>
      </c>
      <c r="V232" t="s">
        <v>2051</v>
      </c>
    </row>
    <row r="233" spans="1:22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H233" t="s">
        <v>74</v>
      </c>
      <c r="I233">
        <v>67</v>
      </c>
      <c r="J233" s="5">
        <f t="shared" si="9"/>
        <v>0.76708333333333334</v>
      </c>
      <c r="K233" s="7">
        <f>IF(I233= 0, 0,E233/I233)</f>
        <v>82.432835820895519</v>
      </c>
      <c r="L233" t="s">
        <v>21</v>
      </c>
      <c r="M233" t="s">
        <v>22</v>
      </c>
      <c r="N233" s="12">
        <f t="shared" si="10"/>
        <v>41415.208333333336</v>
      </c>
      <c r="O233">
        <v>1369112400</v>
      </c>
      <c r="P233" s="12">
        <f t="shared" si="11"/>
        <v>41473.208333333336</v>
      </c>
      <c r="Q233">
        <v>1374123600</v>
      </c>
      <c r="R233" t="b">
        <v>0</v>
      </c>
      <c r="S233" t="b">
        <v>0</v>
      </c>
      <c r="T233" t="s">
        <v>33</v>
      </c>
      <c r="U233" t="s">
        <v>2039</v>
      </c>
      <c r="V233" t="s">
        <v>2040</v>
      </c>
    </row>
    <row r="234" spans="1:22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H234" t="s">
        <v>20</v>
      </c>
      <c r="I234">
        <v>92</v>
      </c>
      <c r="J234" s="5">
        <f t="shared" si="9"/>
        <v>1.7126470588235294</v>
      </c>
      <c r="K234" s="7">
        <f>IF(I234= 0, 0,E234/I234)</f>
        <v>63.293478260869563</v>
      </c>
      <c r="L234" t="s">
        <v>21</v>
      </c>
      <c r="M234" t="s">
        <v>22</v>
      </c>
      <c r="N234" s="12">
        <f t="shared" si="10"/>
        <v>42576.208333333328</v>
      </c>
      <c r="O234">
        <v>1469422800</v>
      </c>
      <c r="P234" s="12">
        <f t="shared" si="11"/>
        <v>42577.208333333328</v>
      </c>
      <c r="Q234">
        <v>1469509200</v>
      </c>
      <c r="R234" t="b">
        <v>0</v>
      </c>
      <c r="S234" t="b">
        <v>0</v>
      </c>
      <c r="T234" t="s">
        <v>33</v>
      </c>
      <c r="U234" t="s">
        <v>2039</v>
      </c>
      <c r="V234" t="s">
        <v>2040</v>
      </c>
    </row>
    <row r="235" spans="1:22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H235" t="s">
        <v>20</v>
      </c>
      <c r="I235">
        <v>62</v>
      </c>
      <c r="J235" s="5">
        <f t="shared" si="9"/>
        <v>1.5789473684210527</v>
      </c>
      <c r="K235" s="7">
        <f>IF(I235= 0, 0,E235/I235)</f>
        <v>96.774193548387103</v>
      </c>
      <c r="L235" t="s">
        <v>21</v>
      </c>
      <c r="M235" t="s">
        <v>22</v>
      </c>
      <c r="N235" s="12">
        <f t="shared" si="10"/>
        <v>40706.208333333336</v>
      </c>
      <c r="O235">
        <v>1307854800</v>
      </c>
      <c r="P235" s="12">
        <f t="shared" si="11"/>
        <v>40722.208333333336</v>
      </c>
      <c r="Q235">
        <v>1309237200</v>
      </c>
      <c r="R235" t="b">
        <v>0</v>
      </c>
      <c r="S235" t="b">
        <v>0</v>
      </c>
      <c r="T235" t="s">
        <v>71</v>
      </c>
      <c r="U235" t="s">
        <v>2041</v>
      </c>
      <c r="V235" t="s">
        <v>2049</v>
      </c>
    </row>
    <row r="236" spans="1:22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H236" t="s">
        <v>20</v>
      </c>
      <c r="I236">
        <v>149</v>
      </c>
      <c r="J236" s="5">
        <f t="shared" si="9"/>
        <v>1.0908</v>
      </c>
      <c r="K236" s="7">
        <f>IF(I236= 0, 0,E236/I236)</f>
        <v>54.906040268456373</v>
      </c>
      <c r="L236" t="s">
        <v>107</v>
      </c>
      <c r="M236" t="s">
        <v>108</v>
      </c>
      <c r="N236" s="12">
        <f t="shared" si="10"/>
        <v>42969.208333333328</v>
      </c>
      <c r="O236">
        <v>1503378000</v>
      </c>
      <c r="P236" s="12">
        <f t="shared" si="11"/>
        <v>42976.208333333328</v>
      </c>
      <c r="Q236">
        <v>1503982800</v>
      </c>
      <c r="R236" t="b">
        <v>0</v>
      </c>
      <c r="S236" t="b">
        <v>1</v>
      </c>
      <c r="T236" t="s">
        <v>89</v>
      </c>
      <c r="U236" t="s">
        <v>2050</v>
      </c>
      <c r="V236" t="s">
        <v>2051</v>
      </c>
    </row>
    <row r="237" spans="1:22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H237" t="s">
        <v>14</v>
      </c>
      <c r="I237">
        <v>92</v>
      </c>
      <c r="J237" s="5">
        <f t="shared" si="9"/>
        <v>0.41732558139534881</v>
      </c>
      <c r="K237" s="7">
        <f>IF(I237= 0, 0,E237/I237)</f>
        <v>39.010869565217391</v>
      </c>
      <c r="L237" t="s">
        <v>21</v>
      </c>
      <c r="M237" t="s">
        <v>22</v>
      </c>
      <c r="N237" s="12">
        <f t="shared" si="10"/>
        <v>42779.25</v>
      </c>
      <c r="O237">
        <v>1486965600</v>
      </c>
      <c r="P237" s="12">
        <f t="shared" si="11"/>
        <v>42784.25</v>
      </c>
      <c r="Q237">
        <v>1487397600</v>
      </c>
      <c r="R237" t="b">
        <v>0</v>
      </c>
      <c r="S237" t="b">
        <v>0</v>
      </c>
      <c r="T237" t="s">
        <v>71</v>
      </c>
      <c r="U237" t="s">
        <v>2041</v>
      </c>
      <c r="V237" t="s">
        <v>2049</v>
      </c>
    </row>
    <row r="238" spans="1:22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H238" t="s">
        <v>14</v>
      </c>
      <c r="I238">
        <v>57</v>
      </c>
      <c r="J238" s="5">
        <f t="shared" si="9"/>
        <v>0.10944303797468355</v>
      </c>
      <c r="K238" s="7">
        <f>IF(I238= 0, 0,E238/I238)</f>
        <v>75.84210526315789</v>
      </c>
      <c r="L238" t="s">
        <v>26</v>
      </c>
      <c r="M238" t="s">
        <v>27</v>
      </c>
      <c r="N238" s="12">
        <f t="shared" si="10"/>
        <v>43641.208333333328</v>
      </c>
      <c r="O238">
        <v>1561438800</v>
      </c>
      <c r="P238" s="12">
        <f t="shared" si="11"/>
        <v>43648.208333333328</v>
      </c>
      <c r="Q238">
        <v>1562043600</v>
      </c>
      <c r="R238" t="b">
        <v>0</v>
      </c>
      <c r="S238" t="b">
        <v>1</v>
      </c>
      <c r="T238" t="s">
        <v>23</v>
      </c>
      <c r="U238" t="s">
        <v>2035</v>
      </c>
      <c r="V238" t="s">
        <v>2036</v>
      </c>
    </row>
    <row r="239" spans="1:22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H239" t="s">
        <v>20</v>
      </c>
      <c r="I239">
        <v>329</v>
      </c>
      <c r="J239" s="5">
        <f t="shared" si="9"/>
        <v>1.593763440860215</v>
      </c>
      <c r="K239" s="7">
        <f>IF(I239= 0, 0,E239/I239)</f>
        <v>45.051671732522799</v>
      </c>
      <c r="L239" t="s">
        <v>21</v>
      </c>
      <c r="M239" t="s">
        <v>22</v>
      </c>
      <c r="N239" s="12">
        <f t="shared" si="10"/>
        <v>41754.208333333336</v>
      </c>
      <c r="O239">
        <v>1398402000</v>
      </c>
      <c r="P239" s="12">
        <f t="shared" si="11"/>
        <v>41756.208333333336</v>
      </c>
      <c r="Q239">
        <v>1398574800</v>
      </c>
      <c r="R239" t="b">
        <v>0</v>
      </c>
      <c r="S239" t="b">
        <v>0</v>
      </c>
      <c r="T239" t="s">
        <v>71</v>
      </c>
      <c r="U239" t="s">
        <v>2041</v>
      </c>
      <c r="V239" t="s">
        <v>2049</v>
      </c>
    </row>
    <row r="240" spans="1:22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H240" t="s">
        <v>20</v>
      </c>
      <c r="I240">
        <v>97</v>
      </c>
      <c r="J240" s="5">
        <f t="shared" si="9"/>
        <v>4.2241666666666671</v>
      </c>
      <c r="K240" s="7">
        <f>IF(I240= 0, 0,E240/I240)</f>
        <v>104.51546391752578</v>
      </c>
      <c r="L240" t="s">
        <v>36</v>
      </c>
      <c r="M240" t="s">
        <v>37</v>
      </c>
      <c r="N240" s="12">
        <f t="shared" si="10"/>
        <v>43083.25</v>
      </c>
      <c r="O240">
        <v>1513231200</v>
      </c>
      <c r="P240" s="12">
        <f t="shared" si="11"/>
        <v>43108.25</v>
      </c>
      <c r="Q240">
        <v>1515391200</v>
      </c>
      <c r="R240" t="b">
        <v>0</v>
      </c>
      <c r="S240" t="b">
        <v>1</v>
      </c>
      <c r="T240" t="s">
        <v>33</v>
      </c>
      <c r="U240" t="s">
        <v>2039</v>
      </c>
      <c r="V240" t="s">
        <v>2040</v>
      </c>
    </row>
    <row r="241" spans="1:22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H241" t="s">
        <v>14</v>
      </c>
      <c r="I241">
        <v>41</v>
      </c>
      <c r="J241" s="5">
        <f t="shared" si="9"/>
        <v>0.97718749999999999</v>
      </c>
      <c r="K241" s="7">
        <f>IF(I241= 0, 0,E241/I241)</f>
        <v>76.268292682926827</v>
      </c>
      <c r="L241" t="s">
        <v>21</v>
      </c>
      <c r="M241" t="s">
        <v>22</v>
      </c>
      <c r="N241" s="12">
        <f t="shared" si="10"/>
        <v>42245.208333333328</v>
      </c>
      <c r="O241">
        <v>1440824400</v>
      </c>
      <c r="P241" s="12">
        <f t="shared" si="11"/>
        <v>42249.208333333328</v>
      </c>
      <c r="Q241">
        <v>1441170000</v>
      </c>
      <c r="R241" t="b">
        <v>0</v>
      </c>
      <c r="S241" t="b">
        <v>0</v>
      </c>
      <c r="T241" t="s">
        <v>65</v>
      </c>
      <c r="U241" t="s">
        <v>2037</v>
      </c>
      <c r="V241" t="s">
        <v>2046</v>
      </c>
    </row>
    <row r="242" spans="1:22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H242" t="s">
        <v>20</v>
      </c>
      <c r="I242">
        <v>1784</v>
      </c>
      <c r="J242" s="5">
        <f t="shared" si="9"/>
        <v>4.1878911564625847</v>
      </c>
      <c r="K242" s="7">
        <f>IF(I242= 0, 0,E242/I242)</f>
        <v>69.015695067264573</v>
      </c>
      <c r="L242" t="s">
        <v>21</v>
      </c>
      <c r="M242" t="s">
        <v>22</v>
      </c>
      <c r="N242" s="12">
        <f t="shared" si="10"/>
        <v>40396.208333333336</v>
      </c>
      <c r="O242">
        <v>1281070800</v>
      </c>
      <c r="P242" s="12">
        <f t="shared" si="11"/>
        <v>40397.208333333336</v>
      </c>
      <c r="Q242">
        <v>1281157200</v>
      </c>
      <c r="R242" t="b">
        <v>0</v>
      </c>
      <c r="S242" t="b">
        <v>0</v>
      </c>
      <c r="T242" t="s">
        <v>33</v>
      </c>
      <c r="U242" t="s">
        <v>2039</v>
      </c>
      <c r="V242" t="s">
        <v>2040</v>
      </c>
    </row>
    <row r="243" spans="1:22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H243" t="s">
        <v>20</v>
      </c>
      <c r="I243">
        <v>1684</v>
      </c>
      <c r="J243" s="5">
        <f t="shared" si="9"/>
        <v>1.0191632047477746</v>
      </c>
      <c r="K243" s="7">
        <f>IF(I243= 0, 0,E243/I243)</f>
        <v>101.97684085510689</v>
      </c>
      <c r="L243" t="s">
        <v>26</v>
      </c>
      <c r="M243" t="s">
        <v>27</v>
      </c>
      <c r="N243" s="12">
        <f t="shared" si="10"/>
        <v>41742.208333333336</v>
      </c>
      <c r="O243">
        <v>1397365200</v>
      </c>
      <c r="P243" s="12">
        <f t="shared" si="11"/>
        <v>41752.208333333336</v>
      </c>
      <c r="Q243">
        <v>1398229200</v>
      </c>
      <c r="R243" t="b">
        <v>0</v>
      </c>
      <c r="S243" t="b">
        <v>1</v>
      </c>
      <c r="T243" t="s">
        <v>68</v>
      </c>
      <c r="U243" t="s">
        <v>2047</v>
      </c>
      <c r="V243" t="s">
        <v>2048</v>
      </c>
    </row>
    <row r="244" spans="1:22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H244" t="s">
        <v>20</v>
      </c>
      <c r="I244">
        <v>250</v>
      </c>
      <c r="J244" s="5">
        <f t="shared" si="9"/>
        <v>1.2772619047619047</v>
      </c>
      <c r="K244" s="7">
        <f>IF(I244= 0, 0,E244/I244)</f>
        <v>42.915999999999997</v>
      </c>
      <c r="L244" t="s">
        <v>21</v>
      </c>
      <c r="M244" t="s">
        <v>22</v>
      </c>
      <c r="N244" s="12">
        <f t="shared" si="10"/>
        <v>42865.208333333328</v>
      </c>
      <c r="O244">
        <v>1494392400</v>
      </c>
      <c r="P244" s="12">
        <f t="shared" si="11"/>
        <v>42875.208333333328</v>
      </c>
      <c r="Q244">
        <v>1495256400</v>
      </c>
      <c r="R244" t="b">
        <v>0</v>
      </c>
      <c r="S244" t="b">
        <v>1</v>
      </c>
      <c r="T244" t="s">
        <v>23</v>
      </c>
      <c r="U244" t="s">
        <v>2035</v>
      </c>
      <c r="V244" t="s">
        <v>2036</v>
      </c>
    </row>
    <row r="245" spans="1:22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H245" t="s">
        <v>20</v>
      </c>
      <c r="I245">
        <v>238</v>
      </c>
      <c r="J245" s="5">
        <f t="shared" si="9"/>
        <v>4.4521739130434783</v>
      </c>
      <c r="K245" s="7">
        <f>IF(I245= 0, 0,E245/I245)</f>
        <v>43.025210084033617</v>
      </c>
      <c r="L245" t="s">
        <v>21</v>
      </c>
      <c r="M245" t="s">
        <v>22</v>
      </c>
      <c r="N245" s="12">
        <f t="shared" si="10"/>
        <v>43163.25</v>
      </c>
      <c r="O245">
        <v>1520143200</v>
      </c>
      <c r="P245" s="12">
        <f t="shared" si="11"/>
        <v>43166.25</v>
      </c>
      <c r="Q245">
        <v>1520402400</v>
      </c>
      <c r="R245" t="b">
        <v>0</v>
      </c>
      <c r="S245" t="b">
        <v>0</v>
      </c>
      <c r="T245" t="s">
        <v>33</v>
      </c>
      <c r="U245" t="s">
        <v>2039</v>
      </c>
      <c r="V245" t="s">
        <v>2040</v>
      </c>
    </row>
    <row r="246" spans="1:22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H246" t="s">
        <v>20</v>
      </c>
      <c r="I246">
        <v>53</v>
      </c>
      <c r="J246" s="5">
        <f t="shared" si="9"/>
        <v>5.6971428571428575</v>
      </c>
      <c r="K246" s="7">
        <f>IF(I246= 0, 0,E246/I246)</f>
        <v>75.245283018867923</v>
      </c>
      <c r="L246" t="s">
        <v>21</v>
      </c>
      <c r="M246" t="s">
        <v>22</v>
      </c>
      <c r="N246" s="12">
        <f t="shared" si="10"/>
        <v>41834.208333333336</v>
      </c>
      <c r="O246">
        <v>1405314000</v>
      </c>
      <c r="P246" s="12">
        <f t="shared" si="11"/>
        <v>41886.208333333336</v>
      </c>
      <c r="Q246">
        <v>1409806800</v>
      </c>
      <c r="R246" t="b">
        <v>0</v>
      </c>
      <c r="S246" t="b">
        <v>0</v>
      </c>
      <c r="T246" t="s">
        <v>33</v>
      </c>
      <c r="U246" t="s">
        <v>2039</v>
      </c>
      <c r="V246" t="s">
        <v>2040</v>
      </c>
    </row>
    <row r="247" spans="1:22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H247" t="s">
        <v>20</v>
      </c>
      <c r="I247">
        <v>214</v>
      </c>
      <c r="J247" s="5">
        <f t="shared" si="9"/>
        <v>5.0934482758620687</v>
      </c>
      <c r="K247" s="7">
        <f>IF(I247= 0, 0,E247/I247)</f>
        <v>69.023364485981304</v>
      </c>
      <c r="L247" t="s">
        <v>21</v>
      </c>
      <c r="M247" t="s">
        <v>22</v>
      </c>
      <c r="N247" s="12">
        <f t="shared" si="10"/>
        <v>41736.208333333336</v>
      </c>
      <c r="O247">
        <v>1396846800</v>
      </c>
      <c r="P247" s="12">
        <f t="shared" si="11"/>
        <v>41737.208333333336</v>
      </c>
      <c r="Q247">
        <v>1396933200</v>
      </c>
      <c r="R247" t="b">
        <v>0</v>
      </c>
      <c r="S247" t="b">
        <v>0</v>
      </c>
      <c r="T247" t="s">
        <v>33</v>
      </c>
      <c r="U247" t="s">
        <v>2039</v>
      </c>
      <c r="V247" t="s">
        <v>2040</v>
      </c>
    </row>
    <row r="248" spans="1:22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H248" t="s">
        <v>20</v>
      </c>
      <c r="I248">
        <v>222</v>
      </c>
      <c r="J248" s="5">
        <f t="shared" si="9"/>
        <v>3.2553333333333332</v>
      </c>
      <c r="K248" s="7">
        <f>IF(I248= 0, 0,E248/I248)</f>
        <v>65.986486486486484</v>
      </c>
      <c r="L248" t="s">
        <v>21</v>
      </c>
      <c r="M248" t="s">
        <v>22</v>
      </c>
      <c r="N248" s="12">
        <f t="shared" si="10"/>
        <v>41491.208333333336</v>
      </c>
      <c r="O248">
        <v>1375678800</v>
      </c>
      <c r="P248" s="12">
        <f t="shared" si="11"/>
        <v>41495.208333333336</v>
      </c>
      <c r="Q248">
        <v>1376024400</v>
      </c>
      <c r="R248" t="b">
        <v>0</v>
      </c>
      <c r="S248" t="b">
        <v>0</v>
      </c>
      <c r="T248" t="s">
        <v>28</v>
      </c>
      <c r="U248" t="s">
        <v>2037</v>
      </c>
      <c r="V248" t="s">
        <v>2038</v>
      </c>
    </row>
    <row r="249" spans="1:22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H249" t="s">
        <v>20</v>
      </c>
      <c r="I249">
        <v>1884</v>
      </c>
      <c r="J249" s="5">
        <f t="shared" si="9"/>
        <v>9.3261616161616168</v>
      </c>
      <c r="K249" s="7">
        <f>IF(I249= 0, 0,E249/I249)</f>
        <v>98.013800424628457</v>
      </c>
      <c r="L249" t="s">
        <v>21</v>
      </c>
      <c r="M249" t="s">
        <v>22</v>
      </c>
      <c r="N249" s="12">
        <f t="shared" si="10"/>
        <v>42726.25</v>
      </c>
      <c r="O249">
        <v>1482386400</v>
      </c>
      <c r="P249" s="12">
        <f t="shared" si="11"/>
        <v>42741.25</v>
      </c>
      <c r="Q249">
        <v>1483682400</v>
      </c>
      <c r="R249" t="b">
        <v>0</v>
      </c>
      <c r="S249" t="b">
        <v>1</v>
      </c>
      <c r="T249" t="s">
        <v>119</v>
      </c>
      <c r="U249" t="s">
        <v>2047</v>
      </c>
      <c r="V249" t="s">
        <v>2053</v>
      </c>
    </row>
    <row r="250" spans="1:22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H250" t="s">
        <v>20</v>
      </c>
      <c r="I250">
        <v>218</v>
      </c>
      <c r="J250" s="5">
        <f t="shared" si="9"/>
        <v>2.1133870967741935</v>
      </c>
      <c r="K250" s="7">
        <f>IF(I250= 0, 0,E250/I250)</f>
        <v>60.105504587155963</v>
      </c>
      <c r="L250" t="s">
        <v>26</v>
      </c>
      <c r="M250" t="s">
        <v>27</v>
      </c>
      <c r="N250" s="12">
        <f t="shared" si="10"/>
        <v>42004.25</v>
      </c>
      <c r="O250">
        <v>1420005600</v>
      </c>
      <c r="P250" s="12">
        <f t="shared" si="11"/>
        <v>42009.25</v>
      </c>
      <c r="Q250">
        <v>1420437600</v>
      </c>
      <c r="R250" t="b">
        <v>0</v>
      </c>
      <c r="S250" t="b">
        <v>0</v>
      </c>
      <c r="T250" t="s">
        <v>292</v>
      </c>
      <c r="U250" t="s">
        <v>2050</v>
      </c>
      <c r="V250" t="s">
        <v>2061</v>
      </c>
    </row>
    <row r="251" spans="1:22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H251" t="s">
        <v>20</v>
      </c>
      <c r="I251">
        <v>6465</v>
      </c>
      <c r="J251" s="5">
        <f t="shared" si="9"/>
        <v>2.7332520325203253</v>
      </c>
      <c r="K251" s="7">
        <f>IF(I251= 0, 0,E251/I251)</f>
        <v>26.000773395204948</v>
      </c>
      <c r="L251" t="s">
        <v>21</v>
      </c>
      <c r="M251" t="s">
        <v>22</v>
      </c>
      <c r="N251" s="12">
        <f t="shared" si="10"/>
        <v>42006.25</v>
      </c>
      <c r="O251">
        <v>1420178400</v>
      </c>
      <c r="P251" s="12">
        <f t="shared" si="11"/>
        <v>42013.25</v>
      </c>
      <c r="Q251">
        <v>1420783200</v>
      </c>
      <c r="R251" t="b">
        <v>0</v>
      </c>
      <c r="S251" t="b">
        <v>0</v>
      </c>
      <c r="T251" t="s">
        <v>206</v>
      </c>
      <c r="U251" t="s">
        <v>2047</v>
      </c>
      <c r="V251" t="s">
        <v>2059</v>
      </c>
    </row>
    <row r="252" spans="1:22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H252" t="s">
        <v>14</v>
      </c>
      <c r="I252">
        <v>1</v>
      </c>
      <c r="J252" s="5">
        <f t="shared" si="9"/>
        <v>0.03</v>
      </c>
      <c r="K252" s="7">
        <f>IF(I252= 0, 0,E252/I252)</f>
        <v>3</v>
      </c>
      <c r="L252" t="s">
        <v>21</v>
      </c>
      <c r="M252" t="s">
        <v>22</v>
      </c>
      <c r="N252" s="12">
        <f t="shared" si="10"/>
        <v>40203.25</v>
      </c>
      <c r="O252">
        <v>1264399200</v>
      </c>
      <c r="P252" s="12">
        <f t="shared" si="11"/>
        <v>40238.25</v>
      </c>
      <c r="Q252">
        <v>1267423200</v>
      </c>
      <c r="R252" t="b">
        <v>0</v>
      </c>
      <c r="S252" t="b">
        <v>0</v>
      </c>
      <c r="T252" t="s">
        <v>23</v>
      </c>
      <c r="U252" t="s">
        <v>2035</v>
      </c>
      <c r="V252" t="s">
        <v>2036</v>
      </c>
    </row>
    <row r="253" spans="1:22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H253" t="s">
        <v>14</v>
      </c>
      <c r="I253">
        <v>101</v>
      </c>
      <c r="J253" s="5">
        <f t="shared" si="9"/>
        <v>0.54084507042253516</v>
      </c>
      <c r="K253" s="7">
        <f>IF(I253= 0, 0,E253/I253)</f>
        <v>38.019801980198018</v>
      </c>
      <c r="L253" t="s">
        <v>21</v>
      </c>
      <c r="M253" t="s">
        <v>22</v>
      </c>
      <c r="N253" s="12">
        <f t="shared" si="10"/>
        <v>41252.25</v>
      </c>
      <c r="O253">
        <v>1355032800</v>
      </c>
      <c r="P253" s="12">
        <f t="shared" si="11"/>
        <v>41254.25</v>
      </c>
      <c r="Q253">
        <v>1355205600</v>
      </c>
      <c r="R253" t="b">
        <v>0</v>
      </c>
      <c r="S253" t="b">
        <v>0</v>
      </c>
      <c r="T253" t="s">
        <v>33</v>
      </c>
      <c r="U253" t="s">
        <v>2039</v>
      </c>
      <c r="V253" t="s">
        <v>2040</v>
      </c>
    </row>
    <row r="254" spans="1:22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H254" t="s">
        <v>20</v>
      </c>
      <c r="I254">
        <v>59</v>
      </c>
      <c r="J254" s="5">
        <f t="shared" si="9"/>
        <v>6.2629999999999999</v>
      </c>
      <c r="K254" s="7">
        <f>IF(I254= 0, 0,E254/I254)</f>
        <v>106.15254237288136</v>
      </c>
      <c r="L254" t="s">
        <v>21</v>
      </c>
      <c r="M254" t="s">
        <v>22</v>
      </c>
      <c r="N254" s="12">
        <f t="shared" si="10"/>
        <v>41572.208333333336</v>
      </c>
      <c r="O254">
        <v>1382677200</v>
      </c>
      <c r="P254" s="12">
        <f t="shared" si="11"/>
        <v>41577.208333333336</v>
      </c>
      <c r="Q254">
        <v>1383109200</v>
      </c>
      <c r="R254" t="b">
        <v>0</v>
      </c>
      <c r="S254" t="b">
        <v>0</v>
      </c>
      <c r="T254" t="s">
        <v>33</v>
      </c>
      <c r="U254" t="s">
        <v>2039</v>
      </c>
      <c r="V254" t="s">
        <v>2040</v>
      </c>
    </row>
    <row r="255" spans="1:22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H255" t="s">
        <v>14</v>
      </c>
      <c r="I255">
        <v>1335</v>
      </c>
      <c r="J255" s="5">
        <f t="shared" si="9"/>
        <v>0.8902139917695473</v>
      </c>
      <c r="K255" s="7">
        <f>IF(I255= 0, 0,E255/I255)</f>
        <v>81.019475655430711</v>
      </c>
      <c r="L255" t="s">
        <v>15</v>
      </c>
      <c r="M255" t="s">
        <v>16</v>
      </c>
      <c r="N255" s="12">
        <f t="shared" si="10"/>
        <v>40641.208333333336</v>
      </c>
      <c r="O255">
        <v>1302238800</v>
      </c>
      <c r="P255" s="12">
        <f t="shared" si="11"/>
        <v>40653.208333333336</v>
      </c>
      <c r="Q255">
        <v>1303275600</v>
      </c>
      <c r="R255" t="b">
        <v>0</v>
      </c>
      <c r="S255" t="b">
        <v>0</v>
      </c>
      <c r="T255" t="s">
        <v>53</v>
      </c>
      <c r="U255" t="s">
        <v>2041</v>
      </c>
      <c r="V255" t="s">
        <v>2044</v>
      </c>
    </row>
    <row r="256" spans="1:22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H256" t="s">
        <v>20</v>
      </c>
      <c r="I256">
        <v>88</v>
      </c>
      <c r="J256" s="5">
        <f t="shared" si="9"/>
        <v>1.8489130434782608</v>
      </c>
      <c r="K256" s="7">
        <f>IF(I256= 0, 0,E256/I256)</f>
        <v>96.647727272727266</v>
      </c>
      <c r="L256" t="s">
        <v>21</v>
      </c>
      <c r="M256" t="s">
        <v>22</v>
      </c>
      <c r="N256" s="12">
        <f t="shared" si="10"/>
        <v>42787.25</v>
      </c>
      <c r="O256">
        <v>1487656800</v>
      </c>
      <c r="P256" s="12">
        <f t="shared" si="11"/>
        <v>42789.25</v>
      </c>
      <c r="Q256">
        <v>1487829600</v>
      </c>
      <c r="R256" t="b">
        <v>0</v>
      </c>
      <c r="S256" t="b">
        <v>0</v>
      </c>
      <c r="T256" t="s">
        <v>68</v>
      </c>
      <c r="U256" t="s">
        <v>2047</v>
      </c>
      <c r="V256" t="s">
        <v>2048</v>
      </c>
    </row>
    <row r="257" spans="1:22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H257" t="s">
        <v>20</v>
      </c>
      <c r="I257">
        <v>1697</v>
      </c>
      <c r="J257" s="5">
        <f t="shared" si="9"/>
        <v>1.2016770186335404</v>
      </c>
      <c r="K257" s="7">
        <f>IF(I257= 0, 0,E257/I257)</f>
        <v>57.003535651149086</v>
      </c>
      <c r="L257" t="s">
        <v>21</v>
      </c>
      <c r="M257" t="s">
        <v>22</v>
      </c>
      <c r="N257" s="12">
        <f t="shared" si="10"/>
        <v>40590.25</v>
      </c>
      <c r="O257">
        <v>1297836000</v>
      </c>
      <c r="P257" s="12">
        <f t="shared" si="11"/>
        <v>40595.25</v>
      </c>
      <c r="Q257">
        <v>1298268000</v>
      </c>
      <c r="R257" t="b">
        <v>0</v>
      </c>
      <c r="S257" t="b">
        <v>1</v>
      </c>
      <c r="T257" t="s">
        <v>23</v>
      </c>
      <c r="U257" t="s">
        <v>2035</v>
      </c>
      <c r="V257" t="s">
        <v>2036</v>
      </c>
    </row>
    <row r="258" spans="1:22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H258" t="s">
        <v>14</v>
      </c>
      <c r="I258">
        <v>15</v>
      </c>
      <c r="J258" s="5">
        <f t="shared" si="9"/>
        <v>0.23390243902439026</v>
      </c>
      <c r="K258" s="7">
        <f>IF(I258= 0, 0,E258/I258)</f>
        <v>63.93333333333333</v>
      </c>
      <c r="L258" t="s">
        <v>40</v>
      </c>
      <c r="M258" t="s">
        <v>41</v>
      </c>
      <c r="N258" s="12">
        <f t="shared" si="10"/>
        <v>42393.25</v>
      </c>
      <c r="O258">
        <v>1453615200</v>
      </c>
      <c r="P258" s="12">
        <f t="shared" si="11"/>
        <v>42430.25</v>
      </c>
      <c r="Q258">
        <v>1456812000</v>
      </c>
      <c r="R258" t="b">
        <v>0</v>
      </c>
      <c r="S258" t="b">
        <v>0</v>
      </c>
      <c r="T258" t="s">
        <v>23</v>
      </c>
      <c r="U258" t="s">
        <v>2035</v>
      </c>
      <c r="V258" t="s">
        <v>2036</v>
      </c>
    </row>
    <row r="259" spans="1:22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H259" t="s">
        <v>20</v>
      </c>
      <c r="I259">
        <v>92</v>
      </c>
      <c r="J259" s="5">
        <f t="shared" ref="J259:J322" si="12">E259/D259</f>
        <v>1.46</v>
      </c>
      <c r="K259" s="7">
        <f>IF(I259= 0, 0,E259/I259)</f>
        <v>90.456521739130437</v>
      </c>
      <c r="L259" t="s">
        <v>21</v>
      </c>
      <c r="M259" t="s">
        <v>22</v>
      </c>
      <c r="N259" s="12">
        <f t="shared" ref="N259:N322" si="13">(((O259/60/60)/24+DATE(1970,1,1)))</f>
        <v>41338.25</v>
      </c>
      <c r="O259">
        <v>1362463200</v>
      </c>
      <c r="P259" s="12">
        <f t="shared" ref="P259:P322" si="14">(((Q259/60)/60)/24+DATE(1970,1,1))</f>
        <v>41352.208333333336</v>
      </c>
      <c r="Q259">
        <v>1363669200</v>
      </c>
      <c r="R259" t="b">
        <v>0</v>
      </c>
      <c r="S259" t="b">
        <v>0</v>
      </c>
      <c r="T259" t="s">
        <v>33</v>
      </c>
      <c r="U259" t="s">
        <v>2039</v>
      </c>
      <c r="V259" t="s">
        <v>2040</v>
      </c>
    </row>
    <row r="260" spans="1:22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H260" t="s">
        <v>20</v>
      </c>
      <c r="I260">
        <v>186</v>
      </c>
      <c r="J260" s="5">
        <f t="shared" si="12"/>
        <v>2.6848000000000001</v>
      </c>
      <c r="K260" s="7">
        <f>IF(I260= 0, 0,E260/I260)</f>
        <v>72.172043010752688</v>
      </c>
      <c r="L260" t="s">
        <v>21</v>
      </c>
      <c r="M260" t="s">
        <v>22</v>
      </c>
      <c r="N260" s="12">
        <f t="shared" si="13"/>
        <v>42712.25</v>
      </c>
      <c r="O260">
        <v>1481176800</v>
      </c>
      <c r="P260" s="12">
        <f t="shared" si="14"/>
        <v>42732.25</v>
      </c>
      <c r="Q260">
        <v>1482904800</v>
      </c>
      <c r="R260" t="b">
        <v>0</v>
      </c>
      <c r="S260" t="b">
        <v>1</v>
      </c>
      <c r="T260" t="s">
        <v>33</v>
      </c>
      <c r="U260" t="s">
        <v>2039</v>
      </c>
      <c r="V260" t="s">
        <v>2040</v>
      </c>
    </row>
    <row r="261" spans="1:22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H261" t="s">
        <v>20</v>
      </c>
      <c r="I261">
        <v>138</v>
      </c>
      <c r="J261" s="5">
        <f t="shared" si="12"/>
        <v>5.9749999999999996</v>
      </c>
      <c r="K261" s="7">
        <f>IF(I261= 0, 0,E261/I261)</f>
        <v>77.934782608695656</v>
      </c>
      <c r="L261" t="s">
        <v>21</v>
      </c>
      <c r="M261" t="s">
        <v>22</v>
      </c>
      <c r="N261" s="12">
        <f t="shared" si="13"/>
        <v>41251.25</v>
      </c>
      <c r="O261">
        <v>1354946400</v>
      </c>
      <c r="P261" s="12">
        <f t="shared" si="14"/>
        <v>41270.25</v>
      </c>
      <c r="Q261">
        <v>1356588000</v>
      </c>
      <c r="R261" t="b">
        <v>1</v>
      </c>
      <c r="S261" t="b">
        <v>0</v>
      </c>
      <c r="T261" t="s">
        <v>122</v>
      </c>
      <c r="U261" t="s">
        <v>2054</v>
      </c>
      <c r="V261" t="s">
        <v>2055</v>
      </c>
    </row>
    <row r="262" spans="1:22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H262" t="s">
        <v>20</v>
      </c>
      <c r="I262">
        <v>261</v>
      </c>
      <c r="J262" s="5">
        <f t="shared" si="12"/>
        <v>1.5769841269841269</v>
      </c>
      <c r="K262" s="7">
        <f>IF(I262= 0, 0,E262/I262)</f>
        <v>38.065134099616856</v>
      </c>
      <c r="L262" t="s">
        <v>21</v>
      </c>
      <c r="M262" t="s">
        <v>22</v>
      </c>
      <c r="N262" s="12">
        <f t="shared" si="13"/>
        <v>41180.208333333336</v>
      </c>
      <c r="O262">
        <v>1348808400</v>
      </c>
      <c r="P262" s="12">
        <f t="shared" si="14"/>
        <v>41192.208333333336</v>
      </c>
      <c r="Q262">
        <v>1349845200</v>
      </c>
      <c r="R262" t="b">
        <v>0</v>
      </c>
      <c r="S262" t="b">
        <v>0</v>
      </c>
      <c r="T262" t="s">
        <v>23</v>
      </c>
      <c r="U262" t="s">
        <v>2035</v>
      </c>
      <c r="V262" t="s">
        <v>2036</v>
      </c>
    </row>
    <row r="263" spans="1:22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H263" t="s">
        <v>14</v>
      </c>
      <c r="I263">
        <v>454</v>
      </c>
      <c r="J263" s="5">
        <f t="shared" si="12"/>
        <v>0.31201660735468567</v>
      </c>
      <c r="K263" s="7">
        <f>IF(I263= 0, 0,E263/I263)</f>
        <v>57.936123348017624</v>
      </c>
      <c r="L263" t="s">
        <v>21</v>
      </c>
      <c r="M263" t="s">
        <v>22</v>
      </c>
      <c r="N263" s="12">
        <f t="shared" si="13"/>
        <v>40415.208333333336</v>
      </c>
      <c r="O263">
        <v>1282712400</v>
      </c>
      <c r="P263" s="12">
        <f t="shared" si="14"/>
        <v>40419.208333333336</v>
      </c>
      <c r="Q263">
        <v>1283058000</v>
      </c>
      <c r="R263" t="b">
        <v>0</v>
      </c>
      <c r="S263" t="b">
        <v>1</v>
      </c>
      <c r="T263" t="s">
        <v>23</v>
      </c>
      <c r="U263" t="s">
        <v>2035</v>
      </c>
      <c r="V263" t="s">
        <v>2036</v>
      </c>
    </row>
    <row r="264" spans="1:22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H264" t="s">
        <v>20</v>
      </c>
      <c r="I264">
        <v>107</v>
      </c>
      <c r="J264" s="5">
        <f t="shared" si="12"/>
        <v>3.1341176470588237</v>
      </c>
      <c r="K264" s="7">
        <f>IF(I264= 0, 0,E264/I264)</f>
        <v>49.794392523364486</v>
      </c>
      <c r="L264" t="s">
        <v>21</v>
      </c>
      <c r="M264" t="s">
        <v>22</v>
      </c>
      <c r="N264" s="12">
        <f t="shared" si="13"/>
        <v>40638.208333333336</v>
      </c>
      <c r="O264">
        <v>1301979600</v>
      </c>
      <c r="P264" s="12">
        <f t="shared" si="14"/>
        <v>40664.208333333336</v>
      </c>
      <c r="Q264">
        <v>1304226000</v>
      </c>
      <c r="R264" t="b">
        <v>0</v>
      </c>
      <c r="S264" t="b">
        <v>1</v>
      </c>
      <c r="T264" t="s">
        <v>60</v>
      </c>
      <c r="U264" t="s">
        <v>2035</v>
      </c>
      <c r="V264" t="s">
        <v>2045</v>
      </c>
    </row>
    <row r="265" spans="1:22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H265" t="s">
        <v>20</v>
      </c>
      <c r="I265">
        <v>199</v>
      </c>
      <c r="J265" s="5">
        <f t="shared" si="12"/>
        <v>3.7089655172413791</v>
      </c>
      <c r="K265" s="7">
        <f>IF(I265= 0, 0,E265/I265)</f>
        <v>54.050251256281406</v>
      </c>
      <c r="L265" t="s">
        <v>21</v>
      </c>
      <c r="M265" t="s">
        <v>22</v>
      </c>
      <c r="N265" s="12">
        <f t="shared" si="13"/>
        <v>40187.25</v>
      </c>
      <c r="O265">
        <v>1263016800</v>
      </c>
      <c r="P265" s="12">
        <f t="shared" si="14"/>
        <v>40187.25</v>
      </c>
      <c r="Q265">
        <v>1263016800</v>
      </c>
      <c r="R265" t="b">
        <v>0</v>
      </c>
      <c r="S265" t="b">
        <v>0</v>
      </c>
      <c r="T265" t="s">
        <v>122</v>
      </c>
      <c r="U265" t="s">
        <v>2054</v>
      </c>
      <c r="V265" t="s">
        <v>2055</v>
      </c>
    </row>
    <row r="266" spans="1:22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H266" t="s">
        <v>20</v>
      </c>
      <c r="I266">
        <v>5512</v>
      </c>
      <c r="J266" s="5">
        <f t="shared" si="12"/>
        <v>3.6266447368421053</v>
      </c>
      <c r="K266" s="7">
        <f>IF(I266= 0, 0,E266/I266)</f>
        <v>30.002721335268504</v>
      </c>
      <c r="L266" t="s">
        <v>21</v>
      </c>
      <c r="M266" t="s">
        <v>22</v>
      </c>
      <c r="N266" s="12">
        <f t="shared" si="13"/>
        <v>41317.25</v>
      </c>
      <c r="O266">
        <v>1360648800</v>
      </c>
      <c r="P266" s="12">
        <f t="shared" si="14"/>
        <v>41333.25</v>
      </c>
      <c r="Q266">
        <v>1362031200</v>
      </c>
      <c r="R266" t="b">
        <v>0</v>
      </c>
      <c r="S266" t="b">
        <v>0</v>
      </c>
      <c r="T266" t="s">
        <v>33</v>
      </c>
      <c r="U266" t="s">
        <v>2039</v>
      </c>
      <c r="V266" t="s">
        <v>2040</v>
      </c>
    </row>
    <row r="267" spans="1:22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H267" t="s">
        <v>20</v>
      </c>
      <c r="I267">
        <v>86</v>
      </c>
      <c r="J267" s="5">
        <f t="shared" si="12"/>
        <v>1.2308163265306122</v>
      </c>
      <c r="K267" s="7">
        <f>IF(I267= 0, 0,E267/I267)</f>
        <v>70.127906976744185</v>
      </c>
      <c r="L267" t="s">
        <v>21</v>
      </c>
      <c r="M267" t="s">
        <v>22</v>
      </c>
      <c r="N267" s="12">
        <f t="shared" si="13"/>
        <v>42372.25</v>
      </c>
      <c r="O267">
        <v>1451800800</v>
      </c>
      <c r="P267" s="12">
        <f t="shared" si="14"/>
        <v>42416.25</v>
      </c>
      <c r="Q267">
        <v>1455602400</v>
      </c>
      <c r="R267" t="b">
        <v>0</v>
      </c>
      <c r="S267" t="b">
        <v>0</v>
      </c>
      <c r="T267" t="s">
        <v>33</v>
      </c>
      <c r="U267" t="s">
        <v>2039</v>
      </c>
      <c r="V267" t="s">
        <v>2040</v>
      </c>
    </row>
    <row r="268" spans="1:22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H268" t="s">
        <v>14</v>
      </c>
      <c r="I268">
        <v>3182</v>
      </c>
      <c r="J268" s="5">
        <f t="shared" si="12"/>
        <v>0.76766756032171579</v>
      </c>
      <c r="K268" s="7">
        <f>IF(I268= 0, 0,E268/I268)</f>
        <v>26.996228786926462</v>
      </c>
      <c r="L268" t="s">
        <v>107</v>
      </c>
      <c r="M268" t="s">
        <v>108</v>
      </c>
      <c r="N268" s="12">
        <f t="shared" si="13"/>
        <v>41950.25</v>
      </c>
      <c r="O268">
        <v>1415340000</v>
      </c>
      <c r="P268" s="12">
        <f t="shared" si="14"/>
        <v>41983.25</v>
      </c>
      <c r="Q268">
        <v>1418191200</v>
      </c>
      <c r="R268" t="b">
        <v>0</v>
      </c>
      <c r="S268" t="b">
        <v>1</v>
      </c>
      <c r="T268" t="s">
        <v>159</v>
      </c>
      <c r="U268" t="s">
        <v>2035</v>
      </c>
      <c r="V268" t="s">
        <v>2058</v>
      </c>
    </row>
    <row r="269" spans="1:22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H269" t="s">
        <v>20</v>
      </c>
      <c r="I269">
        <v>2768</v>
      </c>
      <c r="J269" s="5">
        <f t="shared" si="12"/>
        <v>2.3362012987012988</v>
      </c>
      <c r="K269" s="7">
        <f>IF(I269= 0, 0,E269/I269)</f>
        <v>51.990606936416185</v>
      </c>
      <c r="L269" t="s">
        <v>26</v>
      </c>
      <c r="M269" t="s">
        <v>27</v>
      </c>
      <c r="N269" s="12">
        <f t="shared" si="13"/>
        <v>41206.208333333336</v>
      </c>
      <c r="O269">
        <v>1351054800</v>
      </c>
      <c r="P269" s="12">
        <f t="shared" si="14"/>
        <v>41222.25</v>
      </c>
      <c r="Q269">
        <v>1352440800</v>
      </c>
      <c r="R269" t="b">
        <v>0</v>
      </c>
      <c r="S269" t="b">
        <v>0</v>
      </c>
      <c r="T269" t="s">
        <v>33</v>
      </c>
      <c r="U269" t="s">
        <v>2039</v>
      </c>
      <c r="V269" t="s">
        <v>2040</v>
      </c>
    </row>
    <row r="270" spans="1:22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H270" t="s">
        <v>20</v>
      </c>
      <c r="I270">
        <v>48</v>
      </c>
      <c r="J270" s="5">
        <f t="shared" si="12"/>
        <v>1.8053333333333332</v>
      </c>
      <c r="K270" s="7">
        <f>IF(I270= 0, 0,E270/I270)</f>
        <v>56.416666666666664</v>
      </c>
      <c r="L270" t="s">
        <v>21</v>
      </c>
      <c r="M270" t="s">
        <v>22</v>
      </c>
      <c r="N270" s="12">
        <f t="shared" si="13"/>
        <v>41186.208333333336</v>
      </c>
      <c r="O270">
        <v>1349326800</v>
      </c>
      <c r="P270" s="12">
        <f t="shared" si="14"/>
        <v>41232.25</v>
      </c>
      <c r="Q270">
        <v>1353304800</v>
      </c>
      <c r="R270" t="b">
        <v>0</v>
      </c>
      <c r="S270" t="b">
        <v>0</v>
      </c>
      <c r="T270" t="s">
        <v>42</v>
      </c>
      <c r="U270" t="s">
        <v>2041</v>
      </c>
      <c r="V270" t="s">
        <v>2042</v>
      </c>
    </row>
    <row r="271" spans="1:22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H271" t="s">
        <v>20</v>
      </c>
      <c r="I271">
        <v>87</v>
      </c>
      <c r="J271" s="5">
        <f t="shared" si="12"/>
        <v>2.5262857142857142</v>
      </c>
      <c r="K271" s="7">
        <f>IF(I271= 0, 0,E271/I271)</f>
        <v>101.63218390804597</v>
      </c>
      <c r="L271" t="s">
        <v>21</v>
      </c>
      <c r="M271" t="s">
        <v>22</v>
      </c>
      <c r="N271" s="12">
        <f t="shared" si="13"/>
        <v>43496.25</v>
      </c>
      <c r="O271">
        <v>1548914400</v>
      </c>
      <c r="P271" s="12">
        <f t="shared" si="14"/>
        <v>43517.25</v>
      </c>
      <c r="Q271">
        <v>1550728800</v>
      </c>
      <c r="R271" t="b">
        <v>0</v>
      </c>
      <c r="S271" t="b">
        <v>0</v>
      </c>
      <c r="T271" t="s">
        <v>269</v>
      </c>
      <c r="U271" t="s">
        <v>2041</v>
      </c>
      <c r="V271" t="s">
        <v>2060</v>
      </c>
    </row>
    <row r="272" spans="1:22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H272" t="s">
        <v>74</v>
      </c>
      <c r="I272">
        <v>1890</v>
      </c>
      <c r="J272" s="5">
        <f t="shared" si="12"/>
        <v>0.27176538240368026</v>
      </c>
      <c r="K272" s="7">
        <f>IF(I272= 0, 0,E272/I272)</f>
        <v>25.005291005291006</v>
      </c>
      <c r="L272" t="s">
        <v>21</v>
      </c>
      <c r="M272" t="s">
        <v>22</v>
      </c>
      <c r="N272" s="12">
        <f t="shared" si="13"/>
        <v>40514.25</v>
      </c>
      <c r="O272">
        <v>1291269600</v>
      </c>
      <c r="P272" s="12">
        <f t="shared" si="14"/>
        <v>40516.25</v>
      </c>
      <c r="Q272">
        <v>1291442400</v>
      </c>
      <c r="R272" t="b">
        <v>0</v>
      </c>
      <c r="S272" t="b">
        <v>0</v>
      </c>
      <c r="T272" t="s">
        <v>89</v>
      </c>
      <c r="U272" t="s">
        <v>2050</v>
      </c>
      <c r="V272" t="s">
        <v>2051</v>
      </c>
    </row>
    <row r="273" spans="1:22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H273" t="s">
        <v>47</v>
      </c>
      <c r="I273">
        <v>61</v>
      </c>
      <c r="J273" s="5">
        <f t="shared" si="12"/>
        <v>1.2706571242680547E-2</v>
      </c>
      <c r="K273" s="7">
        <f>IF(I273= 0, 0,E273/I273)</f>
        <v>32.016393442622949</v>
      </c>
      <c r="L273" t="s">
        <v>21</v>
      </c>
      <c r="M273" t="s">
        <v>22</v>
      </c>
      <c r="N273" s="12">
        <f t="shared" si="13"/>
        <v>42345.25</v>
      </c>
      <c r="O273">
        <v>1449468000</v>
      </c>
      <c r="P273" s="12">
        <f t="shared" si="14"/>
        <v>42376.25</v>
      </c>
      <c r="Q273">
        <v>1452146400</v>
      </c>
      <c r="R273" t="b">
        <v>0</v>
      </c>
      <c r="S273" t="b">
        <v>0</v>
      </c>
      <c r="T273" t="s">
        <v>122</v>
      </c>
      <c r="U273" t="s">
        <v>2054</v>
      </c>
      <c r="V273" t="s">
        <v>2055</v>
      </c>
    </row>
    <row r="274" spans="1:22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H274" t="s">
        <v>20</v>
      </c>
      <c r="I274">
        <v>1894</v>
      </c>
      <c r="J274" s="5">
        <f t="shared" si="12"/>
        <v>3.0400978473581213</v>
      </c>
      <c r="K274" s="7">
        <f>IF(I274= 0, 0,E274/I274)</f>
        <v>82.021647307286173</v>
      </c>
      <c r="L274" t="s">
        <v>21</v>
      </c>
      <c r="M274" t="s">
        <v>22</v>
      </c>
      <c r="N274" s="12">
        <f t="shared" si="13"/>
        <v>43656.208333333328</v>
      </c>
      <c r="O274">
        <v>1562734800</v>
      </c>
      <c r="P274" s="12">
        <f t="shared" si="14"/>
        <v>43681.208333333328</v>
      </c>
      <c r="Q274">
        <v>1564894800</v>
      </c>
      <c r="R274" t="b">
        <v>0</v>
      </c>
      <c r="S274" t="b">
        <v>1</v>
      </c>
      <c r="T274" t="s">
        <v>33</v>
      </c>
      <c r="U274" t="s">
        <v>2039</v>
      </c>
      <c r="V274" t="s">
        <v>2040</v>
      </c>
    </row>
    <row r="275" spans="1:22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H275" t="s">
        <v>20</v>
      </c>
      <c r="I275">
        <v>282</v>
      </c>
      <c r="J275" s="5">
        <f t="shared" si="12"/>
        <v>1.3723076923076922</v>
      </c>
      <c r="K275" s="7">
        <f>IF(I275= 0, 0,E275/I275)</f>
        <v>37.957446808510639</v>
      </c>
      <c r="L275" t="s">
        <v>15</v>
      </c>
      <c r="M275" t="s">
        <v>16</v>
      </c>
      <c r="N275" s="12">
        <f t="shared" si="13"/>
        <v>42995.208333333328</v>
      </c>
      <c r="O275">
        <v>1505624400</v>
      </c>
      <c r="P275" s="12">
        <f t="shared" si="14"/>
        <v>42998.208333333328</v>
      </c>
      <c r="Q275">
        <v>1505883600</v>
      </c>
      <c r="R275" t="b">
        <v>0</v>
      </c>
      <c r="S275" t="b">
        <v>0</v>
      </c>
      <c r="T275" t="s">
        <v>33</v>
      </c>
      <c r="U275" t="s">
        <v>2039</v>
      </c>
      <c r="V275" t="s">
        <v>2040</v>
      </c>
    </row>
    <row r="276" spans="1:22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H276" t="s">
        <v>14</v>
      </c>
      <c r="I276">
        <v>15</v>
      </c>
      <c r="J276" s="5">
        <f t="shared" si="12"/>
        <v>0.32208333333333333</v>
      </c>
      <c r="K276" s="7">
        <f>IF(I276= 0, 0,E276/I276)</f>
        <v>51.533333333333331</v>
      </c>
      <c r="L276" t="s">
        <v>21</v>
      </c>
      <c r="M276" t="s">
        <v>22</v>
      </c>
      <c r="N276" s="12">
        <f t="shared" si="13"/>
        <v>43045.25</v>
      </c>
      <c r="O276">
        <v>1509948000</v>
      </c>
      <c r="P276" s="12">
        <f t="shared" si="14"/>
        <v>43050.25</v>
      </c>
      <c r="Q276">
        <v>1510380000</v>
      </c>
      <c r="R276" t="b">
        <v>0</v>
      </c>
      <c r="S276" t="b">
        <v>0</v>
      </c>
      <c r="T276" t="s">
        <v>33</v>
      </c>
      <c r="U276" t="s">
        <v>2039</v>
      </c>
      <c r="V276" t="s">
        <v>2040</v>
      </c>
    </row>
    <row r="277" spans="1:22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H277" t="s">
        <v>20</v>
      </c>
      <c r="I277">
        <v>116</v>
      </c>
      <c r="J277" s="5">
        <f t="shared" si="12"/>
        <v>2.4151282051282053</v>
      </c>
      <c r="K277" s="7">
        <f>IF(I277= 0, 0,E277/I277)</f>
        <v>81.198275862068968</v>
      </c>
      <c r="L277" t="s">
        <v>21</v>
      </c>
      <c r="M277" t="s">
        <v>22</v>
      </c>
      <c r="N277" s="12">
        <f t="shared" si="13"/>
        <v>43561.208333333328</v>
      </c>
      <c r="O277">
        <v>1554526800</v>
      </c>
      <c r="P277" s="12">
        <f t="shared" si="14"/>
        <v>43569.208333333328</v>
      </c>
      <c r="Q277">
        <v>1555218000</v>
      </c>
      <c r="R277" t="b">
        <v>0</v>
      </c>
      <c r="S277" t="b">
        <v>0</v>
      </c>
      <c r="T277" t="s">
        <v>206</v>
      </c>
      <c r="U277" t="s">
        <v>2047</v>
      </c>
      <c r="V277" t="s">
        <v>2059</v>
      </c>
    </row>
    <row r="278" spans="1:22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H278" t="s">
        <v>14</v>
      </c>
      <c r="I278">
        <v>133</v>
      </c>
      <c r="J278" s="5">
        <f t="shared" si="12"/>
        <v>0.96799999999999997</v>
      </c>
      <c r="K278" s="7">
        <f>IF(I278= 0, 0,E278/I278)</f>
        <v>40.030075187969928</v>
      </c>
      <c r="L278" t="s">
        <v>21</v>
      </c>
      <c r="M278" t="s">
        <v>22</v>
      </c>
      <c r="N278" s="12">
        <f t="shared" si="13"/>
        <v>41018.208333333336</v>
      </c>
      <c r="O278">
        <v>1334811600</v>
      </c>
      <c r="P278" s="12">
        <f t="shared" si="14"/>
        <v>41023.208333333336</v>
      </c>
      <c r="Q278">
        <v>1335243600</v>
      </c>
      <c r="R278" t="b">
        <v>0</v>
      </c>
      <c r="S278" t="b">
        <v>1</v>
      </c>
      <c r="T278" t="s">
        <v>89</v>
      </c>
      <c r="U278" t="s">
        <v>2050</v>
      </c>
      <c r="V278" t="s">
        <v>2051</v>
      </c>
    </row>
    <row r="279" spans="1:22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H279" t="s">
        <v>20</v>
      </c>
      <c r="I279">
        <v>83</v>
      </c>
      <c r="J279" s="5">
        <f t="shared" si="12"/>
        <v>10.664285714285715</v>
      </c>
      <c r="K279" s="7">
        <f>IF(I279= 0, 0,E279/I279)</f>
        <v>89.939759036144579</v>
      </c>
      <c r="L279" t="s">
        <v>21</v>
      </c>
      <c r="M279" t="s">
        <v>22</v>
      </c>
      <c r="N279" s="12">
        <f t="shared" si="13"/>
        <v>40378.208333333336</v>
      </c>
      <c r="O279">
        <v>1279515600</v>
      </c>
      <c r="P279" s="12">
        <f t="shared" si="14"/>
        <v>40380.208333333336</v>
      </c>
      <c r="Q279">
        <v>1279688400</v>
      </c>
      <c r="R279" t="b">
        <v>0</v>
      </c>
      <c r="S279" t="b">
        <v>0</v>
      </c>
      <c r="T279" t="s">
        <v>33</v>
      </c>
      <c r="U279" t="s">
        <v>2039</v>
      </c>
      <c r="V279" t="s">
        <v>2040</v>
      </c>
    </row>
    <row r="280" spans="1:22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H280" t="s">
        <v>20</v>
      </c>
      <c r="I280">
        <v>91</v>
      </c>
      <c r="J280" s="5">
        <f t="shared" si="12"/>
        <v>3.2588888888888889</v>
      </c>
      <c r="K280" s="7">
        <f>IF(I280= 0, 0,E280/I280)</f>
        <v>96.692307692307693</v>
      </c>
      <c r="L280" t="s">
        <v>21</v>
      </c>
      <c r="M280" t="s">
        <v>22</v>
      </c>
      <c r="N280" s="12">
        <f t="shared" si="13"/>
        <v>41239.25</v>
      </c>
      <c r="O280">
        <v>1353909600</v>
      </c>
      <c r="P280" s="12">
        <f t="shared" si="14"/>
        <v>41264.25</v>
      </c>
      <c r="Q280">
        <v>1356069600</v>
      </c>
      <c r="R280" t="b">
        <v>0</v>
      </c>
      <c r="S280" t="b">
        <v>0</v>
      </c>
      <c r="T280" t="s">
        <v>28</v>
      </c>
      <c r="U280" t="s">
        <v>2037</v>
      </c>
      <c r="V280" t="s">
        <v>2038</v>
      </c>
    </row>
    <row r="281" spans="1:22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H281" t="s">
        <v>20</v>
      </c>
      <c r="I281">
        <v>546</v>
      </c>
      <c r="J281" s="5">
        <f t="shared" si="12"/>
        <v>1.7070000000000001</v>
      </c>
      <c r="K281" s="7">
        <f>IF(I281= 0, 0,E281/I281)</f>
        <v>25.010989010989011</v>
      </c>
      <c r="L281" t="s">
        <v>21</v>
      </c>
      <c r="M281" t="s">
        <v>22</v>
      </c>
      <c r="N281" s="12">
        <f t="shared" si="13"/>
        <v>43346.208333333328</v>
      </c>
      <c r="O281">
        <v>1535950800</v>
      </c>
      <c r="P281" s="12">
        <f t="shared" si="14"/>
        <v>43349.208333333328</v>
      </c>
      <c r="Q281">
        <v>1536210000</v>
      </c>
      <c r="R281" t="b">
        <v>0</v>
      </c>
      <c r="S281" t="b">
        <v>0</v>
      </c>
      <c r="T281" t="s">
        <v>33</v>
      </c>
      <c r="U281" t="s">
        <v>2039</v>
      </c>
      <c r="V281" t="s">
        <v>2040</v>
      </c>
    </row>
    <row r="282" spans="1:22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H282" t="s">
        <v>20</v>
      </c>
      <c r="I282">
        <v>393</v>
      </c>
      <c r="J282" s="5">
        <f t="shared" si="12"/>
        <v>5.8144</v>
      </c>
      <c r="K282" s="7">
        <f>IF(I282= 0, 0,E282/I282)</f>
        <v>36.987277353689571</v>
      </c>
      <c r="L282" t="s">
        <v>21</v>
      </c>
      <c r="M282" t="s">
        <v>22</v>
      </c>
      <c r="N282" s="12">
        <f t="shared" si="13"/>
        <v>43060.25</v>
      </c>
      <c r="O282">
        <v>1511244000</v>
      </c>
      <c r="P282" s="12">
        <f t="shared" si="14"/>
        <v>43066.25</v>
      </c>
      <c r="Q282">
        <v>1511762400</v>
      </c>
      <c r="R282" t="b">
        <v>0</v>
      </c>
      <c r="S282" t="b">
        <v>0</v>
      </c>
      <c r="T282" t="s">
        <v>71</v>
      </c>
      <c r="U282" t="s">
        <v>2041</v>
      </c>
      <c r="V282" t="s">
        <v>2049</v>
      </c>
    </row>
    <row r="283" spans="1:22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H283" t="s">
        <v>14</v>
      </c>
      <c r="I283">
        <v>2062</v>
      </c>
      <c r="J283" s="5">
        <f t="shared" si="12"/>
        <v>0.91520972644376897</v>
      </c>
      <c r="K283" s="7">
        <f>IF(I283= 0, 0,E283/I283)</f>
        <v>73.012609117361791</v>
      </c>
      <c r="L283" t="s">
        <v>21</v>
      </c>
      <c r="M283" t="s">
        <v>22</v>
      </c>
      <c r="N283" s="12">
        <f t="shared" si="13"/>
        <v>40979.25</v>
      </c>
      <c r="O283">
        <v>1331445600</v>
      </c>
      <c r="P283" s="12">
        <f t="shared" si="14"/>
        <v>41000.208333333336</v>
      </c>
      <c r="Q283">
        <v>1333256400</v>
      </c>
      <c r="R283" t="b">
        <v>0</v>
      </c>
      <c r="S283" t="b">
        <v>1</v>
      </c>
      <c r="T283" t="s">
        <v>33</v>
      </c>
      <c r="U283" t="s">
        <v>2039</v>
      </c>
      <c r="V283" t="s">
        <v>2040</v>
      </c>
    </row>
    <row r="284" spans="1:22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H284" t="s">
        <v>20</v>
      </c>
      <c r="I284">
        <v>133</v>
      </c>
      <c r="J284" s="5">
        <f t="shared" si="12"/>
        <v>1.0804761904761904</v>
      </c>
      <c r="K284" s="7">
        <f>IF(I284= 0, 0,E284/I284)</f>
        <v>68.240601503759393</v>
      </c>
      <c r="L284" t="s">
        <v>21</v>
      </c>
      <c r="M284" t="s">
        <v>22</v>
      </c>
      <c r="N284" s="12">
        <f t="shared" si="13"/>
        <v>42701.25</v>
      </c>
      <c r="O284">
        <v>1480226400</v>
      </c>
      <c r="P284" s="12">
        <f t="shared" si="14"/>
        <v>42707.25</v>
      </c>
      <c r="Q284">
        <v>1480744800</v>
      </c>
      <c r="R284" t="b">
        <v>0</v>
      </c>
      <c r="S284" t="b">
        <v>1</v>
      </c>
      <c r="T284" t="s">
        <v>269</v>
      </c>
      <c r="U284" t="s">
        <v>2041</v>
      </c>
      <c r="V284" t="s">
        <v>2060</v>
      </c>
    </row>
    <row r="285" spans="1:22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H285" t="s">
        <v>14</v>
      </c>
      <c r="I285">
        <v>29</v>
      </c>
      <c r="J285" s="5">
        <f t="shared" si="12"/>
        <v>0.18728395061728395</v>
      </c>
      <c r="K285" s="7">
        <f>IF(I285= 0, 0,E285/I285)</f>
        <v>52.310344827586206</v>
      </c>
      <c r="L285" t="s">
        <v>36</v>
      </c>
      <c r="M285" t="s">
        <v>37</v>
      </c>
      <c r="N285" s="12">
        <f t="shared" si="13"/>
        <v>42520.208333333328</v>
      </c>
      <c r="O285">
        <v>1464584400</v>
      </c>
      <c r="P285" s="12">
        <f t="shared" si="14"/>
        <v>42525.208333333328</v>
      </c>
      <c r="Q285">
        <v>1465016400</v>
      </c>
      <c r="R285" t="b">
        <v>0</v>
      </c>
      <c r="S285" t="b">
        <v>0</v>
      </c>
      <c r="T285" t="s">
        <v>23</v>
      </c>
      <c r="U285" t="s">
        <v>2035</v>
      </c>
      <c r="V285" t="s">
        <v>2036</v>
      </c>
    </row>
    <row r="286" spans="1:22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H286" t="s">
        <v>14</v>
      </c>
      <c r="I286">
        <v>132</v>
      </c>
      <c r="J286" s="5">
        <f t="shared" si="12"/>
        <v>0.83193877551020412</v>
      </c>
      <c r="K286" s="7">
        <f>IF(I286= 0, 0,E286/I286)</f>
        <v>61.765151515151516</v>
      </c>
      <c r="L286" t="s">
        <v>21</v>
      </c>
      <c r="M286" t="s">
        <v>22</v>
      </c>
      <c r="N286" s="12">
        <f t="shared" si="13"/>
        <v>41030.208333333336</v>
      </c>
      <c r="O286">
        <v>1335848400</v>
      </c>
      <c r="P286" s="12">
        <f t="shared" si="14"/>
        <v>41035.208333333336</v>
      </c>
      <c r="Q286">
        <v>1336280400</v>
      </c>
      <c r="R286" t="b">
        <v>0</v>
      </c>
      <c r="S286" t="b">
        <v>0</v>
      </c>
      <c r="T286" t="s">
        <v>28</v>
      </c>
      <c r="U286" t="s">
        <v>2037</v>
      </c>
      <c r="V286" t="s">
        <v>2038</v>
      </c>
    </row>
    <row r="287" spans="1:22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H287" t="s">
        <v>20</v>
      </c>
      <c r="I287">
        <v>254</v>
      </c>
      <c r="J287" s="5">
        <f t="shared" si="12"/>
        <v>7.0633333333333335</v>
      </c>
      <c r="K287" s="7">
        <f>IF(I287= 0, 0,E287/I287)</f>
        <v>25.027559055118111</v>
      </c>
      <c r="L287" t="s">
        <v>21</v>
      </c>
      <c r="M287" t="s">
        <v>22</v>
      </c>
      <c r="N287" s="12">
        <f t="shared" si="13"/>
        <v>42623.208333333328</v>
      </c>
      <c r="O287">
        <v>1473483600</v>
      </c>
      <c r="P287" s="12">
        <f t="shared" si="14"/>
        <v>42661.208333333328</v>
      </c>
      <c r="Q287">
        <v>1476766800</v>
      </c>
      <c r="R287" t="b">
        <v>0</v>
      </c>
      <c r="S287" t="b">
        <v>0</v>
      </c>
      <c r="T287" t="s">
        <v>33</v>
      </c>
      <c r="U287" t="s">
        <v>2039</v>
      </c>
      <c r="V287" t="s">
        <v>2040</v>
      </c>
    </row>
    <row r="288" spans="1:22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H288" t="s">
        <v>74</v>
      </c>
      <c r="I288">
        <v>184</v>
      </c>
      <c r="J288" s="5">
        <f t="shared" si="12"/>
        <v>0.17446030330062445</v>
      </c>
      <c r="K288" s="7">
        <f>IF(I288= 0, 0,E288/I288)</f>
        <v>106.28804347826087</v>
      </c>
      <c r="L288" t="s">
        <v>21</v>
      </c>
      <c r="M288" t="s">
        <v>22</v>
      </c>
      <c r="N288" s="12">
        <f t="shared" si="13"/>
        <v>42697.25</v>
      </c>
      <c r="O288">
        <v>1479880800</v>
      </c>
      <c r="P288" s="12">
        <f t="shared" si="14"/>
        <v>42704.25</v>
      </c>
      <c r="Q288">
        <v>1480485600</v>
      </c>
      <c r="R288" t="b">
        <v>0</v>
      </c>
      <c r="S288" t="b">
        <v>0</v>
      </c>
      <c r="T288" t="s">
        <v>33</v>
      </c>
      <c r="U288" t="s">
        <v>2039</v>
      </c>
      <c r="V288" t="s">
        <v>2040</v>
      </c>
    </row>
    <row r="289" spans="1:22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H289" t="s">
        <v>20</v>
      </c>
      <c r="I289">
        <v>176</v>
      </c>
      <c r="J289" s="5">
        <f t="shared" si="12"/>
        <v>2.0973015873015872</v>
      </c>
      <c r="K289" s="7">
        <f>IF(I289= 0, 0,E289/I289)</f>
        <v>75.07386363636364</v>
      </c>
      <c r="L289" t="s">
        <v>21</v>
      </c>
      <c r="M289" t="s">
        <v>22</v>
      </c>
      <c r="N289" s="12">
        <f t="shared" si="13"/>
        <v>42122.208333333328</v>
      </c>
      <c r="O289">
        <v>1430197200</v>
      </c>
      <c r="P289" s="12">
        <f t="shared" si="14"/>
        <v>42122.208333333328</v>
      </c>
      <c r="Q289">
        <v>1430197200</v>
      </c>
      <c r="R289" t="b">
        <v>0</v>
      </c>
      <c r="S289" t="b">
        <v>0</v>
      </c>
      <c r="T289" t="s">
        <v>50</v>
      </c>
      <c r="U289" t="s">
        <v>2035</v>
      </c>
      <c r="V289" t="s">
        <v>2043</v>
      </c>
    </row>
    <row r="290" spans="1:22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H290" t="s">
        <v>14</v>
      </c>
      <c r="I290">
        <v>137</v>
      </c>
      <c r="J290" s="5">
        <f t="shared" si="12"/>
        <v>0.97785714285714287</v>
      </c>
      <c r="K290" s="7">
        <f>IF(I290= 0, 0,E290/I290)</f>
        <v>39.970802919708028</v>
      </c>
      <c r="L290" t="s">
        <v>36</v>
      </c>
      <c r="M290" t="s">
        <v>37</v>
      </c>
      <c r="N290" s="12">
        <f t="shared" si="13"/>
        <v>40982.208333333336</v>
      </c>
      <c r="O290">
        <v>1331701200</v>
      </c>
      <c r="P290" s="12">
        <f t="shared" si="14"/>
        <v>40983.208333333336</v>
      </c>
      <c r="Q290">
        <v>1331787600</v>
      </c>
      <c r="R290" t="b">
        <v>0</v>
      </c>
      <c r="S290" t="b">
        <v>1</v>
      </c>
      <c r="T290" t="s">
        <v>148</v>
      </c>
      <c r="U290" t="s">
        <v>2035</v>
      </c>
      <c r="V290" t="s">
        <v>2057</v>
      </c>
    </row>
    <row r="291" spans="1:22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H291" t="s">
        <v>20</v>
      </c>
      <c r="I291">
        <v>337</v>
      </c>
      <c r="J291" s="5">
        <f t="shared" si="12"/>
        <v>16.842500000000001</v>
      </c>
      <c r="K291" s="7">
        <f>IF(I291= 0, 0,E291/I291)</f>
        <v>39.982195845697326</v>
      </c>
      <c r="L291" t="s">
        <v>15</v>
      </c>
      <c r="M291" t="s">
        <v>16</v>
      </c>
      <c r="N291" s="12">
        <f t="shared" si="13"/>
        <v>42219.208333333328</v>
      </c>
      <c r="O291">
        <v>1438578000</v>
      </c>
      <c r="P291" s="12">
        <f t="shared" si="14"/>
        <v>42222.208333333328</v>
      </c>
      <c r="Q291">
        <v>1438837200</v>
      </c>
      <c r="R291" t="b">
        <v>0</v>
      </c>
      <c r="S291" t="b">
        <v>0</v>
      </c>
      <c r="T291" t="s">
        <v>33</v>
      </c>
      <c r="U291" t="s">
        <v>2039</v>
      </c>
      <c r="V291" t="s">
        <v>2040</v>
      </c>
    </row>
    <row r="292" spans="1:22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H292" t="s">
        <v>14</v>
      </c>
      <c r="I292">
        <v>908</v>
      </c>
      <c r="J292" s="5">
        <f t="shared" si="12"/>
        <v>0.54402135231316728</v>
      </c>
      <c r="K292" s="7">
        <f>IF(I292= 0, 0,E292/I292)</f>
        <v>101.01541850220265</v>
      </c>
      <c r="L292" t="s">
        <v>21</v>
      </c>
      <c r="M292" t="s">
        <v>22</v>
      </c>
      <c r="N292" s="12">
        <f t="shared" si="13"/>
        <v>41404.208333333336</v>
      </c>
      <c r="O292">
        <v>1368162000</v>
      </c>
      <c r="P292" s="12">
        <f t="shared" si="14"/>
        <v>41436.208333333336</v>
      </c>
      <c r="Q292">
        <v>1370926800</v>
      </c>
      <c r="R292" t="b">
        <v>0</v>
      </c>
      <c r="S292" t="b">
        <v>1</v>
      </c>
      <c r="T292" t="s">
        <v>42</v>
      </c>
      <c r="U292" t="s">
        <v>2041</v>
      </c>
      <c r="V292" t="s">
        <v>2042</v>
      </c>
    </row>
    <row r="293" spans="1:22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H293" t="s">
        <v>20</v>
      </c>
      <c r="I293">
        <v>107</v>
      </c>
      <c r="J293" s="5">
        <f t="shared" si="12"/>
        <v>4.5661111111111108</v>
      </c>
      <c r="K293" s="7">
        <f>IF(I293= 0, 0,E293/I293)</f>
        <v>76.813084112149539</v>
      </c>
      <c r="L293" t="s">
        <v>21</v>
      </c>
      <c r="M293" t="s">
        <v>22</v>
      </c>
      <c r="N293" s="12">
        <f t="shared" si="13"/>
        <v>40831.208333333336</v>
      </c>
      <c r="O293">
        <v>1318654800</v>
      </c>
      <c r="P293" s="12">
        <f t="shared" si="14"/>
        <v>40835.208333333336</v>
      </c>
      <c r="Q293">
        <v>1319000400</v>
      </c>
      <c r="R293" t="b">
        <v>1</v>
      </c>
      <c r="S293" t="b">
        <v>0</v>
      </c>
      <c r="T293" t="s">
        <v>28</v>
      </c>
      <c r="U293" t="s">
        <v>2037</v>
      </c>
      <c r="V293" t="s">
        <v>2038</v>
      </c>
    </row>
    <row r="294" spans="1:22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H294" t="s">
        <v>14</v>
      </c>
      <c r="I294">
        <v>10</v>
      </c>
      <c r="J294" s="5">
        <f t="shared" si="12"/>
        <v>9.8219178082191785E-2</v>
      </c>
      <c r="K294" s="7">
        <f>IF(I294= 0, 0,E294/I294)</f>
        <v>71.7</v>
      </c>
      <c r="L294" t="s">
        <v>21</v>
      </c>
      <c r="M294" t="s">
        <v>22</v>
      </c>
      <c r="N294" s="12">
        <f t="shared" si="13"/>
        <v>40984.208333333336</v>
      </c>
      <c r="O294">
        <v>1331874000</v>
      </c>
      <c r="P294" s="12">
        <f t="shared" si="14"/>
        <v>41002.208333333336</v>
      </c>
      <c r="Q294">
        <v>1333429200</v>
      </c>
      <c r="R294" t="b">
        <v>0</v>
      </c>
      <c r="S294" t="b">
        <v>0</v>
      </c>
      <c r="T294" t="s">
        <v>17</v>
      </c>
      <c r="U294" t="s">
        <v>2033</v>
      </c>
      <c r="V294" t="s">
        <v>2034</v>
      </c>
    </row>
    <row r="295" spans="1:22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H295" t="s">
        <v>74</v>
      </c>
      <c r="I295">
        <v>32</v>
      </c>
      <c r="J295" s="5">
        <f t="shared" si="12"/>
        <v>0.16384615384615384</v>
      </c>
      <c r="K295" s="7">
        <f>IF(I295= 0, 0,E295/I295)</f>
        <v>33.28125</v>
      </c>
      <c r="L295" t="s">
        <v>107</v>
      </c>
      <c r="M295" t="s">
        <v>108</v>
      </c>
      <c r="N295" s="12">
        <f t="shared" si="13"/>
        <v>40456.208333333336</v>
      </c>
      <c r="O295">
        <v>1286254800</v>
      </c>
      <c r="P295" s="12">
        <f t="shared" si="14"/>
        <v>40465.208333333336</v>
      </c>
      <c r="Q295">
        <v>1287032400</v>
      </c>
      <c r="R295" t="b">
        <v>0</v>
      </c>
      <c r="S295" t="b">
        <v>0</v>
      </c>
      <c r="T295" t="s">
        <v>33</v>
      </c>
      <c r="U295" t="s">
        <v>2039</v>
      </c>
      <c r="V295" t="s">
        <v>2040</v>
      </c>
    </row>
    <row r="296" spans="1:22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H296" t="s">
        <v>20</v>
      </c>
      <c r="I296">
        <v>183</v>
      </c>
      <c r="J296" s="5">
        <f t="shared" si="12"/>
        <v>13.396666666666667</v>
      </c>
      <c r="K296" s="7">
        <f>IF(I296= 0, 0,E296/I296)</f>
        <v>43.923497267759565</v>
      </c>
      <c r="L296" t="s">
        <v>21</v>
      </c>
      <c r="M296" t="s">
        <v>22</v>
      </c>
      <c r="N296" s="12">
        <f t="shared" si="13"/>
        <v>43399.208333333328</v>
      </c>
      <c r="O296">
        <v>1540530000</v>
      </c>
      <c r="P296" s="12">
        <f t="shared" si="14"/>
        <v>43411.25</v>
      </c>
      <c r="Q296">
        <v>1541570400</v>
      </c>
      <c r="R296" t="b">
        <v>0</v>
      </c>
      <c r="S296" t="b">
        <v>0</v>
      </c>
      <c r="T296" t="s">
        <v>33</v>
      </c>
      <c r="U296" t="s">
        <v>2039</v>
      </c>
      <c r="V296" t="s">
        <v>2040</v>
      </c>
    </row>
    <row r="297" spans="1:22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H297" t="s">
        <v>14</v>
      </c>
      <c r="I297">
        <v>1910</v>
      </c>
      <c r="J297" s="5">
        <f t="shared" si="12"/>
        <v>0.35650077760497667</v>
      </c>
      <c r="K297" s="7">
        <f>IF(I297= 0, 0,E297/I297)</f>
        <v>36.004712041884815</v>
      </c>
      <c r="L297" t="s">
        <v>98</v>
      </c>
      <c r="M297" t="s">
        <v>99</v>
      </c>
      <c r="N297" s="12">
        <f t="shared" si="13"/>
        <v>41562.208333333336</v>
      </c>
      <c r="O297">
        <v>1381813200</v>
      </c>
      <c r="P297" s="12">
        <f t="shared" si="14"/>
        <v>41587.25</v>
      </c>
      <c r="Q297">
        <v>1383976800</v>
      </c>
      <c r="R297" t="b">
        <v>0</v>
      </c>
      <c r="S297" t="b">
        <v>0</v>
      </c>
      <c r="T297" t="s">
        <v>33</v>
      </c>
      <c r="U297" t="s">
        <v>2039</v>
      </c>
      <c r="V297" t="s">
        <v>2040</v>
      </c>
    </row>
    <row r="298" spans="1:22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H298" t="s">
        <v>14</v>
      </c>
      <c r="I298">
        <v>38</v>
      </c>
      <c r="J298" s="5">
        <f t="shared" si="12"/>
        <v>0.54950819672131146</v>
      </c>
      <c r="K298" s="7">
        <f>IF(I298= 0, 0,E298/I298)</f>
        <v>88.21052631578948</v>
      </c>
      <c r="L298" t="s">
        <v>26</v>
      </c>
      <c r="M298" t="s">
        <v>27</v>
      </c>
      <c r="N298" s="12">
        <f t="shared" si="13"/>
        <v>43493.25</v>
      </c>
      <c r="O298">
        <v>1548655200</v>
      </c>
      <c r="P298" s="12">
        <f t="shared" si="14"/>
        <v>43515.25</v>
      </c>
      <c r="Q298">
        <v>1550556000</v>
      </c>
      <c r="R298" t="b">
        <v>0</v>
      </c>
      <c r="S298" t="b">
        <v>0</v>
      </c>
      <c r="T298" t="s">
        <v>33</v>
      </c>
      <c r="U298" t="s">
        <v>2039</v>
      </c>
      <c r="V298" t="s">
        <v>2040</v>
      </c>
    </row>
    <row r="299" spans="1:22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H299" t="s">
        <v>14</v>
      </c>
      <c r="I299">
        <v>104</v>
      </c>
      <c r="J299" s="5">
        <f t="shared" si="12"/>
        <v>0.94236111111111109</v>
      </c>
      <c r="K299" s="7">
        <f>IF(I299= 0, 0,E299/I299)</f>
        <v>65.240384615384613</v>
      </c>
      <c r="L299" t="s">
        <v>26</v>
      </c>
      <c r="M299" t="s">
        <v>27</v>
      </c>
      <c r="N299" s="12">
        <f t="shared" si="13"/>
        <v>41653.25</v>
      </c>
      <c r="O299">
        <v>1389679200</v>
      </c>
      <c r="P299" s="12">
        <f t="shared" si="14"/>
        <v>41662.25</v>
      </c>
      <c r="Q299">
        <v>1390456800</v>
      </c>
      <c r="R299" t="b">
        <v>0</v>
      </c>
      <c r="S299" t="b">
        <v>1</v>
      </c>
      <c r="T299" t="s">
        <v>33</v>
      </c>
      <c r="U299" t="s">
        <v>2039</v>
      </c>
      <c r="V299" t="s">
        <v>2040</v>
      </c>
    </row>
    <row r="300" spans="1:22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H300" t="s">
        <v>20</v>
      </c>
      <c r="I300">
        <v>72</v>
      </c>
      <c r="J300" s="5">
        <f t="shared" si="12"/>
        <v>1.4391428571428571</v>
      </c>
      <c r="K300" s="7">
        <f>IF(I300= 0, 0,E300/I300)</f>
        <v>69.958333333333329</v>
      </c>
      <c r="L300" t="s">
        <v>21</v>
      </c>
      <c r="M300" t="s">
        <v>22</v>
      </c>
      <c r="N300" s="12">
        <f t="shared" si="13"/>
        <v>42426.25</v>
      </c>
      <c r="O300">
        <v>1456466400</v>
      </c>
      <c r="P300" s="12">
        <f t="shared" si="14"/>
        <v>42444.208333333328</v>
      </c>
      <c r="Q300">
        <v>1458018000</v>
      </c>
      <c r="R300" t="b">
        <v>0</v>
      </c>
      <c r="S300" t="b">
        <v>1</v>
      </c>
      <c r="T300" t="s">
        <v>23</v>
      </c>
      <c r="U300" t="s">
        <v>2035</v>
      </c>
      <c r="V300" t="s">
        <v>2036</v>
      </c>
    </row>
    <row r="301" spans="1:22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H301" t="s">
        <v>14</v>
      </c>
      <c r="I301">
        <v>49</v>
      </c>
      <c r="J301" s="5">
        <f t="shared" si="12"/>
        <v>0.51421052631578945</v>
      </c>
      <c r="K301" s="7">
        <f>IF(I301= 0, 0,E301/I301)</f>
        <v>39.877551020408163</v>
      </c>
      <c r="L301" t="s">
        <v>21</v>
      </c>
      <c r="M301" t="s">
        <v>22</v>
      </c>
      <c r="N301" s="12">
        <f t="shared" si="13"/>
        <v>42432.25</v>
      </c>
      <c r="O301">
        <v>1456984800</v>
      </c>
      <c r="P301" s="12">
        <f t="shared" si="14"/>
        <v>42488.208333333328</v>
      </c>
      <c r="Q301">
        <v>1461819600</v>
      </c>
      <c r="R301" t="b">
        <v>0</v>
      </c>
      <c r="S301" t="b">
        <v>0</v>
      </c>
      <c r="T301" t="s">
        <v>17</v>
      </c>
      <c r="U301" t="s">
        <v>2033</v>
      </c>
      <c r="V301" t="s">
        <v>2034</v>
      </c>
    </row>
    <row r="302" spans="1:22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H302" t="s">
        <v>14</v>
      </c>
      <c r="I302">
        <v>1</v>
      </c>
      <c r="J302" s="5">
        <f t="shared" si="12"/>
        <v>0.05</v>
      </c>
      <c r="K302" s="7">
        <f>IF(I302= 0, 0,E302/I302)</f>
        <v>5</v>
      </c>
      <c r="L302" t="s">
        <v>36</v>
      </c>
      <c r="M302" t="s">
        <v>37</v>
      </c>
      <c r="N302" s="12">
        <f t="shared" si="13"/>
        <v>42977.208333333328</v>
      </c>
      <c r="O302">
        <v>1504069200</v>
      </c>
      <c r="P302" s="12">
        <f t="shared" si="14"/>
        <v>42978.208333333328</v>
      </c>
      <c r="Q302">
        <v>1504155600</v>
      </c>
      <c r="R302" t="b">
        <v>0</v>
      </c>
      <c r="S302" t="b">
        <v>1</v>
      </c>
      <c r="T302" t="s">
        <v>68</v>
      </c>
      <c r="U302" t="s">
        <v>2047</v>
      </c>
      <c r="V302" t="s">
        <v>2048</v>
      </c>
    </row>
    <row r="303" spans="1:22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H303" t="s">
        <v>20</v>
      </c>
      <c r="I303">
        <v>295</v>
      </c>
      <c r="J303" s="5">
        <f t="shared" si="12"/>
        <v>13.446666666666667</v>
      </c>
      <c r="K303" s="7">
        <f>IF(I303= 0, 0,E303/I303)</f>
        <v>41.023728813559323</v>
      </c>
      <c r="L303" t="s">
        <v>21</v>
      </c>
      <c r="M303" t="s">
        <v>22</v>
      </c>
      <c r="N303" s="12">
        <f t="shared" si="13"/>
        <v>42061.25</v>
      </c>
      <c r="O303">
        <v>1424930400</v>
      </c>
      <c r="P303" s="12">
        <f t="shared" si="14"/>
        <v>42078.208333333328</v>
      </c>
      <c r="Q303">
        <v>1426395600</v>
      </c>
      <c r="R303" t="b">
        <v>0</v>
      </c>
      <c r="S303" t="b">
        <v>0</v>
      </c>
      <c r="T303" t="s">
        <v>42</v>
      </c>
      <c r="U303" t="s">
        <v>2041</v>
      </c>
      <c r="V303" t="s">
        <v>2042</v>
      </c>
    </row>
    <row r="304" spans="1:22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H304" t="s">
        <v>14</v>
      </c>
      <c r="I304">
        <v>245</v>
      </c>
      <c r="J304" s="5">
        <f t="shared" si="12"/>
        <v>0.31844940867279897</v>
      </c>
      <c r="K304" s="7">
        <f>IF(I304= 0, 0,E304/I304)</f>
        <v>98.914285714285711</v>
      </c>
      <c r="L304" t="s">
        <v>21</v>
      </c>
      <c r="M304" t="s">
        <v>22</v>
      </c>
      <c r="N304" s="12">
        <f t="shared" si="13"/>
        <v>43345.208333333328</v>
      </c>
      <c r="O304">
        <v>1535864400</v>
      </c>
      <c r="P304" s="12">
        <f t="shared" si="14"/>
        <v>43359.208333333328</v>
      </c>
      <c r="Q304">
        <v>1537074000</v>
      </c>
      <c r="R304" t="b">
        <v>0</v>
      </c>
      <c r="S304" t="b">
        <v>0</v>
      </c>
      <c r="T304" t="s">
        <v>33</v>
      </c>
      <c r="U304" t="s">
        <v>2039</v>
      </c>
      <c r="V304" t="s">
        <v>2040</v>
      </c>
    </row>
    <row r="305" spans="1:22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H305" t="s">
        <v>14</v>
      </c>
      <c r="I305">
        <v>32</v>
      </c>
      <c r="J305" s="5">
        <f t="shared" si="12"/>
        <v>0.82617647058823529</v>
      </c>
      <c r="K305" s="7">
        <f>IF(I305= 0, 0,E305/I305)</f>
        <v>87.78125</v>
      </c>
      <c r="L305" t="s">
        <v>21</v>
      </c>
      <c r="M305" t="s">
        <v>22</v>
      </c>
      <c r="N305" s="12">
        <f t="shared" si="13"/>
        <v>42376.25</v>
      </c>
      <c r="O305">
        <v>1452146400</v>
      </c>
      <c r="P305" s="12">
        <f t="shared" si="14"/>
        <v>42381.25</v>
      </c>
      <c r="Q305">
        <v>1452578400</v>
      </c>
      <c r="R305" t="b">
        <v>0</v>
      </c>
      <c r="S305" t="b">
        <v>0</v>
      </c>
      <c r="T305" t="s">
        <v>60</v>
      </c>
      <c r="U305" t="s">
        <v>2035</v>
      </c>
      <c r="V305" t="s">
        <v>2045</v>
      </c>
    </row>
    <row r="306" spans="1:22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H306" t="s">
        <v>20</v>
      </c>
      <c r="I306">
        <v>142</v>
      </c>
      <c r="J306" s="5">
        <f t="shared" si="12"/>
        <v>5.4614285714285717</v>
      </c>
      <c r="K306" s="7">
        <f>IF(I306= 0, 0,E306/I306)</f>
        <v>80.767605633802816</v>
      </c>
      <c r="L306" t="s">
        <v>21</v>
      </c>
      <c r="M306" t="s">
        <v>22</v>
      </c>
      <c r="N306" s="12">
        <f t="shared" si="13"/>
        <v>42589.208333333328</v>
      </c>
      <c r="O306">
        <v>1470546000</v>
      </c>
      <c r="P306" s="12">
        <f t="shared" si="14"/>
        <v>42630.208333333328</v>
      </c>
      <c r="Q306">
        <v>1474088400</v>
      </c>
      <c r="R306" t="b">
        <v>0</v>
      </c>
      <c r="S306" t="b">
        <v>0</v>
      </c>
      <c r="T306" t="s">
        <v>42</v>
      </c>
      <c r="U306" t="s">
        <v>2041</v>
      </c>
      <c r="V306" t="s">
        <v>2042</v>
      </c>
    </row>
    <row r="307" spans="1:22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H307" t="s">
        <v>20</v>
      </c>
      <c r="I307">
        <v>85</v>
      </c>
      <c r="J307" s="5">
        <f t="shared" si="12"/>
        <v>2.8621428571428571</v>
      </c>
      <c r="K307" s="7">
        <f>IF(I307= 0, 0,E307/I307)</f>
        <v>94.28235294117647</v>
      </c>
      <c r="L307" t="s">
        <v>21</v>
      </c>
      <c r="M307" t="s">
        <v>22</v>
      </c>
      <c r="N307" s="12">
        <f t="shared" si="13"/>
        <v>42448.208333333328</v>
      </c>
      <c r="O307">
        <v>1458363600</v>
      </c>
      <c r="P307" s="12">
        <f t="shared" si="14"/>
        <v>42489.208333333328</v>
      </c>
      <c r="Q307">
        <v>1461906000</v>
      </c>
      <c r="R307" t="b">
        <v>0</v>
      </c>
      <c r="S307" t="b">
        <v>0</v>
      </c>
      <c r="T307" t="s">
        <v>33</v>
      </c>
      <c r="U307" t="s">
        <v>2039</v>
      </c>
      <c r="V307" t="s">
        <v>2040</v>
      </c>
    </row>
    <row r="308" spans="1:22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H308" t="s">
        <v>14</v>
      </c>
      <c r="I308">
        <v>7</v>
      </c>
      <c r="J308" s="5">
        <f t="shared" si="12"/>
        <v>7.9076923076923072E-2</v>
      </c>
      <c r="K308" s="7">
        <f>IF(I308= 0, 0,E308/I308)</f>
        <v>73.428571428571431</v>
      </c>
      <c r="L308" t="s">
        <v>21</v>
      </c>
      <c r="M308" t="s">
        <v>22</v>
      </c>
      <c r="N308" s="12">
        <f t="shared" si="13"/>
        <v>42930.208333333328</v>
      </c>
      <c r="O308">
        <v>1500008400</v>
      </c>
      <c r="P308" s="12">
        <f t="shared" si="14"/>
        <v>42933.208333333328</v>
      </c>
      <c r="Q308">
        <v>1500267600</v>
      </c>
      <c r="R308" t="b">
        <v>0</v>
      </c>
      <c r="S308" t="b">
        <v>1</v>
      </c>
      <c r="T308" t="s">
        <v>33</v>
      </c>
      <c r="U308" t="s">
        <v>2039</v>
      </c>
      <c r="V308" t="s">
        <v>2040</v>
      </c>
    </row>
    <row r="309" spans="1:22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H309" t="s">
        <v>20</v>
      </c>
      <c r="I309">
        <v>659</v>
      </c>
      <c r="J309" s="5">
        <f t="shared" si="12"/>
        <v>1.3213677811550153</v>
      </c>
      <c r="K309" s="7">
        <f>IF(I309= 0, 0,E309/I309)</f>
        <v>65.968133535660087</v>
      </c>
      <c r="L309" t="s">
        <v>36</v>
      </c>
      <c r="M309" t="s">
        <v>37</v>
      </c>
      <c r="N309" s="12">
        <f t="shared" si="13"/>
        <v>41066.208333333336</v>
      </c>
      <c r="O309">
        <v>1338958800</v>
      </c>
      <c r="P309" s="12">
        <f t="shared" si="14"/>
        <v>41086.208333333336</v>
      </c>
      <c r="Q309">
        <v>1340686800</v>
      </c>
      <c r="R309" t="b">
        <v>0</v>
      </c>
      <c r="S309" t="b">
        <v>1</v>
      </c>
      <c r="T309" t="s">
        <v>119</v>
      </c>
      <c r="U309" t="s">
        <v>2047</v>
      </c>
      <c r="V309" t="s">
        <v>2053</v>
      </c>
    </row>
    <row r="310" spans="1:22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H310" t="s">
        <v>14</v>
      </c>
      <c r="I310">
        <v>803</v>
      </c>
      <c r="J310" s="5">
        <f t="shared" si="12"/>
        <v>0.74077834179357027</v>
      </c>
      <c r="K310" s="7">
        <f>IF(I310= 0, 0,E310/I310)</f>
        <v>109.04109589041096</v>
      </c>
      <c r="L310" t="s">
        <v>21</v>
      </c>
      <c r="M310" t="s">
        <v>22</v>
      </c>
      <c r="N310" s="12">
        <f t="shared" si="13"/>
        <v>40651.208333333336</v>
      </c>
      <c r="O310">
        <v>1303102800</v>
      </c>
      <c r="P310" s="12">
        <f t="shared" si="14"/>
        <v>40652.208333333336</v>
      </c>
      <c r="Q310">
        <v>1303189200</v>
      </c>
      <c r="R310" t="b">
        <v>0</v>
      </c>
      <c r="S310" t="b">
        <v>0</v>
      </c>
      <c r="T310" t="s">
        <v>33</v>
      </c>
      <c r="U310" t="s">
        <v>2039</v>
      </c>
      <c r="V310" t="s">
        <v>2040</v>
      </c>
    </row>
    <row r="311" spans="1:22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H311" t="s">
        <v>74</v>
      </c>
      <c r="I311">
        <v>75</v>
      </c>
      <c r="J311" s="5">
        <f t="shared" si="12"/>
        <v>0.75292682926829269</v>
      </c>
      <c r="K311" s="7">
        <f>IF(I311= 0, 0,E311/I311)</f>
        <v>41.16</v>
      </c>
      <c r="L311" t="s">
        <v>21</v>
      </c>
      <c r="M311" t="s">
        <v>22</v>
      </c>
      <c r="N311" s="12">
        <f t="shared" si="13"/>
        <v>40807.208333333336</v>
      </c>
      <c r="O311">
        <v>1316581200</v>
      </c>
      <c r="P311" s="12">
        <f t="shared" si="14"/>
        <v>40827.208333333336</v>
      </c>
      <c r="Q311">
        <v>1318309200</v>
      </c>
      <c r="R311" t="b">
        <v>0</v>
      </c>
      <c r="S311" t="b">
        <v>1</v>
      </c>
      <c r="T311" t="s">
        <v>60</v>
      </c>
      <c r="U311" t="s">
        <v>2035</v>
      </c>
      <c r="V311" t="s">
        <v>2045</v>
      </c>
    </row>
    <row r="312" spans="1:22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H312" t="s">
        <v>14</v>
      </c>
      <c r="I312">
        <v>16</v>
      </c>
      <c r="J312" s="5">
        <f t="shared" si="12"/>
        <v>0.20333333333333334</v>
      </c>
      <c r="K312" s="7">
        <f>IF(I312= 0, 0,E312/I312)</f>
        <v>99.125</v>
      </c>
      <c r="L312" t="s">
        <v>21</v>
      </c>
      <c r="M312" t="s">
        <v>22</v>
      </c>
      <c r="N312" s="12">
        <f t="shared" si="13"/>
        <v>40277.208333333336</v>
      </c>
      <c r="O312">
        <v>1270789200</v>
      </c>
      <c r="P312" s="12">
        <f t="shared" si="14"/>
        <v>40293.208333333336</v>
      </c>
      <c r="Q312">
        <v>1272171600</v>
      </c>
      <c r="R312" t="b">
        <v>0</v>
      </c>
      <c r="S312" t="b">
        <v>0</v>
      </c>
      <c r="T312" t="s">
        <v>89</v>
      </c>
      <c r="U312" t="s">
        <v>2050</v>
      </c>
      <c r="V312" t="s">
        <v>2051</v>
      </c>
    </row>
    <row r="313" spans="1:22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H313" t="s">
        <v>20</v>
      </c>
      <c r="I313">
        <v>121</v>
      </c>
      <c r="J313" s="5">
        <f t="shared" si="12"/>
        <v>2.0336507936507937</v>
      </c>
      <c r="K313" s="7">
        <f>IF(I313= 0, 0,E313/I313)</f>
        <v>105.88429752066116</v>
      </c>
      <c r="L313" t="s">
        <v>21</v>
      </c>
      <c r="M313" t="s">
        <v>22</v>
      </c>
      <c r="N313" s="12">
        <f t="shared" si="13"/>
        <v>40590.25</v>
      </c>
      <c r="O313">
        <v>1297836000</v>
      </c>
      <c r="P313" s="12">
        <f t="shared" si="14"/>
        <v>40602.25</v>
      </c>
      <c r="Q313">
        <v>1298872800</v>
      </c>
      <c r="R313" t="b">
        <v>0</v>
      </c>
      <c r="S313" t="b">
        <v>0</v>
      </c>
      <c r="T313" t="s">
        <v>33</v>
      </c>
      <c r="U313" t="s">
        <v>2039</v>
      </c>
      <c r="V313" t="s">
        <v>2040</v>
      </c>
    </row>
    <row r="314" spans="1:22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H314" t="s">
        <v>20</v>
      </c>
      <c r="I314">
        <v>3742</v>
      </c>
      <c r="J314" s="5">
        <f t="shared" si="12"/>
        <v>3.1022842639593908</v>
      </c>
      <c r="K314" s="7">
        <f>IF(I314= 0, 0,E314/I314)</f>
        <v>48.996525921966864</v>
      </c>
      <c r="L314" t="s">
        <v>21</v>
      </c>
      <c r="M314" t="s">
        <v>22</v>
      </c>
      <c r="N314" s="12">
        <f t="shared" si="13"/>
        <v>41572.208333333336</v>
      </c>
      <c r="O314">
        <v>1382677200</v>
      </c>
      <c r="P314" s="12">
        <f t="shared" si="14"/>
        <v>41579.208333333336</v>
      </c>
      <c r="Q314">
        <v>1383282000</v>
      </c>
      <c r="R314" t="b">
        <v>0</v>
      </c>
      <c r="S314" t="b">
        <v>0</v>
      </c>
      <c r="T314" t="s">
        <v>33</v>
      </c>
      <c r="U314" t="s">
        <v>2039</v>
      </c>
      <c r="V314" t="s">
        <v>2040</v>
      </c>
    </row>
    <row r="315" spans="1:22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H315" t="s">
        <v>20</v>
      </c>
      <c r="I315">
        <v>223</v>
      </c>
      <c r="J315" s="5">
        <f t="shared" si="12"/>
        <v>3.9531818181818181</v>
      </c>
      <c r="K315" s="7">
        <f>IF(I315= 0, 0,E315/I315)</f>
        <v>39</v>
      </c>
      <c r="L315" t="s">
        <v>21</v>
      </c>
      <c r="M315" t="s">
        <v>22</v>
      </c>
      <c r="N315" s="12">
        <f t="shared" si="13"/>
        <v>40966.25</v>
      </c>
      <c r="O315">
        <v>1330322400</v>
      </c>
      <c r="P315" s="12">
        <f t="shared" si="14"/>
        <v>40968.25</v>
      </c>
      <c r="Q315">
        <v>1330495200</v>
      </c>
      <c r="R315" t="b">
        <v>0</v>
      </c>
      <c r="S315" t="b">
        <v>0</v>
      </c>
      <c r="T315" t="s">
        <v>23</v>
      </c>
      <c r="U315" t="s">
        <v>2035</v>
      </c>
      <c r="V315" t="s">
        <v>2036</v>
      </c>
    </row>
    <row r="316" spans="1:22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H316" t="s">
        <v>20</v>
      </c>
      <c r="I316">
        <v>133</v>
      </c>
      <c r="J316" s="5">
        <f t="shared" si="12"/>
        <v>2.9471428571428571</v>
      </c>
      <c r="K316" s="7">
        <f>IF(I316= 0, 0,E316/I316)</f>
        <v>31.022556390977442</v>
      </c>
      <c r="L316" t="s">
        <v>21</v>
      </c>
      <c r="M316" t="s">
        <v>22</v>
      </c>
      <c r="N316" s="12">
        <f t="shared" si="13"/>
        <v>43536.208333333328</v>
      </c>
      <c r="O316">
        <v>1552366800</v>
      </c>
      <c r="P316" s="12">
        <f t="shared" si="14"/>
        <v>43541.208333333328</v>
      </c>
      <c r="Q316">
        <v>1552798800</v>
      </c>
      <c r="R316" t="b">
        <v>0</v>
      </c>
      <c r="S316" t="b">
        <v>1</v>
      </c>
      <c r="T316" t="s">
        <v>42</v>
      </c>
      <c r="U316" t="s">
        <v>2041</v>
      </c>
      <c r="V316" t="s">
        <v>2042</v>
      </c>
    </row>
    <row r="317" spans="1:22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H317" t="s">
        <v>14</v>
      </c>
      <c r="I317">
        <v>31</v>
      </c>
      <c r="J317" s="5">
        <f t="shared" si="12"/>
        <v>0.33894736842105261</v>
      </c>
      <c r="K317" s="7">
        <f>IF(I317= 0, 0,E317/I317)</f>
        <v>103.87096774193549</v>
      </c>
      <c r="L317" t="s">
        <v>21</v>
      </c>
      <c r="M317" t="s">
        <v>22</v>
      </c>
      <c r="N317" s="12">
        <f t="shared" si="13"/>
        <v>41783.208333333336</v>
      </c>
      <c r="O317">
        <v>1400907600</v>
      </c>
      <c r="P317" s="12">
        <f t="shared" si="14"/>
        <v>41812.208333333336</v>
      </c>
      <c r="Q317">
        <v>1403413200</v>
      </c>
      <c r="R317" t="b">
        <v>0</v>
      </c>
      <c r="S317" t="b">
        <v>0</v>
      </c>
      <c r="T317" t="s">
        <v>33</v>
      </c>
      <c r="U317" t="s">
        <v>2039</v>
      </c>
      <c r="V317" t="s">
        <v>2040</v>
      </c>
    </row>
    <row r="318" spans="1:22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H318" t="s">
        <v>14</v>
      </c>
      <c r="I318">
        <v>108</v>
      </c>
      <c r="J318" s="5">
        <f t="shared" si="12"/>
        <v>0.66677083333333331</v>
      </c>
      <c r="K318" s="7">
        <f>IF(I318= 0, 0,E318/I318)</f>
        <v>59.268518518518519</v>
      </c>
      <c r="L318" t="s">
        <v>107</v>
      </c>
      <c r="M318" t="s">
        <v>108</v>
      </c>
      <c r="N318" s="12">
        <f t="shared" si="13"/>
        <v>43788.25</v>
      </c>
      <c r="O318">
        <v>1574143200</v>
      </c>
      <c r="P318" s="12">
        <f t="shared" si="14"/>
        <v>43789.25</v>
      </c>
      <c r="Q318">
        <v>1574229600</v>
      </c>
      <c r="R318" t="b">
        <v>0</v>
      </c>
      <c r="S318" t="b">
        <v>1</v>
      </c>
      <c r="T318" t="s">
        <v>17</v>
      </c>
      <c r="U318" t="s">
        <v>2033</v>
      </c>
      <c r="V318" t="s">
        <v>2034</v>
      </c>
    </row>
    <row r="319" spans="1:22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H319" t="s">
        <v>14</v>
      </c>
      <c r="I319">
        <v>30</v>
      </c>
      <c r="J319" s="5">
        <f t="shared" si="12"/>
        <v>0.19227272727272726</v>
      </c>
      <c r="K319" s="7">
        <f>IF(I319= 0, 0,E319/I319)</f>
        <v>42.3</v>
      </c>
      <c r="L319" t="s">
        <v>21</v>
      </c>
      <c r="M319" t="s">
        <v>22</v>
      </c>
      <c r="N319" s="12">
        <f t="shared" si="13"/>
        <v>42869.208333333328</v>
      </c>
      <c r="O319">
        <v>1494738000</v>
      </c>
      <c r="P319" s="12">
        <f t="shared" si="14"/>
        <v>42882.208333333328</v>
      </c>
      <c r="Q319">
        <v>1495861200</v>
      </c>
      <c r="R319" t="b">
        <v>0</v>
      </c>
      <c r="S319" t="b">
        <v>0</v>
      </c>
      <c r="T319" t="s">
        <v>33</v>
      </c>
      <c r="U319" t="s">
        <v>2039</v>
      </c>
      <c r="V319" t="s">
        <v>2040</v>
      </c>
    </row>
    <row r="320" spans="1:22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H320" t="s">
        <v>14</v>
      </c>
      <c r="I320">
        <v>17</v>
      </c>
      <c r="J320" s="5">
        <f t="shared" si="12"/>
        <v>0.15842105263157893</v>
      </c>
      <c r="K320" s="7">
        <f>IF(I320= 0, 0,E320/I320)</f>
        <v>53.117647058823529</v>
      </c>
      <c r="L320" t="s">
        <v>21</v>
      </c>
      <c r="M320" t="s">
        <v>22</v>
      </c>
      <c r="N320" s="12">
        <f t="shared" si="13"/>
        <v>41684.25</v>
      </c>
      <c r="O320">
        <v>1392357600</v>
      </c>
      <c r="P320" s="12">
        <f t="shared" si="14"/>
        <v>41686.25</v>
      </c>
      <c r="Q320">
        <v>1392530400</v>
      </c>
      <c r="R320" t="b">
        <v>0</v>
      </c>
      <c r="S320" t="b">
        <v>0</v>
      </c>
      <c r="T320" t="s">
        <v>23</v>
      </c>
      <c r="U320" t="s">
        <v>2035</v>
      </c>
      <c r="V320" t="s">
        <v>2036</v>
      </c>
    </row>
    <row r="321" spans="1:22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H321" t="s">
        <v>74</v>
      </c>
      <c r="I321">
        <v>64</v>
      </c>
      <c r="J321" s="5">
        <f t="shared" si="12"/>
        <v>0.38702380952380955</v>
      </c>
      <c r="K321" s="7">
        <f>IF(I321= 0, 0,E321/I321)</f>
        <v>50.796875</v>
      </c>
      <c r="L321" t="s">
        <v>21</v>
      </c>
      <c r="M321" t="s">
        <v>22</v>
      </c>
      <c r="N321" s="12">
        <f t="shared" si="13"/>
        <v>40402.208333333336</v>
      </c>
      <c r="O321">
        <v>1281589200</v>
      </c>
      <c r="P321" s="12">
        <f t="shared" si="14"/>
        <v>40426.208333333336</v>
      </c>
      <c r="Q321">
        <v>1283662800</v>
      </c>
      <c r="R321" t="b">
        <v>0</v>
      </c>
      <c r="S321" t="b">
        <v>0</v>
      </c>
      <c r="T321" t="s">
        <v>28</v>
      </c>
      <c r="U321" t="s">
        <v>2037</v>
      </c>
      <c r="V321" t="s">
        <v>2038</v>
      </c>
    </row>
    <row r="322" spans="1:22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H322" t="s">
        <v>14</v>
      </c>
      <c r="I322">
        <v>80</v>
      </c>
      <c r="J322" s="5">
        <f t="shared" si="12"/>
        <v>9.5876777251184833E-2</v>
      </c>
      <c r="K322" s="7">
        <f>IF(I322= 0, 0,E322/I322)</f>
        <v>101.15</v>
      </c>
      <c r="L322" t="s">
        <v>21</v>
      </c>
      <c r="M322" t="s">
        <v>22</v>
      </c>
      <c r="N322" s="12">
        <f t="shared" si="13"/>
        <v>40673.208333333336</v>
      </c>
      <c r="O322">
        <v>1305003600</v>
      </c>
      <c r="P322" s="12">
        <f t="shared" si="14"/>
        <v>40682.208333333336</v>
      </c>
      <c r="Q322">
        <v>1305781200</v>
      </c>
      <c r="R322" t="b">
        <v>0</v>
      </c>
      <c r="S322" t="b">
        <v>0</v>
      </c>
      <c r="T322" t="s">
        <v>119</v>
      </c>
      <c r="U322" t="s">
        <v>2047</v>
      </c>
      <c r="V322" t="s">
        <v>2053</v>
      </c>
    </row>
    <row r="323" spans="1:22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H323" t="s">
        <v>14</v>
      </c>
      <c r="I323">
        <v>2468</v>
      </c>
      <c r="J323" s="5">
        <f t="shared" ref="J323:J386" si="15">E323/D323</f>
        <v>0.94144366197183094</v>
      </c>
      <c r="K323" s="7">
        <f>IF(I323= 0, 0,E323/I323)</f>
        <v>65.000810372771468</v>
      </c>
      <c r="L323" t="s">
        <v>21</v>
      </c>
      <c r="M323" t="s">
        <v>22</v>
      </c>
      <c r="N323" s="12">
        <f t="shared" ref="N323:N386" si="16">(((O323/60/60)/24+DATE(1970,1,1)))</f>
        <v>40634.208333333336</v>
      </c>
      <c r="O323">
        <v>1301634000</v>
      </c>
      <c r="P323" s="12">
        <f t="shared" ref="P323:P386" si="17">(((Q323/60)/60)/24+DATE(1970,1,1))</f>
        <v>40642.208333333336</v>
      </c>
      <c r="Q323">
        <v>1302325200</v>
      </c>
      <c r="R323" t="b">
        <v>0</v>
      </c>
      <c r="S323" t="b">
        <v>0</v>
      </c>
      <c r="T323" t="s">
        <v>100</v>
      </c>
      <c r="U323" t="s">
        <v>2041</v>
      </c>
      <c r="V323" t="s">
        <v>2052</v>
      </c>
    </row>
    <row r="324" spans="1:22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H324" t="s">
        <v>20</v>
      </c>
      <c r="I324">
        <v>5168</v>
      </c>
      <c r="J324" s="5">
        <f t="shared" si="15"/>
        <v>1.6656234096692113</v>
      </c>
      <c r="K324" s="7">
        <f>IF(I324= 0, 0,E324/I324)</f>
        <v>37.998645510835914</v>
      </c>
      <c r="L324" t="s">
        <v>21</v>
      </c>
      <c r="M324" t="s">
        <v>22</v>
      </c>
      <c r="N324" s="12">
        <f t="shared" si="16"/>
        <v>40507.25</v>
      </c>
      <c r="O324">
        <v>1290664800</v>
      </c>
      <c r="P324" s="12">
        <f t="shared" si="17"/>
        <v>40520.25</v>
      </c>
      <c r="Q324">
        <v>1291788000</v>
      </c>
      <c r="R324" t="b">
        <v>0</v>
      </c>
      <c r="S324" t="b">
        <v>0</v>
      </c>
      <c r="T324" t="s">
        <v>33</v>
      </c>
      <c r="U324" t="s">
        <v>2039</v>
      </c>
      <c r="V324" t="s">
        <v>2040</v>
      </c>
    </row>
    <row r="325" spans="1:22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H325" t="s">
        <v>14</v>
      </c>
      <c r="I325">
        <v>26</v>
      </c>
      <c r="J325" s="5">
        <f t="shared" si="15"/>
        <v>0.24134831460674158</v>
      </c>
      <c r="K325" s="7">
        <f>IF(I325= 0, 0,E325/I325)</f>
        <v>82.615384615384613</v>
      </c>
      <c r="L325" t="s">
        <v>40</v>
      </c>
      <c r="M325" t="s">
        <v>41</v>
      </c>
      <c r="N325" s="12">
        <f t="shared" si="16"/>
        <v>41725.208333333336</v>
      </c>
      <c r="O325">
        <v>1395896400</v>
      </c>
      <c r="P325" s="12">
        <f t="shared" si="17"/>
        <v>41727.208333333336</v>
      </c>
      <c r="Q325">
        <v>1396069200</v>
      </c>
      <c r="R325" t="b">
        <v>0</v>
      </c>
      <c r="S325" t="b">
        <v>0</v>
      </c>
      <c r="T325" t="s">
        <v>42</v>
      </c>
      <c r="U325" t="s">
        <v>2041</v>
      </c>
      <c r="V325" t="s">
        <v>2042</v>
      </c>
    </row>
    <row r="326" spans="1:22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H326" t="s">
        <v>20</v>
      </c>
      <c r="I326">
        <v>307</v>
      </c>
      <c r="J326" s="5">
        <f t="shared" si="15"/>
        <v>1.6405633802816901</v>
      </c>
      <c r="K326" s="7">
        <f>IF(I326= 0, 0,E326/I326)</f>
        <v>37.941368078175898</v>
      </c>
      <c r="L326" t="s">
        <v>21</v>
      </c>
      <c r="M326" t="s">
        <v>22</v>
      </c>
      <c r="N326" s="12">
        <f t="shared" si="16"/>
        <v>42176.208333333328</v>
      </c>
      <c r="O326">
        <v>1434862800</v>
      </c>
      <c r="P326" s="12">
        <f t="shared" si="17"/>
        <v>42188.208333333328</v>
      </c>
      <c r="Q326">
        <v>1435899600</v>
      </c>
      <c r="R326" t="b">
        <v>0</v>
      </c>
      <c r="S326" t="b">
        <v>1</v>
      </c>
      <c r="T326" t="s">
        <v>33</v>
      </c>
      <c r="U326" t="s">
        <v>2039</v>
      </c>
      <c r="V326" t="s">
        <v>2040</v>
      </c>
    </row>
    <row r="327" spans="1:22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H327" t="s">
        <v>14</v>
      </c>
      <c r="I327">
        <v>73</v>
      </c>
      <c r="J327" s="5">
        <f t="shared" si="15"/>
        <v>0.90723076923076929</v>
      </c>
      <c r="K327" s="7">
        <f>IF(I327= 0, 0,E327/I327)</f>
        <v>80.780821917808225</v>
      </c>
      <c r="L327" t="s">
        <v>21</v>
      </c>
      <c r="M327" t="s">
        <v>22</v>
      </c>
      <c r="N327" s="12">
        <f t="shared" si="16"/>
        <v>43267.208333333328</v>
      </c>
      <c r="O327">
        <v>1529125200</v>
      </c>
      <c r="P327" s="12">
        <f t="shared" si="17"/>
        <v>43290.208333333328</v>
      </c>
      <c r="Q327">
        <v>1531112400</v>
      </c>
      <c r="R327" t="b">
        <v>0</v>
      </c>
      <c r="S327" t="b">
        <v>1</v>
      </c>
      <c r="T327" t="s">
        <v>33</v>
      </c>
      <c r="U327" t="s">
        <v>2039</v>
      </c>
      <c r="V327" t="s">
        <v>2040</v>
      </c>
    </row>
    <row r="328" spans="1:22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H328" t="s">
        <v>14</v>
      </c>
      <c r="I328">
        <v>128</v>
      </c>
      <c r="J328" s="5">
        <f t="shared" si="15"/>
        <v>0.46194444444444444</v>
      </c>
      <c r="K328" s="7">
        <f>IF(I328= 0, 0,E328/I328)</f>
        <v>25.984375</v>
      </c>
      <c r="L328" t="s">
        <v>21</v>
      </c>
      <c r="M328" t="s">
        <v>22</v>
      </c>
      <c r="N328" s="12">
        <f t="shared" si="16"/>
        <v>42364.25</v>
      </c>
      <c r="O328">
        <v>1451109600</v>
      </c>
      <c r="P328" s="12">
        <f t="shared" si="17"/>
        <v>42370.25</v>
      </c>
      <c r="Q328">
        <v>1451628000</v>
      </c>
      <c r="R328" t="b">
        <v>0</v>
      </c>
      <c r="S328" t="b">
        <v>0</v>
      </c>
      <c r="T328" t="s">
        <v>71</v>
      </c>
      <c r="U328" t="s">
        <v>2041</v>
      </c>
      <c r="V328" t="s">
        <v>2049</v>
      </c>
    </row>
    <row r="329" spans="1:22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H329" t="s">
        <v>14</v>
      </c>
      <c r="I329">
        <v>33</v>
      </c>
      <c r="J329" s="5">
        <f t="shared" si="15"/>
        <v>0.38538461538461538</v>
      </c>
      <c r="K329" s="7">
        <f>IF(I329= 0, 0,E329/I329)</f>
        <v>30.363636363636363</v>
      </c>
      <c r="L329" t="s">
        <v>21</v>
      </c>
      <c r="M329" t="s">
        <v>22</v>
      </c>
      <c r="N329" s="12">
        <f t="shared" si="16"/>
        <v>43705.208333333328</v>
      </c>
      <c r="O329">
        <v>1566968400</v>
      </c>
      <c r="P329" s="12">
        <f t="shared" si="17"/>
        <v>43709.208333333328</v>
      </c>
      <c r="Q329">
        <v>1567314000</v>
      </c>
      <c r="R329" t="b">
        <v>0</v>
      </c>
      <c r="S329" t="b">
        <v>1</v>
      </c>
      <c r="T329" t="s">
        <v>33</v>
      </c>
      <c r="U329" t="s">
        <v>2039</v>
      </c>
      <c r="V329" t="s">
        <v>2040</v>
      </c>
    </row>
    <row r="330" spans="1:22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H330" t="s">
        <v>20</v>
      </c>
      <c r="I330">
        <v>2441</v>
      </c>
      <c r="J330" s="5">
        <f t="shared" si="15"/>
        <v>1.3356231003039514</v>
      </c>
      <c r="K330" s="7">
        <f>IF(I330= 0, 0,E330/I330)</f>
        <v>54.004916018025398</v>
      </c>
      <c r="L330" t="s">
        <v>21</v>
      </c>
      <c r="M330" t="s">
        <v>22</v>
      </c>
      <c r="N330" s="12">
        <f t="shared" si="16"/>
        <v>43434.25</v>
      </c>
      <c r="O330">
        <v>1543557600</v>
      </c>
      <c r="P330" s="12">
        <f t="shared" si="17"/>
        <v>43445.25</v>
      </c>
      <c r="Q330">
        <v>1544508000</v>
      </c>
      <c r="R330" t="b">
        <v>0</v>
      </c>
      <c r="S330" t="b">
        <v>0</v>
      </c>
      <c r="T330" t="s">
        <v>23</v>
      </c>
      <c r="U330" t="s">
        <v>2035</v>
      </c>
      <c r="V330" t="s">
        <v>2036</v>
      </c>
    </row>
    <row r="331" spans="1:22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H331" t="s">
        <v>47</v>
      </c>
      <c r="I331">
        <v>211</v>
      </c>
      <c r="J331" s="5">
        <f t="shared" si="15"/>
        <v>0.22896588486140726</v>
      </c>
      <c r="K331" s="7">
        <f>IF(I331= 0, 0,E331/I331)</f>
        <v>101.78672985781991</v>
      </c>
      <c r="L331" t="s">
        <v>21</v>
      </c>
      <c r="M331" t="s">
        <v>22</v>
      </c>
      <c r="N331" s="12">
        <f t="shared" si="16"/>
        <v>42716.25</v>
      </c>
      <c r="O331">
        <v>1481522400</v>
      </c>
      <c r="P331" s="12">
        <f t="shared" si="17"/>
        <v>42727.25</v>
      </c>
      <c r="Q331">
        <v>1482472800</v>
      </c>
      <c r="R331" t="b">
        <v>0</v>
      </c>
      <c r="S331" t="b">
        <v>0</v>
      </c>
      <c r="T331" t="s">
        <v>89</v>
      </c>
      <c r="U331" t="s">
        <v>2050</v>
      </c>
      <c r="V331" t="s">
        <v>2051</v>
      </c>
    </row>
    <row r="332" spans="1:22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H332" t="s">
        <v>20</v>
      </c>
      <c r="I332">
        <v>1385</v>
      </c>
      <c r="J332" s="5">
        <f t="shared" si="15"/>
        <v>1.8495548961424333</v>
      </c>
      <c r="K332" s="7">
        <f>IF(I332= 0, 0,E332/I332)</f>
        <v>45.003610108303249</v>
      </c>
      <c r="L332" t="s">
        <v>40</v>
      </c>
      <c r="M332" t="s">
        <v>41</v>
      </c>
      <c r="N332" s="12">
        <f t="shared" si="16"/>
        <v>43077.25</v>
      </c>
      <c r="O332">
        <v>1512712800</v>
      </c>
      <c r="P332" s="12">
        <f t="shared" si="17"/>
        <v>43078.25</v>
      </c>
      <c r="Q332">
        <v>1512799200</v>
      </c>
      <c r="R332" t="b">
        <v>0</v>
      </c>
      <c r="S332" t="b">
        <v>0</v>
      </c>
      <c r="T332" t="s">
        <v>42</v>
      </c>
      <c r="U332" t="s">
        <v>2041</v>
      </c>
      <c r="V332" t="s">
        <v>2042</v>
      </c>
    </row>
    <row r="333" spans="1:22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H333" t="s">
        <v>20</v>
      </c>
      <c r="I333">
        <v>190</v>
      </c>
      <c r="J333" s="5">
        <f t="shared" si="15"/>
        <v>4.4372727272727275</v>
      </c>
      <c r="K333" s="7">
        <f>IF(I333= 0, 0,E333/I333)</f>
        <v>77.068421052631578</v>
      </c>
      <c r="L333" t="s">
        <v>21</v>
      </c>
      <c r="M333" t="s">
        <v>22</v>
      </c>
      <c r="N333" s="12">
        <f t="shared" si="16"/>
        <v>40896.25</v>
      </c>
      <c r="O333">
        <v>1324274400</v>
      </c>
      <c r="P333" s="12">
        <f t="shared" si="17"/>
        <v>40897.25</v>
      </c>
      <c r="Q333">
        <v>1324360800</v>
      </c>
      <c r="R333" t="b">
        <v>0</v>
      </c>
      <c r="S333" t="b">
        <v>0</v>
      </c>
      <c r="T333" t="s">
        <v>17</v>
      </c>
      <c r="U333" t="s">
        <v>2033</v>
      </c>
      <c r="V333" t="s">
        <v>2034</v>
      </c>
    </row>
    <row r="334" spans="1:22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H334" t="s">
        <v>20</v>
      </c>
      <c r="I334">
        <v>470</v>
      </c>
      <c r="J334" s="5">
        <f t="shared" si="15"/>
        <v>1.999806763285024</v>
      </c>
      <c r="K334" s="7">
        <f>IF(I334= 0, 0,E334/I334)</f>
        <v>88.076595744680844</v>
      </c>
      <c r="L334" t="s">
        <v>21</v>
      </c>
      <c r="M334" t="s">
        <v>22</v>
      </c>
      <c r="N334" s="12">
        <f t="shared" si="16"/>
        <v>41361.208333333336</v>
      </c>
      <c r="O334">
        <v>1364446800</v>
      </c>
      <c r="P334" s="12">
        <f t="shared" si="17"/>
        <v>41362.208333333336</v>
      </c>
      <c r="Q334">
        <v>1364533200</v>
      </c>
      <c r="R334" t="b">
        <v>0</v>
      </c>
      <c r="S334" t="b">
        <v>0</v>
      </c>
      <c r="T334" t="s">
        <v>65</v>
      </c>
      <c r="U334" t="s">
        <v>2037</v>
      </c>
      <c r="V334" t="s">
        <v>2046</v>
      </c>
    </row>
    <row r="335" spans="1:22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H335" t="s">
        <v>20</v>
      </c>
      <c r="I335">
        <v>253</v>
      </c>
      <c r="J335" s="5">
        <f t="shared" si="15"/>
        <v>1.2395833333333333</v>
      </c>
      <c r="K335" s="7">
        <f>IF(I335= 0, 0,E335/I335)</f>
        <v>47.035573122529641</v>
      </c>
      <c r="L335" t="s">
        <v>21</v>
      </c>
      <c r="M335" t="s">
        <v>22</v>
      </c>
      <c r="N335" s="12">
        <f t="shared" si="16"/>
        <v>43424.25</v>
      </c>
      <c r="O335">
        <v>1542693600</v>
      </c>
      <c r="P335" s="12">
        <f t="shared" si="17"/>
        <v>43452.25</v>
      </c>
      <c r="Q335">
        <v>1545112800</v>
      </c>
      <c r="R335" t="b">
        <v>0</v>
      </c>
      <c r="S335" t="b">
        <v>0</v>
      </c>
      <c r="T335" t="s">
        <v>33</v>
      </c>
      <c r="U335" t="s">
        <v>2039</v>
      </c>
      <c r="V335" t="s">
        <v>2040</v>
      </c>
    </row>
    <row r="336" spans="1:22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H336" t="s">
        <v>20</v>
      </c>
      <c r="I336">
        <v>1113</v>
      </c>
      <c r="J336" s="5">
        <f t="shared" si="15"/>
        <v>1.8661329305135952</v>
      </c>
      <c r="K336" s="7">
        <f>IF(I336= 0, 0,E336/I336)</f>
        <v>110.99550763701707</v>
      </c>
      <c r="L336" t="s">
        <v>21</v>
      </c>
      <c r="M336" t="s">
        <v>22</v>
      </c>
      <c r="N336" s="12">
        <f t="shared" si="16"/>
        <v>43110.25</v>
      </c>
      <c r="O336">
        <v>1515564000</v>
      </c>
      <c r="P336" s="12">
        <f t="shared" si="17"/>
        <v>43117.25</v>
      </c>
      <c r="Q336">
        <v>1516168800</v>
      </c>
      <c r="R336" t="b">
        <v>0</v>
      </c>
      <c r="S336" t="b">
        <v>0</v>
      </c>
      <c r="T336" t="s">
        <v>23</v>
      </c>
      <c r="U336" t="s">
        <v>2035</v>
      </c>
      <c r="V336" t="s">
        <v>2036</v>
      </c>
    </row>
    <row r="337" spans="1:22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H337" t="s">
        <v>20</v>
      </c>
      <c r="I337">
        <v>2283</v>
      </c>
      <c r="J337" s="5">
        <f t="shared" si="15"/>
        <v>1.1428538550057536</v>
      </c>
      <c r="K337" s="7">
        <f>IF(I337= 0, 0,E337/I337)</f>
        <v>87.003066141042481</v>
      </c>
      <c r="L337" t="s">
        <v>21</v>
      </c>
      <c r="M337" t="s">
        <v>22</v>
      </c>
      <c r="N337" s="12">
        <f t="shared" si="16"/>
        <v>43784.25</v>
      </c>
      <c r="O337">
        <v>1573797600</v>
      </c>
      <c r="P337" s="12">
        <f t="shared" si="17"/>
        <v>43797.25</v>
      </c>
      <c r="Q337">
        <v>1574920800</v>
      </c>
      <c r="R337" t="b">
        <v>0</v>
      </c>
      <c r="S337" t="b">
        <v>0</v>
      </c>
      <c r="T337" t="s">
        <v>23</v>
      </c>
      <c r="U337" t="s">
        <v>2035</v>
      </c>
      <c r="V337" t="s">
        <v>2036</v>
      </c>
    </row>
    <row r="338" spans="1:22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H338" t="s">
        <v>14</v>
      </c>
      <c r="I338">
        <v>1072</v>
      </c>
      <c r="J338" s="5">
        <f t="shared" si="15"/>
        <v>0.97032531824611035</v>
      </c>
      <c r="K338" s="7">
        <f>IF(I338= 0, 0,E338/I338)</f>
        <v>63.994402985074629</v>
      </c>
      <c r="L338" t="s">
        <v>21</v>
      </c>
      <c r="M338" t="s">
        <v>22</v>
      </c>
      <c r="N338" s="12">
        <f t="shared" si="16"/>
        <v>40527.25</v>
      </c>
      <c r="O338">
        <v>1292392800</v>
      </c>
      <c r="P338" s="12">
        <f t="shared" si="17"/>
        <v>40528.25</v>
      </c>
      <c r="Q338">
        <v>1292479200</v>
      </c>
      <c r="R338" t="b">
        <v>0</v>
      </c>
      <c r="S338" t="b">
        <v>1</v>
      </c>
      <c r="T338" t="s">
        <v>23</v>
      </c>
      <c r="U338" t="s">
        <v>2035</v>
      </c>
      <c r="V338" t="s">
        <v>2036</v>
      </c>
    </row>
    <row r="339" spans="1:22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H339" t="s">
        <v>20</v>
      </c>
      <c r="I339">
        <v>1095</v>
      </c>
      <c r="J339" s="5">
        <f t="shared" si="15"/>
        <v>1.2281904761904763</v>
      </c>
      <c r="K339" s="7">
        <f>IF(I339= 0, 0,E339/I339)</f>
        <v>105.9945205479452</v>
      </c>
      <c r="L339" t="s">
        <v>21</v>
      </c>
      <c r="M339" t="s">
        <v>22</v>
      </c>
      <c r="N339" s="12">
        <f t="shared" si="16"/>
        <v>43780.25</v>
      </c>
      <c r="O339">
        <v>1573452000</v>
      </c>
      <c r="P339" s="12">
        <f t="shared" si="17"/>
        <v>43781.25</v>
      </c>
      <c r="Q339">
        <v>1573538400</v>
      </c>
      <c r="R339" t="b">
        <v>0</v>
      </c>
      <c r="S339" t="b">
        <v>0</v>
      </c>
      <c r="T339" t="s">
        <v>33</v>
      </c>
      <c r="U339" t="s">
        <v>2039</v>
      </c>
      <c r="V339" t="s">
        <v>2040</v>
      </c>
    </row>
    <row r="340" spans="1:22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H340" t="s">
        <v>20</v>
      </c>
      <c r="I340">
        <v>1690</v>
      </c>
      <c r="J340" s="5">
        <f t="shared" si="15"/>
        <v>1.7914326647564469</v>
      </c>
      <c r="K340" s="7">
        <f>IF(I340= 0, 0,E340/I340)</f>
        <v>73.989349112426041</v>
      </c>
      <c r="L340" t="s">
        <v>21</v>
      </c>
      <c r="M340" t="s">
        <v>22</v>
      </c>
      <c r="N340" s="12">
        <f t="shared" si="16"/>
        <v>40821.208333333336</v>
      </c>
      <c r="O340">
        <v>1317790800</v>
      </c>
      <c r="P340" s="12">
        <f t="shared" si="17"/>
        <v>40851.208333333336</v>
      </c>
      <c r="Q340">
        <v>1320382800</v>
      </c>
      <c r="R340" t="b">
        <v>0</v>
      </c>
      <c r="S340" t="b">
        <v>0</v>
      </c>
      <c r="T340" t="s">
        <v>33</v>
      </c>
      <c r="U340" t="s">
        <v>2039</v>
      </c>
      <c r="V340" t="s">
        <v>2040</v>
      </c>
    </row>
    <row r="341" spans="1:22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H341" t="s">
        <v>74</v>
      </c>
      <c r="I341">
        <v>1297</v>
      </c>
      <c r="J341" s="5">
        <f t="shared" si="15"/>
        <v>0.79951577402787966</v>
      </c>
      <c r="K341" s="7">
        <f>IF(I341= 0, 0,E341/I341)</f>
        <v>84.02004626060139</v>
      </c>
      <c r="L341" t="s">
        <v>15</v>
      </c>
      <c r="M341" t="s">
        <v>16</v>
      </c>
      <c r="N341" s="12">
        <f t="shared" si="16"/>
        <v>42949.208333333328</v>
      </c>
      <c r="O341">
        <v>1501650000</v>
      </c>
      <c r="P341" s="12">
        <f t="shared" si="17"/>
        <v>42963.208333333328</v>
      </c>
      <c r="Q341">
        <v>1502859600</v>
      </c>
      <c r="R341" t="b">
        <v>0</v>
      </c>
      <c r="S341" t="b">
        <v>0</v>
      </c>
      <c r="T341" t="s">
        <v>33</v>
      </c>
      <c r="U341" t="s">
        <v>2039</v>
      </c>
      <c r="V341" t="s">
        <v>2040</v>
      </c>
    </row>
    <row r="342" spans="1:22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H342" t="s">
        <v>14</v>
      </c>
      <c r="I342">
        <v>393</v>
      </c>
      <c r="J342" s="5">
        <f t="shared" si="15"/>
        <v>0.94242587601078165</v>
      </c>
      <c r="K342" s="7">
        <f>IF(I342= 0, 0,E342/I342)</f>
        <v>88.966921119592882</v>
      </c>
      <c r="L342" t="s">
        <v>21</v>
      </c>
      <c r="M342" t="s">
        <v>22</v>
      </c>
      <c r="N342" s="12">
        <f t="shared" si="16"/>
        <v>40889.25</v>
      </c>
      <c r="O342">
        <v>1323669600</v>
      </c>
      <c r="P342" s="12">
        <f t="shared" si="17"/>
        <v>40890.25</v>
      </c>
      <c r="Q342">
        <v>1323756000</v>
      </c>
      <c r="R342" t="b">
        <v>0</v>
      </c>
      <c r="S342" t="b">
        <v>0</v>
      </c>
      <c r="T342" t="s">
        <v>122</v>
      </c>
      <c r="U342" t="s">
        <v>2054</v>
      </c>
      <c r="V342" t="s">
        <v>2055</v>
      </c>
    </row>
    <row r="343" spans="1:22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H343" t="s">
        <v>14</v>
      </c>
      <c r="I343">
        <v>1257</v>
      </c>
      <c r="J343" s="5">
        <f t="shared" si="15"/>
        <v>0.84669291338582675</v>
      </c>
      <c r="K343" s="7">
        <f>IF(I343= 0, 0,E343/I343)</f>
        <v>76.990453460620529</v>
      </c>
      <c r="L343" t="s">
        <v>21</v>
      </c>
      <c r="M343" t="s">
        <v>22</v>
      </c>
      <c r="N343" s="12">
        <f t="shared" si="16"/>
        <v>42244.208333333328</v>
      </c>
      <c r="O343">
        <v>1440738000</v>
      </c>
      <c r="P343" s="12">
        <f t="shared" si="17"/>
        <v>42251.208333333328</v>
      </c>
      <c r="Q343">
        <v>1441342800</v>
      </c>
      <c r="R343" t="b">
        <v>0</v>
      </c>
      <c r="S343" t="b">
        <v>0</v>
      </c>
      <c r="T343" t="s">
        <v>60</v>
      </c>
      <c r="U343" t="s">
        <v>2035</v>
      </c>
      <c r="V343" t="s">
        <v>2045</v>
      </c>
    </row>
    <row r="344" spans="1:22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H344" t="s">
        <v>14</v>
      </c>
      <c r="I344">
        <v>328</v>
      </c>
      <c r="J344" s="5">
        <f t="shared" si="15"/>
        <v>0.66521920668058454</v>
      </c>
      <c r="K344" s="7">
        <f>IF(I344= 0, 0,E344/I344)</f>
        <v>97.146341463414629</v>
      </c>
      <c r="L344" t="s">
        <v>21</v>
      </c>
      <c r="M344" t="s">
        <v>22</v>
      </c>
      <c r="N344" s="12">
        <f t="shared" si="16"/>
        <v>41475.208333333336</v>
      </c>
      <c r="O344">
        <v>1374296400</v>
      </c>
      <c r="P344" s="12">
        <f t="shared" si="17"/>
        <v>41487.208333333336</v>
      </c>
      <c r="Q344">
        <v>1375333200</v>
      </c>
      <c r="R344" t="b">
        <v>0</v>
      </c>
      <c r="S344" t="b">
        <v>0</v>
      </c>
      <c r="T344" t="s">
        <v>33</v>
      </c>
      <c r="U344" t="s">
        <v>2039</v>
      </c>
      <c r="V344" t="s">
        <v>2040</v>
      </c>
    </row>
    <row r="345" spans="1:22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H345" t="s">
        <v>14</v>
      </c>
      <c r="I345">
        <v>147</v>
      </c>
      <c r="J345" s="5">
        <f t="shared" si="15"/>
        <v>0.53922222222222227</v>
      </c>
      <c r="K345" s="7">
        <f>IF(I345= 0, 0,E345/I345)</f>
        <v>33.013605442176868</v>
      </c>
      <c r="L345" t="s">
        <v>21</v>
      </c>
      <c r="M345" t="s">
        <v>22</v>
      </c>
      <c r="N345" s="12">
        <f t="shared" si="16"/>
        <v>41597.25</v>
      </c>
      <c r="O345">
        <v>1384840800</v>
      </c>
      <c r="P345" s="12">
        <f t="shared" si="17"/>
        <v>41650.25</v>
      </c>
      <c r="Q345">
        <v>1389420000</v>
      </c>
      <c r="R345" t="b">
        <v>0</v>
      </c>
      <c r="S345" t="b">
        <v>0</v>
      </c>
      <c r="T345" t="s">
        <v>33</v>
      </c>
      <c r="U345" t="s">
        <v>2039</v>
      </c>
      <c r="V345" t="s">
        <v>2040</v>
      </c>
    </row>
    <row r="346" spans="1:22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H346" t="s">
        <v>14</v>
      </c>
      <c r="I346">
        <v>830</v>
      </c>
      <c r="J346" s="5">
        <f t="shared" si="15"/>
        <v>0.41983299595141699</v>
      </c>
      <c r="K346" s="7">
        <f>IF(I346= 0, 0,E346/I346)</f>
        <v>99.950602409638549</v>
      </c>
      <c r="L346" t="s">
        <v>21</v>
      </c>
      <c r="M346" t="s">
        <v>22</v>
      </c>
      <c r="N346" s="12">
        <f t="shared" si="16"/>
        <v>43122.25</v>
      </c>
      <c r="O346">
        <v>1516600800</v>
      </c>
      <c r="P346" s="12">
        <f t="shared" si="17"/>
        <v>43162.25</v>
      </c>
      <c r="Q346">
        <v>1520056800</v>
      </c>
      <c r="R346" t="b">
        <v>0</v>
      </c>
      <c r="S346" t="b">
        <v>0</v>
      </c>
      <c r="T346" t="s">
        <v>89</v>
      </c>
      <c r="U346" t="s">
        <v>2050</v>
      </c>
      <c r="V346" t="s">
        <v>2051</v>
      </c>
    </row>
    <row r="347" spans="1:22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H347" t="s">
        <v>14</v>
      </c>
      <c r="I347">
        <v>331</v>
      </c>
      <c r="J347" s="5">
        <f t="shared" si="15"/>
        <v>0.14694796954314721</v>
      </c>
      <c r="K347" s="7">
        <f>IF(I347= 0, 0,E347/I347)</f>
        <v>69.966767371601208</v>
      </c>
      <c r="L347" t="s">
        <v>40</v>
      </c>
      <c r="M347" t="s">
        <v>41</v>
      </c>
      <c r="N347" s="12">
        <f t="shared" si="16"/>
        <v>42194.208333333328</v>
      </c>
      <c r="O347">
        <v>1436418000</v>
      </c>
      <c r="P347" s="12">
        <f t="shared" si="17"/>
        <v>42195.208333333328</v>
      </c>
      <c r="Q347">
        <v>1436504400</v>
      </c>
      <c r="R347" t="b">
        <v>0</v>
      </c>
      <c r="S347" t="b">
        <v>0</v>
      </c>
      <c r="T347" t="s">
        <v>53</v>
      </c>
      <c r="U347" t="s">
        <v>2041</v>
      </c>
      <c r="V347" t="s">
        <v>2044</v>
      </c>
    </row>
    <row r="348" spans="1:22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H348" t="s">
        <v>14</v>
      </c>
      <c r="I348">
        <v>25</v>
      </c>
      <c r="J348" s="5">
        <f t="shared" si="15"/>
        <v>0.34475</v>
      </c>
      <c r="K348" s="7">
        <f>IF(I348= 0, 0,E348/I348)</f>
        <v>110.32</v>
      </c>
      <c r="L348" t="s">
        <v>21</v>
      </c>
      <c r="M348" t="s">
        <v>22</v>
      </c>
      <c r="N348" s="12">
        <f t="shared" si="16"/>
        <v>42971.208333333328</v>
      </c>
      <c r="O348">
        <v>1503550800</v>
      </c>
      <c r="P348" s="12">
        <f t="shared" si="17"/>
        <v>43026.208333333328</v>
      </c>
      <c r="Q348">
        <v>1508302800</v>
      </c>
      <c r="R348" t="b">
        <v>0</v>
      </c>
      <c r="S348" t="b">
        <v>1</v>
      </c>
      <c r="T348" t="s">
        <v>60</v>
      </c>
      <c r="U348" t="s">
        <v>2035</v>
      </c>
      <c r="V348" t="s">
        <v>2045</v>
      </c>
    </row>
    <row r="349" spans="1:22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H349" t="s">
        <v>20</v>
      </c>
      <c r="I349">
        <v>191</v>
      </c>
      <c r="J349" s="5">
        <f t="shared" si="15"/>
        <v>14.007777777777777</v>
      </c>
      <c r="K349" s="7">
        <f>IF(I349= 0, 0,E349/I349)</f>
        <v>66.005235602094245</v>
      </c>
      <c r="L349" t="s">
        <v>21</v>
      </c>
      <c r="M349" t="s">
        <v>22</v>
      </c>
      <c r="N349" s="12">
        <f t="shared" si="16"/>
        <v>42046.25</v>
      </c>
      <c r="O349">
        <v>1423634400</v>
      </c>
      <c r="P349" s="12">
        <f t="shared" si="17"/>
        <v>42070.25</v>
      </c>
      <c r="Q349">
        <v>1425708000</v>
      </c>
      <c r="R349" t="b">
        <v>0</v>
      </c>
      <c r="S349" t="b">
        <v>0</v>
      </c>
      <c r="T349" t="s">
        <v>28</v>
      </c>
      <c r="U349" t="s">
        <v>2037</v>
      </c>
      <c r="V349" t="s">
        <v>2038</v>
      </c>
    </row>
    <row r="350" spans="1:22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H350" t="s">
        <v>14</v>
      </c>
      <c r="I350">
        <v>3483</v>
      </c>
      <c r="J350" s="5">
        <f t="shared" si="15"/>
        <v>0.71770351758793971</v>
      </c>
      <c r="K350" s="7">
        <f>IF(I350= 0, 0,E350/I350)</f>
        <v>41.005742176284812</v>
      </c>
      <c r="L350" t="s">
        <v>21</v>
      </c>
      <c r="M350" t="s">
        <v>22</v>
      </c>
      <c r="N350" s="12">
        <f t="shared" si="16"/>
        <v>42782.25</v>
      </c>
      <c r="O350">
        <v>1487224800</v>
      </c>
      <c r="P350" s="12">
        <f t="shared" si="17"/>
        <v>42795.25</v>
      </c>
      <c r="Q350">
        <v>1488348000</v>
      </c>
      <c r="R350" t="b">
        <v>0</v>
      </c>
      <c r="S350" t="b">
        <v>0</v>
      </c>
      <c r="T350" t="s">
        <v>17</v>
      </c>
      <c r="U350" t="s">
        <v>2033</v>
      </c>
      <c r="V350" t="s">
        <v>2034</v>
      </c>
    </row>
    <row r="351" spans="1:22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H351" t="s">
        <v>14</v>
      </c>
      <c r="I351">
        <v>923</v>
      </c>
      <c r="J351" s="5">
        <f t="shared" si="15"/>
        <v>0.53074115044247783</v>
      </c>
      <c r="K351" s="7">
        <f>IF(I351= 0, 0,E351/I351)</f>
        <v>103.96316359696641</v>
      </c>
      <c r="L351" t="s">
        <v>21</v>
      </c>
      <c r="M351" t="s">
        <v>22</v>
      </c>
      <c r="N351" s="12">
        <f t="shared" si="16"/>
        <v>42930.208333333328</v>
      </c>
      <c r="O351">
        <v>1500008400</v>
      </c>
      <c r="P351" s="12">
        <f t="shared" si="17"/>
        <v>42960.208333333328</v>
      </c>
      <c r="Q351">
        <v>1502600400</v>
      </c>
      <c r="R351" t="b">
        <v>0</v>
      </c>
      <c r="S351" t="b">
        <v>0</v>
      </c>
      <c r="T351" t="s">
        <v>33</v>
      </c>
      <c r="U351" t="s">
        <v>2039</v>
      </c>
      <c r="V351" t="s">
        <v>2040</v>
      </c>
    </row>
    <row r="352" spans="1:22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H352" t="s">
        <v>14</v>
      </c>
      <c r="I352">
        <v>1</v>
      </c>
      <c r="J352" s="5">
        <f t="shared" si="15"/>
        <v>0.05</v>
      </c>
      <c r="K352" s="7">
        <f>IF(I352= 0, 0,E352/I352)</f>
        <v>5</v>
      </c>
      <c r="L352" t="s">
        <v>21</v>
      </c>
      <c r="M352" t="s">
        <v>22</v>
      </c>
      <c r="N352" s="12">
        <f t="shared" si="16"/>
        <v>42144.208333333328</v>
      </c>
      <c r="O352">
        <v>1432098000</v>
      </c>
      <c r="P352" s="12">
        <f t="shared" si="17"/>
        <v>42162.208333333328</v>
      </c>
      <c r="Q352">
        <v>1433653200</v>
      </c>
      <c r="R352" t="b">
        <v>0</v>
      </c>
      <c r="S352" t="b">
        <v>1</v>
      </c>
      <c r="T352" t="s">
        <v>159</v>
      </c>
      <c r="U352" t="s">
        <v>2035</v>
      </c>
      <c r="V352" t="s">
        <v>2058</v>
      </c>
    </row>
    <row r="353" spans="1:22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H353" t="s">
        <v>20</v>
      </c>
      <c r="I353">
        <v>2013</v>
      </c>
      <c r="J353" s="5">
        <f t="shared" si="15"/>
        <v>1.2770715249662619</v>
      </c>
      <c r="K353" s="7">
        <f>IF(I353= 0, 0,E353/I353)</f>
        <v>47.009935419771487</v>
      </c>
      <c r="L353" t="s">
        <v>21</v>
      </c>
      <c r="M353" t="s">
        <v>22</v>
      </c>
      <c r="N353" s="12">
        <f t="shared" si="16"/>
        <v>42240.208333333328</v>
      </c>
      <c r="O353">
        <v>1440392400</v>
      </c>
      <c r="P353" s="12">
        <f t="shared" si="17"/>
        <v>42254.208333333328</v>
      </c>
      <c r="Q353">
        <v>1441602000</v>
      </c>
      <c r="R353" t="b">
        <v>0</v>
      </c>
      <c r="S353" t="b">
        <v>0</v>
      </c>
      <c r="T353" t="s">
        <v>23</v>
      </c>
      <c r="U353" t="s">
        <v>2035</v>
      </c>
      <c r="V353" t="s">
        <v>2036</v>
      </c>
    </row>
    <row r="354" spans="1:22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H354" t="s">
        <v>14</v>
      </c>
      <c r="I354">
        <v>33</v>
      </c>
      <c r="J354" s="5">
        <f t="shared" si="15"/>
        <v>0.34892857142857142</v>
      </c>
      <c r="K354" s="7">
        <f>IF(I354= 0, 0,E354/I354)</f>
        <v>29.606060606060606</v>
      </c>
      <c r="L354" t="s">
        <v>15</v>
      </c>
      <c r="M354" t="s">
        <v>16</v>
      </c>
      <c r="N354" s="12">
        <f t="shared" si="16"/>
        <v>42315.25</v>
      </c>
      <c r="O354">
        <v>1446876000</v>
      </c>
      <c r="P354" s="12">
        <f t="shared" si="17"/>
        <v>42323.25</v>
      </c>
      <c r="Q354">
        <v>1447567200</v>
      </c>
      <c r="R354" t="b">
        <v>0</v>
      </c>
      <c r="S354" t="b">
        <v>0</v>
      </c>
      <c r="T354" t="s">
        <v>33</v>
      </c>
      <c r="U354" t="s">
        <v>2039</v>
      </c>
      <c r="V354" t="s">
        <v>2040</v>
      </c>
    </row>
    <row r="355" spans="1:22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H355" t="s">
        <v>20</v>
      </c>
      <c r="I355">
        <v>1703</v>
      </c>
      <c r="J355" s="5">
        <f t="shared" si="15"/>
        <v>4.105982142857143</v>
      </c>
      <c r="K355" s="7">
        <f>IF(I355= 0, 0,E355/I355)</f>
        <v>81.010569583088667</v>
      </c>
      <c r="L355" t="s">
        <v>21</v>
      </c>
      <c r="M355" t="s">
        <v>22</v>
      </c>
      <c r="N355" s="12">
        <f t="shared" si="16"/>
        <v>43651.208333333328</v>
      </c>
      <c r="O355">
        <v>1562302800</v>
      </c>
      <c r="P355" s="12">
        <f t="shared" si="17"/>
        <v>43652.208333333328</v>
      </c>
      <c r="Q355">
        <v>1562389200</v>
      </c>
      <c r="R355" t="b">
        <v>0</v>
      </c>
      <c r="S355" t="b">
        <v>0</v>
      </c>
      <c r="T355" t="s">
        <v>33</v>
      </c>
      <c r="U355" t="s">
        <v>2039</v>
      </c>
      <c r="V355" t="s">
        <v>2040</v>
      </c>
    </row>
    <row r="356" spans="1:22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H356" t="s">
        <v>20</v>
      </c>
      <c r="I356">
        <v>80</v>
      </c>
      <c r="J356" s="5">
        <f t="shared" si="15"/>
        <v>1.2373770491803278</v>
      </c>
      <c r="K356" s="7">
        <f>IF(I356= 0, 0,E356/I356)</f>
        <v>94.35</v>
      </c>
      <c r="L356" t="s">
        <v>36</v>
      </c>
      <c r="M356" t="s">
        <v>37</v>
      </c>
      <c r="N356" s="12">
        <f t="shared" si="16"/>
        <v>41520.208333333336</v>
      </c>
      <c r="O356">
        <v>1378184400</v>
      </c>
      <c r="P356" s="12">
        <f t="shared" si="17"/>
        <v>41527.208333333336</v>
      </c>
      <c r="Q356">
        <v>1378789200</v>
      </c>
      <c r="R356" t="b">
        <v>0</v>
      </c>
      <c r="S356" t="b">
        <v>0</v>
      </c>
      <c r="T356" t="s">
        <v>42</v>
      </c>
      <c r="U356" t="s">
        <v>2041</v>
      </c>
      <c r="V356" t="s">
        <v>2042</v>
      </c>
    </row>
    <row r="357" spans="1:22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H357" t="s">
        <v>47</v>
      </c>
      <c r="I357">
        <v>86</v>
      </c>
      <c r="J357" s="5">
        <f t="shared" si="15"/>
        <v>0.58973684210526311</v>
      </c>
      <c r="K357" s="7">
        <f>IF(I357= 0, 0,E357/I357)</f>
        <v>26.058139534883722</v>
      </c>
      <c r="L357" t="s">
        <v>21</v>
      </c>
      <c r="M357" t="s">
        <v>22</v>
      </c>
      <c r="N357" s="12">
        <f t="shared" si="16"/>
        <v>42757.25</v>
      </c>
      <c r="O357">
        <v>1485064800</v>
      </c>
      <c r="P357" s="12">
        <f t="shared" si="17"/>
        <v>42797.25</v>
      </c>
      <c r="Q357">
        <v>1488520800</v>
      </c>
      <c r="R357" t="b">
        <v>0</v>
      </c>
      <c r="S357" t="b">
        <v>0</v>
      </c>
      <c r="T357" t="s">
        <v>65</v>
      </c>
      <c r="U357" t="s">
        <v>2037</v>
      </c>
      <c r="V357" t="s">
        <v>2046</v>
      </c>
    </row>
    <row r="358" spans="1:22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H358" t="s">
        <v>14</v>
      </c>
      <c r="I358">
        <v>40</v>
      </c>
      <c r="J358" s="5">
        <f t="shared" si="15"/>
        <v>0.36892473118279567</v>
      </c>
      <c r="K358" s="7">
        <f>IF(I358= 0, 0,E358/I358)</f>
        <v>85.775000000000006</v>
      </c>
      <c r="L358" t="s">
        <v>107</v>
      </c>
      <c r="M358" t="s">
        <v>108</v>
      </c>
      <c r="N358" s="12">
        <f t="shared" si="16"/>
        <v>40922.25</v>
      </c>
      <c r="O358">
        <v>1326520800</v>
      </c>
      <c r="P358" s="12">
        <f t="shared" si="17"/>
        <v>40931.25</v>
      </c>
      <c r="Q358">
        <v>1327298400</v>
      </c>
      <c r="R358" t="b">
        <v>0</v>
      </c>
      <c r="S358" t="b">
        <v>0</v>
      </c>
      <c r="T358" t="s">
        <v>33</v>
      </c>
      <c r="U358" t="s">
        <v>2039</v>
      </c>
      <c r="V358" t="s">
        <v>2040</v>
      </c>
    </row>
    <row r="359" spans="1:22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H359" t="s">
        <v>20</v>
      </c>
      <c r="I359">
        <v>41</v>
      </c>
      <c r="J359" s="5">
        <f t="shared" si="15"/>
        <v>1.8491304347826087</v>
      </c>
      <c r="K359" s="7">
        <f>IF(I359= 0, 0,E359/I359)</f>
        <v>103.73170731707317</v>
      </c>
      <c r="L359" t="s">
        <v>21</v>
      </c>
      <c r="M359" t="s">
        <v>22</v>
      </c>
      <c r="N359" s="12">
        <f t="shared" si="16"/>
        <v>42250.208333333328</v>
      </c>
      <c r="O359">
        <v>1441256400</v>
      </c>
      <c r="P359" s="12">
        <f t="shared" si="17"/>
        <v>42275.208333333328</v>
      </c>
      <c r="Q359">
        <v>1443416400</v>
      </c>
      <c r="R359" t="b">
        <v>0</v>
      </c>
      <c r="S359" t="b">
        <v>0</v>
      </c>
      <c r="T359" t="s">
        <v>89</v>
      </c>
      <c r="U359" t="s">
        <v>2050</v>
      </c>
      <c r="V359" t="s">
        <v>2051</v>
      </c>
    </row>
    <row r="360" spans="1:22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H360" t="s">
        <v>14</v>
      </c>
      <c r="I360">
        <v>23</v>
      </c>
      <c r="J360" s="5">
        <f t="shared" si="15"/>
        <v>0.11814432989690722</v>
      </c>
      <c r="K360" s="7">
        <f>IF(I360= 0, 0,E360/I360)</f>
        <v>49.826086956521742</v>
      </c>
      <c r="L360" t="s">
        <v>15</v>
      </c>
      <c r="M360" t="s">
        <v>16</v>
      </c>
      <c r="N360" s="12">
        <f t="shared" si="16"/>
        <v>43322.208333333328</v>
      </c>
      <c r="O360">
        <v>1533877200</v>
      </c>
      <c r="P360" s="12">
        <f t="shared" si="17"/>
        <v>43325.208333333328</v>
      </c>
      <c r="Q360">
        <v>1534136400</v>
      </c>
      <c r="R360" t="b">
        <v>1</v>
      </c>
      <c r="S360" t="b">
        <v>0</v>
      </c>
      <c r="T360" t="s">
        <v>122</v>
      </c>
      <c r="U360" t="s">
        <v>2054</v>
      </c>
      <c r="V360" t="s">
        <v>2055</v>
      </c>
    </row>
    <row r="361" spans="1:22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H361" t="s">
        <v>20</v>
      </c>
      <c r="I361">
        <v>187</v>
      </c>
      <c r="J361" s="5">
        <f t="shared" si="15"/>
        <v>2.9870000000000001</v>
      </c>
      <c r="K361" s="7">
        <f>IF(I361= 0, 0,E361/I361)</f>
        <v>63.893048128342244</v>
      </c>
      <c r="L361" t="s">
        <v>21</v>
      </c>
      <c r="M361" t="s">
        <v>22</v>
      </c>
      <c r="N361" s="12">
        <f t="shared" si="16"/>
        <v>40782.208333333336</v>
      </c>
      <c r="O361">
        <v>1314421200</v>
      </c>
      <c r="P361" s="12">
        <f t="shared" si="17"/>
        <v>40789.208333333336</v>
      </c>
      <c r="Q361">
        <v>1315026000</v>
      </c>
      <c r="R361" t="b">
        <v>0</v>
      </c>
      <c r="S361" t="b">
        <v>0</v>
      </c>
      <c r="T361" t="s">
        <v>71</v>
      </c>
      <c r="U361" t="s">
        <v>2041</v>
      </c>
      <c r="V361" t="s">
        <v>2049</v>
      </c>
    </row>
    <row r="362" spans="1:22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H362" t="s">
        <v>20</v>
      </c>
      <c r="I362">
        <v>2875</v>
      </c>
      <c r="J362" s="5">
        <f t="shared" si="15"/>
        <v>2.2635175879396985</v>
      </c>
      <c r="K362" s="7">
        <f>IF(I362= 0, 0,E362/I362)</f>
        <v>47.002434782608695</v>
      </c>
      <c r="L362" t="s">
        <v>40</v>
      </c>
      <c r="M362" t="s">
        <v>41</v>
      </c>
      <c r="N362" s="12">
        <f t="shared" si="16"/>
        <v>40544.25</v>
      </c>
      <c r="O362">
        <v>1293861600</v>
      </c>
      <c r="P362" s="12">
        <f t="shared" si="17"/>
        <v>40558.25</v>
      </c>
      <c r="Q362">
        <v>1295071200</v>
      </c>
      <c r="R362" t="b">
        <v>0</v>
      </c>
      <c r="S362" t="b">
        <v>1</v>
      </c>
      <c r="T362" t="s">
        <v>33</v>
      </c>
      <c r="U362" t="s">
        <v>2039</v>
      </c>
      <c r="V362" t="s">
        <v>2040</v>
      </c>
    </row>
    <row r="363" spans="1:22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H363" t="s">
        <v>20</v>
      </c>
      <c r="I363">
        <v>88</v>
      </c>
      <c r="J363" s="5">
        <f t="shared" si="15"/>
        <v>1.7356363636363636</v>
      </c>
      <c r="K363" s="7">
        <f>IF(I363= 0, 0,E363/I363)</f>
        <v>108.47727272727273</v>
      </c>
      <c r="L363" t="s">
        <v>21</v>
      </c>
      <c r="M363" t="s">
        <v>22</v>
      </c>
      <c r="N363" s="12">
        <f t="shared" si="16"/>
        <v>43015.208333333328</v>
      </c>
      <c r="O363">
        <v>1507352400</v>
      </c>
      <c r="P363" s="12">
        <f t="shared" si="17"/>
        <v>43039.208333333328</v>
      </c>
      <c r="Q363">
        <v>1509426000</v>
      </c>
      <c r="R363" t="b">
        <v>0</v>
      </c>
      <c r="S363" t="b">
        <v>0</v>
      </c>
      <c r="T363" t="s">
        <v>33</v>
      </c>
      <c r="U363" t="s">
        <v>2039</v>
      </c>
      <c r="V363" t="s">
        <v>2040</v>
      </c>
    </row>
    <row r="364" spans="1:22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H364" t="s">
        <v>20</v>
      </c>
      <c r="I364">
        <v>191</v>
      </c>
      <c r="J364" s="5">
        <f t="shared" si="15"/>
        <v>3.7175675675675675</v>
      </c>
      <c r="K364" s="7">
        <f>IF(I364= 0, 0,E364/I364)</f>
        <v>72.015706806282722</v>
      </c>
      <c r="L364" t="s">
        <v>21</v>
      </c>
      <c r="M364" t="s">
        <v>22</v>
      </c>
      <c r="N364" s="12">
        <f t="shared" si="16"/>
        <v>40570.25</v>
      </c>
      <c r="O364">
        <v>1296108000</v>
      </c>
      <c r="P364" s="12">
        <f t="shared" si="17"/>
        <v>40608.25</v>
      </c>
      <c r="Q364">
        <v>1299391200</v>
      </c>
      <c r="R364" t="b">
        <v>0</v>
      </c>
      <c r="S364" t="b">
        <v>0</v>
      </c>
      <c r="T364" t="s">
        <v>23</v>
      </c>
      <c r="U364" t="s">
        <v>2035</v>
      </c>
      <c r="V364" t="s">
        <v>2036</v>
      </c>
    </row>
    <row r="365" spans="1:22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H365" t="s">
        <v>20</v>
      </c>
      <c r="I365">
        <v>139</v>
      </c>
      <c r="J365" s="5">
        <f t="shared" si="15"/>
        <v>1.601923076923077</v>
      </c>
      <c r="K365" s="7">
        <f>IF(I365= 0, 0,E365/I365)</f>
        <v>59.928057553956833</v>
      </c>
      <c r="L365" t="s">
        <v>21</v>
      </c>
      <c r="M365" t="s">
        <v>22</v>
      </c>
      <c r="N365" s="12">
        <f t="shared" si="16"/>
        <v>40904.25</v>
      </c>
      <c r="O365">
        <v>1324965600</v>
      </c>
      <c r="P365" s="12">
        <f t="shared" si="17"/>
        <v>40905.25</v>
      </c>
      <c r="Q365">
        <v>1325052000</v>
      </c>
      <c r="R365" t="b">
        <v>0</v>
      </c>
      <c r="S365" t="b">
        <v>0</v>
      </c>
      <c r="T365" t="s">
        <v>23</v>
      </c>
      <c r="U365" t="s">
        <v>2035</v>
      </c>
      <c r="V365" t="s">
        <v>2036</v>
      </c>
    </row>
    <row r="366" spans="1:22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H366" t="s">
        <v>20</v>
      </c>
      <c r="I366">
        <v>186</v>
      </c>
      <c r="J366" s="5">
        <f t="shared" si="15"/>
        <v>16.163333333333334</v>
      </c>
      <c r="K366" s="7">
        <f>IF(I366= 0, 0,E366/I366)</f>
        <v>78.209677419354833</v>
      </c>
      <c r="L366" t="s">
        <v>21</v>
      </c>
      <c r="M366" t="s">
        <v>22</v>
      </c>
      <c r="N366" s="12">
        <f t="shared" si="16"/>
        <v>43164.25</v>
      </c>
      <c r="O366">
        <v>1520229600</v>
      </c>
      <c r="P366" s="12">
        <f t="shared" si="17"/>
        <v>43194.208333333328</v>
      </c>
      <c r="Q366">
        <v>1522818000</v>
      </c>
      <c r="R366" t="b">
        <v>0</v>
      </c>
      <c r="S366" t="b">
        <v>0</v>
      </c>
      <c r="T366" t="s">
        <v>60</v>
      </c>
      <c r="U366" t="s">
        <v>2035</v>
      </c>
      <c r="V366" t="s">
        <v>2045</v>
      </c>
    </row>
    <row r="367" spans="1:22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H367" t="s">
        <v>20</v>
      </c>
      <c r="I367">
        <v>112</v>
      </c>
      <c r="J367" s="5">
        <f t="shared" si="15"/>
        <v>7.3343749999999996</v>
      </c>
      <c r="K367" s="7">
        <f>IF(I367= 0, 0,E367/I367)</f>
        <v>104.77678571428571</v>
      </c>
      <c r="L367" t="s">
        <v>26</v>
      </c>
      <c r="M367" t="s">
        <v>27</v>
      </c>
      <c r="N367" s="12">
        <f t="shared" si="16"/>
        <v>42733.25</v>
      </c>
      <c r="O367">
        <v>1482991200</v>
      </c>
      <c r="P367" s="12">
        <f t="shared" si="17"/>
        <v>42760.25</v>
      </c>
      <c r="Q367">
        <v>1485324000</v>
      </c>
      <c r="R367" t="b">
        <v>0</v>
      </c>
      <c r="S367" t="b">
        <v>0</v>
      </c>
      <c r="T367" t="s">
        <v>33</v>
      </c>
      <c r="U367" t="s">
        <v>2039</v>
      </c>
      <c r="V367" t="s">
        <v>2040</v>
      </c>
    </row>
    <row r="368" spans="1:22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H368" t="s">
        <v>20</v>
      </c>
      <c r="I368">
        <v>101</v>
      </c>
      <c r="J368" s="5">
        <f t="shared" si="15"/>
        <v>5.9211111111111112</v>
      </c>
      <c r="K368" s="7">
        <f>IF(I368= 0, 0,E368/I368)</f>
        <v>105.52475247524752</v>
      </c>
      <c r="L368" t="s">
        <v>21</v>
      </c>
      <c r="M368" t="s">
        <v>22</v>
      </c>
      <c r="N368" s="12">
        <f t="shared" si="16"/>
        <v>40546.25</v>
      </c>
      <c r="O368">
        <v>1294034400</v>
      </c>
      <c r="P368" s="12">
        <f t="shared" si="17"/>
        <v>40547.25</v>
      </c>
      <c r="Q368">
        <v>1294120800</v>
      </c>
      <c r="R368" t="b">
        <v>0</v>
      </c>
      <c r="S368" t="b">
        <v>1</v>
      </c>
      <c r="T368" t="s">
        <v>33</v>
      </c>
      <c r="U368" t="s">
        <v>2039</v>
      </c>
      <c r="V368" t="s">
        <v>2040</v>
      </c>
    </row>
    <row r="369" spans="1:22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H369" t="s">
        <v>14</v>
      </c>
      <c r="I369">
        <v>75</v>
      </c>
      <c r="J369" s="5">
        <f t="shared" si="15"/>
        <v>0.18888888888888888</v>
      </c>
      <c r="K369" s="7">
        <f>IF(I369= 0, 0,E369/I369)</f>
        <v>24.933333333333334</v>
      </c>
      <c r="L369" t="s">
        <v>21</v>
      </c>
      <c r="M369" t="s">
        <v>22</v>
      </c>
      <c r="N369" s="12">
        <f t="shared" si="16"/>
        <v>41930.208333333336</v>
      </c>
      <c r="O369">
        <v>1413608400</v>
      </c>
      <c r="P369" s="12">
        <f t="shared" si="17"/>
        <v>41954.25</v>
      </c>
      <c r="Q369">
        <v>1415685600</v>
      </c>
      <c r="R369" t="b">
        <v>0</v>
      </c>
      <c r="S369" t="b">
        <v>1</v>
      </c>
      <c r="T369" t="s">
        <v>33</v>
      </c>
      <c r="U369" t="s">
        <v>2039</v>
      </c>
      <c r="V369" t="s">
        <v>2040</v>
      </c>
    </row>
    <row r="370" spans="1:22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H370" t="s">
        <v>20</v>
      </c>
      <c r="I370">
        <v>206</v>
      </c>
      <c r="J370" s="5">
        <f t="shared" si="15"/>
        <v>2.7680769230769231</v>
      </c>
      <c r="K370" s="7">
        <f>IF(I370= 0, 0,E370/I370)</f>
        <v>69.873786407766985</v>
      </c>
      <c r="L370" t="s">
        <v>40</v>
      </c>
      <c r="M370" t="s">
        <v>41</v>
      </c>
      <c r="N370" s="12">
        <f t="shared" si="16"/>
        <v>40464.208333333336</v>
      </c>
      <c r="O370">
        <v>1286946000</v>
      </c>
      <c r="P370" s="12">
        <f t="shared" si="17"/>
        <v>40487.208333333336</v>
      </c>
      <c r="Q370">
        <v>1288933200</v>
      </c>
      <c r="R370" t="b">
        <v>0</v>
      </c>
      <c r="S370" t="b">
        <v>1</v>
      </c>
      <c r="T370" t="s">
        <v>42</v>
      </c>
      <c r="U370" t="s">
        <v>2041</v>
      </c>
      <c r="V370" t="s">
        <v>2042</v>
      </c>
    </row>
    <row r="371" spans="1:22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H371" t="s">
        <v>20</v>
      </c>
      <c r="I371">
        <v>154</v>
      </c>
      <c r="J371" s="5">
        <f t="shared" si="15"/>
        <v>2.730185185185185</v>
      </c>
      <c r="K371" s="7">
        <f>IF(I371= 0, 0,E371/I371)</f>
        <v>95.733766233766232</v>
      </c>
      <c r="L371" t="s">
        <v>21</v>
      </c>
      <c r="M371" t="s">
        <v>22</v>
      </c>
      <c r="N371" s="12">
        <f t="shared" si="16"/>
        <v>41308.25</v>
      </c>
      <c r="O371">
        <v>1359871200</v>
      </c>
      <c r="P371" s="12">
        <f t="shared" si="17"/>
        <v>41347.208333333336</v>
      </c>
      <c r="Q371">
        <v>1363237200</v>
      </c>
      <c r="R371" t="b">
        <v>0</v>
      </c>
      <c r="S371" t="b">
        <v>1</v>
      </c>
      <c r="T371" t="s">
        <v>269</v>
      </c>
      <c r="U371" t="s">
        <v>2041</v>
      </c>
      <c r="V371" t="s">
        <v>2060</v>
      </c>
    </row>
    <row r="372" spans="1:22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H372" t="s">
        <v>20</v>
      </c>
      <c r="I372">
        <v>5966</v>
      </c>
      <c r="J372" s="5">
        <f t="shared" si="15"/>
        <v>1.593633125556545</v>
      </c>
      <c r="K372" s="7">
        <f>IF(I372= 0, 0,E372/I372)</f>
        <v>29.997485752598056</v>
      </c>
      <c r="L372" t="s">
        <v>21</v>
      </c>
      <c r="M372" t="s">
        <v>22</v>
      </c>
      <c r="N372" s="12">
        <f t="shared" si="16"/>
        <v>43570.208333333328</v>
      </c>
      <c r="O372">
        <v>1555304400</v>
      </c>
      <c r="P372" s="12">
        <f t="shared" si="17"/>
        <v>43576.208333333328</v>
      </c>
      <c r="Q372">
        <v>1555822800</v>
      </c>
      <c r="R372" t="b">
        <v>0</v>
      </c>
      <c r="S372" t="b">
        <v>0</v>
      </c>
      <c r="T372" t="s">
        <v>33</v>
      </c>
      <c r="U372" t="s">
        <v>2039</v>
      </c>
      <c r="V372" t="s">
        <v>2040</v>
      </c>
    </row>
    <row r="373" spans="1:22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H373" t="s">
        <v>14</v>
      </c>
      <c r="I373">
        <v>2176</v>
      </c>
      <c r="J373" s="5">
        <f t="shared" si="15"/>
        <v>0.67869978858350954</v>
      </c>
      <c r="K373" s="7">
        <f>IF(I373= 0, 0,E373/I373)</f>
        <v>59.011948529411768</v>
      </c>
      <c r="L373" t="s">
        <v>21</v>
      </c>
      <c r="M373" t="s">
        <v>22</v>
      </c>
      <c r="N373" s="12">
        <f t="shared" si="16"/>
        <v>42043.25</v>
      </c>
      <c r="O373">
        <v>1423375200</v>
      </c>
      <c r="P373" s="12">
        <f t="shared" si="17"/>
        <v>42094.208333333328</v>
      </c>
      <c r="Q373">
        <v>1427778000</v>
      </c>
      <c r="R373" t="b">
        <v>0</v>
      </c>
      <c r="S373" t="b">
        <v>0</v>
      </c>
      <c r="T373" t="s">
        <v>33</v>
      </c>
      <c r="U373" t="s">
        <v>2039</v>
      </c>
      <c r="V373" t="s">
        <v>2040</v>
      </c>
    </row>
    <row r="374" spans="1:22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H374" t="s">
        <v>20</v>
      </c>
      <c r="I374">
        <v>169</v>
      </c>
      <c r="J374" s="5">
        <f t="shared" si="15"/>
        <v>15.915555555555555</v>
      </c>
      <c r="K374" s="7">
        <f>IF(I374= 0, 0,E374/I374)</f>
        <v>84.757396449704146</v>
      </c>
      <c r="L374" t="s">
        <v>21</v>
      </c>
      <c r="M374" t="s">
        <v>22</v>
      </c>
      <c r="N374" s="12">
        <f t="shared" si="16"/>
        <v>42012.25</v>
      </c>
      <c r="O374">
        <v>1420696800</v>
      </c>
      <c r="P374" s="12">
        <f t="shared" si="17"/>
        <v>42032.25</v>
      </c>
      <c r="Q374">
        <v>1422424800</v>
      </c>
      <c r="R374" t="b">
        <v>0</v>
      </c>
      <c r="S374" t="b">
        <v>1</v>
      </c>
      <c r="T374" t="s">
        <v>42</v>
      </c>
      <c r="U374" t="s">
        <v>2041</v>
      </c>
      <c r="V374" t="s">
        <v>2042</v>
      </c>
    </row>
    <row r="375" spans="1:22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H375" t="s">
        <v>20</v>
      </c>
      <c r="I375">
        <v>2106</v>
      </c>
      <c r="J375" s="5">
        <f t="shared" si="15"/>
        <v>7.3018222222222224</v>
      </c>
      <c r="K375" s="7">
        <f>IF(I375= 0, 0,E375/I375)</f>
        <v>78.010921177587846</v>
      </c>
      <c r="L375" t="s">
        <v>21</v>
      </c>
      <c r="M375" t="s">
        <v>22</v>
      </c>
      <c r="N375" s="12">
        <f t="shared" si="16"/>
        <v>42964.208333333328</v>
      </c>
      <c r="O375">
        <v>1502946000</v>
      </c>
      <c r="P375" s="12">
        <f t="shared" si="17"/>
        <v>42972.208333333328</v>
      </c>
      <c r="Q375">
        <v>1503637200</v>
      </c>
      <c r="R375" t="b">
        <v>0</v>
      </c>
      <c r="S375" t="b">
        <v>0</v>
      </c>
      <c r="T375" t="s">
        <v>33</v>
      </c>
      <c r="U375" t="s">
        <v>2039</v>
      </c>
      <c r="V375" t="s">
        <v>2040</v>
      </c>
    </row>
    <row r="376" spans="1:22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H376" t="s">
        <v>14</v>
      </c>
      <c r="I376">
        <v>441</v>
      </c>
      <c r="J376" s="5">
        <f t="shared" si="15"/>
        <v>0.13185782556750297</v>
      </c>
      <c r="K376" s="7">
        <f>IF(I376= 0, 0,E376/I376)</f>
        <v>50.05215419501134</v>
      </c>
      <c r="L376" t="s">
        <v>21</v>
      </c>
      <c r="M376" t="s">
        <v>22</v>
      </c>
      <c r="N376" s="12">
        <f t="shared" si="16"/>
        <v>43476.25</v>
      </c>
      <c r="O376">
        <v>1547186400</v>
      </c>
      <c r="P376" s="12">
        <f t="shared" si="17"/>
        <v>43481.25</v>
      </c>
      <c r="Q376">
        <v>1547618400</v>
      </c>
      <c r="R376" t="b">
        <v>0</v>
      </c>
      <c r="S376" t="b">
        <v>1</v>
      </c>
      <c r="T376" t="s">
        <v>42</v>
      </c>
      <c r="U376" t="s">
        <v>2041</v>
      </c>
      <c r="V376" t="s">
        <v>2042</v>
      </c>
    </row>
    <row r="377" spans="1:22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H377" t="s">
        <v>14</v>
      </c>
      <c r="I377">
        <v>25</v>
      </c>
      <c r="J377" s="5">
        <f t="shared" si="15"/>
        <v>0.54777777777777781</v>
      </c>
      <c r="K377" s="7">
        <f>IF(I377= 0, 0,E377/I377)</f>
        <v>59.16</v>
      </c>
      <c r="L377" t="s">
        <v>21</v>
      </c>
      <c r="M377" t="s">
        <v>22</v>
      </c>
      <c r="N377" s="12">
        <f t="shared" si="16"/>
        <v>42293.208333333328</v>
      </c>
      <c r="O377">
        <v>1444971600</v>
      </c>
      <c r="P377" s="12">
        <f t="shared" si="17"/>
        <v>42350.25</v>
      </c>
      <c r="Q377">
        <v>1449900000</v>
      </c>
      <c r="R377" t="b">
        <v>0</v>
      </c>
      <c r="S377" t="b">
        <v>0</v>
      </c>
      <c r="T377" t="s">
        <v>60</v>
      </c>
      <c r="U377" t="s">
        <v>2035</v>
      </c>
      <c r="V377" t="s">
        <v>2045</v>
      </c>
    </row>
    <row r="378" spans="1:22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H378" t="s">
        <v>20</v>
      </c>
      <c r="I378">
        <v>131</v>
      </c>
      <c r="J378" s="5">
        <f t="shared" si="15"/>
        <v>3.6102941176470589</v>
      </c>
      <c r="K378" s="7">
        <f>IF(I378= 0, 0,E378/I378)</f>
        <v>93.702290076335885</v>
      </c>
      <c r="L378" t="s">
        <v>21</v>
      </c>
      <c r="M378" t="s">
        <v>22</v>
      </c>
      <c r="N378" s="12">
        <f t="shared" si="16"/>
        <v>41826.208333333336</v>
      </c>
      <c r="O378">
        <v>1404622800</v>
      </c>
      <c r="P378" s="12">
        <f t="shared" si="17"/>
        <v>41832.208333333336</v>
      </c>
      <c r="Q378">
        <v>1405141200</v>
      </c>
      <c r="R378" t="b">
        <v>0</v>
      </c>
      <c r="S378" t="b">
        <v>0</v>
      </c>
      <c r="T378" t="s">
        <v>23</v>
      </c>
      <c r="U378" t="s">
        <v>2035</v>
      </c>
      <c r="V378" t="s">
        <v>2036</v>
      </c>
    </row>
    <row r="379" spans="1:22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H379" t="s">
        <v>14</v>
      </c>
      <c r="I379">
        <v>127</v>
      </c>
      <c r="J379" s="5">
        <f t="shared" si="15"/>
        <v>0.10257545271629778</v>
      </c>
      <c r="K379" s="7">
        <f>IF(I379= 0, 0,E379/I379)</f>
        <v>40.14173228346457</v>
      </c>
      <c r="L379" t="s">
        <v>21</v>
      </c>
      <c r="M379" t="s">
        <v>22</v>
      </c>
      <c r="N379" s="12">
        <f t="shared" si="16"/>
        <v>43760.208333333328</v>
      </c>
      <c r="O379">
        <v>1571720400</v>
      </c>
      <c r="P379" s="12">
        <f t="shared" si="17"/>
        <v>43774.25</v>
      </c>
      <c r="Q379">
        <v>1572933600</v>
      </c>
      <c r="R379" t="b">
        <v>0</v>
      </c>
      <c r="S379" t="b">
        <v>0</v>
      </c>
      <c r="T379" t="s">
        <v>33</v>
      </c>
      <c r="U379" t="s">
        <v>2039</v>
      </c>
      <c r="V379" t="s">
        <v>2040</v>
      </c>
    </row>
    <row r="380" spans="1:22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H380" t="s">
        <v>14</v>
      </c>
      <c r="I380">
        <v>355</v>
      </c>
      <c r="J380" s="5">
        <f t="shared" si="15"/>
        <v>0.13962962962962963</v>
      </c>
      <c r="K380" s="7">
        <f>IF(I380= 0, 0,E380/I380)</f>
        <v>70.090140845070422</v>
      </c>
      <c r="L380" t="s">
        <v>21</v>
      </c>
      <c r="M380" t="s">
        <v>22</v>
      </c>
      <c r="N380" s="12">
        <f t="shared" si="16"/>
        <v>43241.208333333328</v>
      </c>
      <c r="O380">
        <v>1526878800</v>
      </c>
      <c r="P380" s="12">
        <f t="shared" si="17"/>
        <v>43279.208333333328</v>
      </c>
      <c r="Q380">
        <v>1530162000</v>
      </c>
      <c r="R380" t="b">
        <v>0</v>
      </c>
      <c r="S380" t="b">
        <v>0</v>
      </c>
      <c r="T380" t="s">
        <v>42</v>
      </c>
      <c r="U380" t="s">
        <v>2041</v>
      </c>
      <c r="V380" t="s">
        <v>2042</v>
      </c>
    </row>
    <row r="381" spans="1:22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H381" t="s">
        <v>14</v>
      </c>
      <c r="I381">
        <v>44</v>
      </c>
      <c r="J381" s="5">
        <f t="shared" si="15"/>
        <v>0.40444444444444444</v>
      </c>
      <c r="K381" s="7">
        <f>IF(I381= 0, 0,E381/I381)</f>
        <v>66.181818181818187</v>
      </c>
      <c r="L381" t="s">
        <v>40</v>
      </c>
      <c r="M381" t="s">
        <v>41</v>
      </c>
      <c r="N381" s="12">
        <f t="shared" si="16"/>
        <v>40843.208333333336</v>
      </c>
      <c r="O381">
        <v>1319691600</v>
      </c>
      <c r="P381" s="12">
        <f t="shared" si="17"/>
        <v>40857.25</v>
      </c>
      <c r="Q381">
        <v>1320904800</v>
      </c>
      <c r="R381" t="b">
        <v>0</v>
      </c>
      <c r="S381" t="b">
        <v>0</v>
      </c>
      <c r="T381" t="s">
        <v>33</v>
      </c>
      <c r="U381" t="s">
        <v>2039</v>
      </c>
      <c r="V381" t="s">
        <v>2040</v>
      </c>
    </row>
    <row r="382" spans="1:22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H382" t="s">
        <v>20</v>
      </c>
      <c r="I382">
        <v>84</v>
      </c>
      <c r="J382" s="5">
        <f t="shared" si="15"/>
        <v>1.6032</v>
      </c>
      <c r="K382" s="7">
        <f>IF(I382= 0, 0,E382/I382)</f>
        <v>47.714285714285715</v>
      </c>
      <c r="L382" t="s">
        <v>21</v>
      </c>
      <c r="M382" t="s">
        <v>22</v>
      </c>
      <c r="N382" s="12">
        <f t="shared" si="16"/>
        <v>41448.208333333336</v>
      </c>
      <c r="O382">
        <v>1371963600</v>
      </c>
      <c r="P382" s="12">
        <f t="shared" si="17"/>
        <v>41453.208333333336</v>
      </c>
      <c r="Q382">
        <v>1372395600</v>
      </c>
      <c r="R382" t="b">
        <v>0</v>
      </c>
      <c r="S382" t="b">
        <v>0</v>
      </c>
      <c r="T382" t="s">
        <v>33</v>
      </c>
      <c r="U382" t="s">
        <v>2039</v>
      </c>
      <c r="V382" t="s">
        <v>2040</v>
      </c>
    </row>
    <row r="383" spans="1:22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H383" t="s">
        <v>20</v>
      </c>
      <c r="I383">
        <v>155</v>
      </c>
      <c r="J383" s="5">
        <f t="shared" si="15"/>
        <v>1.8394339622641509</v>
      </c>
      <c r="K383" s="7">
        <f>IF(I383= 0, 0,E383/I383)</f>
        <v>62.896774193548389</v>
      </c>
      <c r="L383" t="s">
        <v>21</v>
      </c>
      <c r="M383" t="s">
        <v>22</v>
      </c>
      <c r="N383" s="12">
        <f t="shared" si="16"/>
        <v>42163.208333333328</v>
      </c>
      <c r="O383">
        <v>1433739600</v>
      </c>
      <c r="P383" s="12">
        <f t="shared" si="17"/>
        <v>42209.208333333328</v>
      </c>
      <c r="Q383">
        <v>1437714000</v>
      </c>
      <c r="R383" t="b">
        <v>0</v>
      </c>
      <c r="S383" t="b">
        <v>0</v>
      </c>
      <c r="T383" t="s">
        <v>33</v>
      </c>
      <c r="U383" t="s">
        <v>2039</v>
      </c>
      <c r="V383" t="s">
        <v>2040</v>
      </c>
    </row>
    <row r="384" spans="1:22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H384" t="s">
        <v>14</v>
      </c>
      <c r="I384">
        <v>67</v>
      </c>
      <c r="J384" s="5">
        <f t="shared" si="15"/>
        <v>0.63769230769230767</v>
      </c>
      <c r="K384" s="7">
        <f>IF(I384= 0, 0,E384/I384)</f>
        <v>86.611940298507463</v>
      </c>
      <c r="L384" t="s">
        <v>21</v>
      </c>
      <c r="M384" t="s">
        <v>22</v>
      </c>
      <c r="N384" s="12">
        <f t="shared" si="16"/>
        <v>43024.208333333328</v>
      </c>
      <c r="O384">
        <v>1508130000</v>
      </c>
      <c r="P384" s="12">
        <f t="shared" si="17"/>
        <v>43043.208333333328</v>
      </c>
      <c r="Q384">
        <v>1509771600</v>
      </c>
      <c r="R384" t="b">
        <v>0</v>
      </c>
      <c r="S384" t="b">
        <v>0</v>
      </c>
      <c r="T384" t="s">
        <v>122</v>
      </c>
      <c r="U384" t="s">
        <v>2054</v>
      </c>
      <c r="V384" t="s">
        <v>2055</v>
      </c>
    </row>
    <row r="385" spans="1:22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H385" t="s">
        <v>20</v>
      </c>
      <c r="I385">
        <v>189</v>
      </c>
      <c r="J385" s="5">
        <f t="shared" si="15"/>
        <v>2.2538095238095237</v>
      </c>
      <c r="K385" s="7">
        <f>IF(I385= 0, 0,E385/I385)</f>
        <v>75.126984126984127</v>
      </c>
      <c r="L385" t="s">
        <v>21</v>
      </c>
      <c r="M385" t="s">
        <v>22</v>
      </c>
      <c r="N385" s="12">
        <f t="shared" si="16"/>
        <v>43509.25</v>
      </c>
      <c r="O385">
        <v>1550037600</v>
      </c>
      <c r="P385" s="12">
        <f t="shared" si="17"/>
        <v>43515.25</v>
      </c>
      <c r="Q385">
        <v>1550556000</v>
      </c>
      <c r="R385" t="b">
        <v>0</v>
      </c>
      <c r="S385" t="b">
        <v>1</v>
      </c>
      <c r="T385" t="s">
        <v>17</v>
      </c>
      <c r="U385" t="s">
        <v>2033</v>
      </c>
      <c r="V385" t="s">
        <v>2034</v>
      </c>
    </row>
    <row r="386" spans="1:22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H386" t="s">
        <v>20</v>
      </c>
      <c r="I386">
        <v>4799</v>
      </c>
      <c r="J386" s="5">
        <f t="shared" si="15"/>
        <v>1.7200961538461539</v>
      </c>
      <c r="K386" s="7">
        <f>IF(I386= 0, 0,E386/I386)</f>
        <v>41.004167534903104</v>
      </c>
      <c r="L386" t="s">
        <v>21</v>
      </c>
      <c r="M386" t="s">
        <v>22</v>
      </c>
      <c r="N386" s="12">
        <f t="shared" si="16"/>
        <v>42776.25</v>
      </c>
      <c r="O386">
        <v>1486706400</v>
      </c>
      <c r="P386" s="12">
        <f t="shared" si="17"/>
        <v>42803.25</v>
      </c>
      <c r="Q386">
        <v>1489039200</v>
      </c>
      <c r="R386" t="b">
        <v>1</v>
      </c>
      <c r="S386" t="b">
        <v>1</v>
      </c>
      <c r="T386" t="s">
        <v>42</v>
      </c>
      <c r="U386" t="s">
        <v>2041</v>
      </c>
      <c r="V386" t="s">
        <v>2042</v>
      </c>
    </row>
    <row r="387" spans="1:22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H387" t="s">
        <v>20</v>
      </c>
      <c r="I387">
        <v>1137</v>
      </c>
      <c r="J387" s="5">
        <f t="shared" ref="J387:J450" si="18">E387/D387</f>
        <v>1.4616709511568124</v>
      </c>
      <c r="K387" s="7">
        <f>IF(I387= 0, 0,E387/I387)</f>
        <v>50.007915567282325</v>
      </c>
      <c r="L387" t="s">
        <v>21</v>
      </c>
      <c r="M387" t="s">
        <v>22</v>
      </c>
      <c r="N387" s="12">
        <f t="shared" ref="N387:N450" si="19">(((O387/60/60)/24+DATE(1970,1,1)))</f>
        <v>43553.208333333328</v>
      </c>
      <c r="O387">
        <v>1553835600</v>
      </c>
      <c r="P387" s="12">
        <f t="shared" ref="P387:P450" si="20">(((Q387/60)/60)/24+DATE(1970,1,1))</f>
        <v>43585.208333333328</v>
      </c>
      <c r="Q387">
        <v>1556600400</v>
      </c>
      <c r="R387" t="b">
        <v>0</v>
      </c>
      <c r="S387" t="b">
        <v>0</v>
      </c>
      <c r="T387" t="s">
        <v>68</v>
      </c>
      <c r="U387" t="s">
        <v>2047</v>
      </c>
      <c r="V387" t="s">
        <v>2048</v>
      </c>
    </row>
    <row r="388" spans="1:22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H388" t="s">
        <v>14</v>
      </c>
      <c r="I388">
        <v>1068</v>
      </c>
      <c r="J388" s="5">
        <f t="shared" si="18"/>
        <v>0.76423616236162362</v>
      </c>
      <c r="K388" s="7">
        <f>IF(I388= 0, 0,E388/I388)</f>
        <v>96.960674157303373</v>
      </c>
      <c r="L388" t="s">
        <v>21</v>
      </c>
      <c r="M388" t="s">
        <v>22</v>
      </c>
      <c r="N388" s="12">
        <f t="shared" si="19"/>
        <v>40355.208333333336</v>
      </c>
      <c r="O388">
        <v>1277528400</v>
      </c>
      <c r="P388" s="12">
        <f t="shared" si="20"/>
        <v>40367.208333333336</v>
      </c>
      <c r="Q388">
        <v>1278565200</v>
      </c>
      <c r="R388" t="b">
        <v>0</v>
      </c>
      <c r="S388" t="b">
        <v>0</v>
      </c>
      <c r="T388" t="s">
        <v>33</v>
      </c>
      <c r="U388" t="s">
        <v>2039</v>
      </c>
      <c r="V388" t="s">
        <v>2040</v>
      </c>
    </row>
    <row r="389" spans="1:22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H389" t="s">
        <v>14</v>
      </c>
      <c r="I389">
        <v>424</v>
      </c>
      <c r="J389" s="5">
        <f t="shared" si="18"/>
        <v>0.39261467889908258</v>
      </c>
      <c r="K389" s="7">
        <f>IF(I389= 0, 0,E389/I389)</f>
        <v>100.93160377358491</v>
      </c>
      <c r="L389" t="s">
        <v>21</v>
      </c>
      <c r="M389" t="s">
        <v>22</v>
      </c>
      <c r="N389" s="12">
        <f t="shared" si="19"/>
        <v>41072.208333333336</v>
      </c>
      <c r="O389">
        <v>1339477200</v>
      </c>
      <c r="P389" s="12">
        <f t="shared" si="20"/>
        <v>41077.208333333336</v>
      </c>
      <c r="Q389">
        <v>1339909200</v>
      </c>
      <c r="R389" t="b">
        <v>0</v>
      </c>
      <c r="S389" t="b">
        <v>0</v>
      </c>
      <c r="T389" t="s">
        <v>65</v>
      </c>
      <c r="U389" t="s">
        <v>2037</v>
      </c>
      <c r="V389" t="s">
        <v>2046</v>
      </c>
    </row>
    <row r="390" spans="1:22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H390" t="s">
        <v>74</v>
      </c>
      <c r="I390">
        <v>145</v>
      </c>
      <c r="J390" s="5">
        <f t="shared" si="18"/>
        <v>0.11270034843205574</v>
      </c>
      <c r="K390" s="7">
        <f>IF(I390= 0, 0,E390/I390)</f>
        <v>89.227586206896547</v>
      </c>
      <c r="L390" t="s">
        <v>98</v>
      </c>
      <c r="M390" t="s">
        <v>99</v>
      </c>
      <c r="N390" s="12">
        <f t="shared" si="19"/>
        <v>40912.25</v>
      </c>
      <c r="O390">
        <v>1325656800</v>
      </c>
      <c r="P390" s="12">
        <f t="shared" si="20"/>
        <v>40914.25</v>
      </c>
      <c r="Q390">
        <v>1325829600</v>
      </c>
      <c r="R390" t="b">
        <v>0</v>
      </c>
      <c r="S390" t="b">
        <v>0</v>
      </c>
      <c r="T390" t="s">
        <v>60</v>
      </c>
      <c r="U390" t="s">
        <v>2035</v>
      </c>
      <c r="V390" t="s">
        <v>2045</v>
      </c>
    </row>
    <row r="391" spans="1:22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H391" t="s">
        <v>20</v>
      </c>
      <c r="I391">
        <v>1152</v>
      </c>
      <c r="J391" s="5">
        <f t="shared" si="18"/>
        <v>1.2211084337349398</v>
      </c>
      <c r="K391" s="7">
        <f>IF(I391= 0, 0,E391/I391)</f>
        <v>87.979166666666671</v>
      </c>
      <c r="L391" t="s">
        <v>21</v>
      </c>
      <c r="M391" t="s">
        <v>22</v>
      </c>
      <c r="N391" s="12">
        <f t="shared" si="19"/>
        <v>40479.208333333336</v>
      </c>
      <c r="O391">
        <v>1288242000</v>
      </c>
      <c r="P391" s="12">
        <f t="shared" si="20"/>
        <v>40506.25</v>
      </c>
      <c r="Q391">
        <v>1290578400</v>
      </c>
      <c r="R391" t="b">
        <v>0</v>
      </c>
      <c r="S391" t="b">
        <v>0</v>
      </c>
      <c r="T391" t="s">
        <v>33</v>
      </c>
      <c r="U391" t="s">
        <v>2039</v>
      </c>
      <c r="V391" t="s">
        <v>2040</v>
      </c>
    </row>
    <row r="392" spans="1:22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H392" t="s">
        <v>20</v>
      </c>
      <c r="I392">
        <v>50</v>
      </c>
      <c r="J392" s="5">
        <f t="shared" si="18"/>
        <v>1.8654166666666667</v>
      </c>
      <c r="K392" s="7">
        <f>IF(I392= 0, 0,E392/I392)</f>
        <v>89.54</v>
      </c>
      <c r="L392" t="s">
        <v>21</v>
      </c>
      <c r="M392" t="s">
        <v>22</v>
      </c>
      <c r="N392" s="12">
        <f t="shared" si="19"/>
        <v>41530.208333333336</v>
      </c>
      <c r="O392">
        <v>1379048400</v>
      </c>
      <c r="P392" s="12">
        <f t="shared" si="20"/>
        <v>41545.208333333336</v>
      </c>
      <c r="Q392">
        <v>1380344400</v>
      </c>
      <c r="R392" t="b">
        <v>0</v>
      </c>
      <c r="S392" t="b">
        <v>0</v>
      </c>
      <c r="T392" t="s">
        <v>122</v>
      </c>
      <c r="U392" t="s">
        <v>2054</v>
      </c>
      <c r="V392" t="s">
        <v>2055</v>
      </c>
    </row>
    <row r="393" spans="1:22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H393" t="s">
        <v>14</v>
      </c>
      <c r="I393">
        <v>151</v>
      </c>
      <c r="J393" s="5">
        <f t="shared" si="18"/>
        <v>7.27317880794702E-2</v>
      </c>
      <c r="K393" s="7">
        <f>IF(I393= 0, 0,E393/I393)</f>
        <v>29.09271523178808</v>
      </c>
      <c r="L393" t="s">
        <v>21</v>
      </c>
      <c r="M393" t="s">
        <v>22</v>
      </c>
      <c r="N393" s="12">
        <f t="shared" si="19"/>
        <v>41653.25</v>
      </c>
      <c r="O393">
        <v>1389679200</v>
      </c>
      <c r="P393" s="12">
        <f t="shared" si="20"/>
        <v>41655.25</v>
      </c>
      <c r="Q393">
        <v>1389852000</v>
      </c>
      <c r="R393" t="b">
        <v>0</v>
      </c>
      <c r="S393" t="b">
        <v>0</v>
      </c>
      <c r="T393" t="s">
        <v>68</v>
      </c>
      <c r="U393" t="s">
        <v>2047</v>
      </c>
      <c r="V393" t="s">
        <v>2048</v>
      </c>
    </row>
    <row r="394" spans="1:22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H394" t="s">
        <v>14</v>
      </c>
      <c r="I394">
        <v>1608</v>
      </c>
      <c r="J394" s="5">
        <f t="shared" si="18"/>
        <v>0.65642371234207963</v>
      </c>
      <c r="K394" s="7">
        <f>IF(I394= 0, 0,E394/I394)</f>
        <v>42.006218905472636</v>
      </c>
      <c r="L394" t="s">
        <v>21</v>
      </c>
      <c r="M394" t="s">
        <v>22</v>
      </c>
      <c r="N394" s="12">
        <f t="shared" si="19"/>
        <v>40549.25</v>
      </c>
      <c r="O394">
        <v>1294293600</v>
      </c>
      <c r="P394" s="12">
        <f t="shared" si="20"/>
        <v>40551.25</v>
      </c>
      <c r="Q394">
        <v>1294466400</v>
      </c>
      <c r="R394" t="b">
        <v>0</v>
      </c>
      <c r="S394" t="b">
        <v>0</v>
      </c>
      <c r="T394" t="s">
        <v>65</v>
      </c>
      <c r="U394" t="s">
        <v>2037</v>
      </c>
      <c r="V394" t="s">
        <v>2046</v>
      </c>
    </row>
    <row r="395" spans="1:22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H395" t="s">
        <v>20</v>
      </c>
      <c r="I395">
        <v>3059</v>
      </c>
      <c r="J395" s="5">
        <f t="shared" si="18"/>
        <v>2.2896178343949045</v>
      </c>
      <c r="K395" s="7">
        <f>IF(I395= 0, 0,E395/I395)</f>
        <v>47.004903563255965</v>
      </c>
      <c r="L395" t="s">
        <v>15</v>
      </c>
      <c r="M395" t="s">
        <v>16</v>
      </c>
      <c r="N395" s="12">
        <f t="shared" si="19"/>
        <v>42933.208333333328</v>
      </c>
      <c r="O395">
        <v>1500267600</v>
      </c>
      <c r="P395" s="12">
        <f t="shared" si="20"/>
        <v>42934.208333333328</v>
      </c>
      <c r="Q395">
        <v>1500354000</v>
      </c>
      <c r="R395" t="b">
        <v>0</v>
      </c>
      <c r="S395" t="b">
        <v>0</v>
      </c>
      <c r="T395" t="s">
        <v>159</v>
      </c>
      <c r="U395" t="s">
        <v>2035</v>
      </c>
      <c r="V395" t="s">
        <v>2058</v>
      </c>
    </row>
    <row r="396" spans="1:22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H396" t="s">
        <v>20</v>
      </c>
      <c r="I396">
        <v>34</v>
      </c>
      <c r="J396" s="5">
        <f t="shared" si="18"/>
        <v>4.6937499999999996</v>
      </c>
      <c r="K396" s="7">
        <f>IF(I396= 0, 0,E396/I396)</f>
        <v>110.44117647058823</v>
      </c>
      <c r="L396" t="s">
        <v>21</v>
      </c>
      <c r="M396" t="s">
        <v>22</v>
      </c>
      <c r="N396" s="12">
        <f t="shared" si="19"/>
        <v>41484.208333333336</v>
      </c>
      <c r="O396">
        <v>1375074000</v>
      </c>
      <c r="P396" s="12">
        <f t="shared" si="20"/>
        <v>41494.208333333336</v>
      </c>
      <c r="Q396">
        <v>1375938000</v>
      </c>
      <c r="R396" t="b">
        <v>0</v>
      </c>
      <c r="S396" t="b">
        <v>1</v>
      </c>
      <c r="T396" t="s">
        <v>42</v>
      </c>
      <c r="U396" t="s">
        <v>2041</v>
      </c>
      <c r="V396" t="s">
        <v>2042</v>
      </c>
    </row>
    <row r="397" spans="1:22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H397" t="s">
        <v>20</v>
      </c>
      <c r="I397">
        <v>220</v>
      </c>
      <c r="J397" s="5">
        <f t="shared" si="18"/>
        <v>1.3011267605633803</v>
      </c>
      <c r="K397" s="7">
        <f>IF(I397= 0, 0,E397/I397)</f>
        <v>41.990909090909092</v>
      </c>
      <c r="L397" t="s">
        <v>21</v>
      </c>
      <c r="M397" t="s">
        <v>22</v>
      </c>
      <c r="N397" s="12">
        <f t="shared" si="19"/>
        <v>40885.25</v>
      </c>
      <c r="O397">
        <v>1323324000</v>
      </c>
      <c r="P397" s="12">
        <f t="shared" si="20"/>
        <v>40886.25</v>
      </c>
      <c r="Q397">
        <v>1323410400</v>
      </c>
      <c r="R397" t="b">
        <v>1</v>
      </c>
      <c r="S397" t="b">
        <v>0</v>
      </c>
      <c r="T397" t="s">
        <v>33</v>
      </c>
      <c r="U397" t="s">
        <v>2039</v>
      </c>
      <c r="V397" t="s">
        <v>2040</v>
      </c>
    </row>
    <row r="398" spans="1:22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H398" t="s">
        <v>20</v>
      </c>
      <c r="I398">
        <v>1604</v>
      </c>
      <c r="J398" s="5">
        <f t="shared" si="18"/>
        <v>1.6705422993492407</v>
      </c>
      <c r="K398" s="7">
        <f>IF(I398= 0, 0,E398/I398)</f>
        <v>48.012468827930178</v>
      </c>
      <c r="L398" t="s">
        <v>26</v>
      </c>
      <c r="M398" t="s">
        <v>27</v>
      </c>
      <c r="N398" s="12">
        <f t="shared" si="19"/>
        <v>43378.208333333328</v>
      </c>
      <c r="O398">
        <v>1538715600</v>
      </c>
      <c r="P398" s="12">
        <f t="shared" si="20"/>
        <v>43386.208333333328</v>
      </c>
      <c r="Q398">
        <v>1539406800</v>
      </c>
      <c r="R398" t="b">
        <v>0</v>
      </c>
      <c r="S398" t="b">
        <v>0</v>
      </c>
      <c r="T398" t="s">
        <v>53</v>
      </c>
      <c r="U398" t="s">
        <v>2041</v>
      </c>
      <c r="V398" t="s">
        <v>2044</v>
      </c>
    </row>
    <row r="399" spans="1:22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H399" t="s">
        <v>20</v>
      </c>
      <c r="I399">
        <v>454</v>
      </c>
      <c r="J399" s="5">
        <f t="shared" si="18"/>
        <v>1.738641975308642</v>
      </c>
      <c r="K399" s="7">
        <f>IF(I399= 0, 0,E399/I399)</f>
        <v>31.019823788546255</v>
      </c>
      <c r="L399" t="s">
        <v>21</v>
      </c>
      <c r="M399" t="s">
        <v>22</v>
      </c>
      <c r="N399" s="12">
        <f t="shared" si="19"/>
        <v>41417.208333333336</v>
      </c>
      <c r="O399">
        <v>1369285200</v>
      </c>
      <c r="P399" s="12">
        <f t="shared" si="20"/>
        <v>41423.208333333336</v>
      </c>
      <c r="Q399">
        <v>1369803600</v>
      </c>
      <c r="R399" t="b">
        <v>0</v>
      </c>
      <c r="S399" t="b">
        <v>0</v>
      </c>
      <c r="T399" t="s">
        <v>23</v>
      </c>
      <c r="U399" t="s">
        <v>2035</v>
      </c>
      <c r="V399" t="s">
        <v>2036</v>
      </c>
    </row>
    <row r="400" spans="1:22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H400" t="s">
        <v>20</v>
      </c>
      <c r="I400">
        <v>123</v>
      </c>
      <c r="J400" s="5">
        <f t="shared" si="18"/>
        <v>7.1776470588235295</v>
      </c>
      <c r="K400" s="7">
        <f>IF(I400= 0, 0,E400/I400)</f>
        <v>99.203252032520325</v>
      </c>
      <c r="L400" t="s">
        <v>107</v>
      </c>
      <c r="M400" t="s">
        <v>108</v>
      </c>
      <c r="N400" s="12">
        <f t="shared" si="19"/>
        <v>43228.208333333328</v>
      </c>
      <c r="O400">
        <v>1525755600</v>
      </c>
      <c r="P400" s="12">
        <f t="shared" si="20"/>
        <v>43230.208333333328</v>
      </c>
      <c r="Q400">
        <v>1525928400</v>
      </c>
      <c r="R400" t="b">
        <v>0</v>
      </c>
      <c r="S400" t="b">
        <v>1</v>
      </c>
      <c r="T400" t="s">
        <v>71</v>
      </c>
      <c r="U400" t="s">
        <v>2041</v>
      </c>
      <c r="V400" t="s">
        <v>2049</v>
      </c>
    </row>
    <row r="401" spans="1:22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H401" t="s">
        <v>14</v>
      </c>
      <c r="I401">
        <v>941</v>
      </c>
      <c r="J401" s="5">
        <f t="shared" si="18"/>
        <v>0.63850976361767731</v>
      </c>
      <c r="K401" s="7">
        <f>IF(I401= 0, 0,E401/I401)</f>
        <v>66.022316684378325</v>
      </c>
      <c r="L401" t="s">
        <v>21</v>
      </c>
      <c r="M401" t="s">
        <v>22</v>
      </c>
      <c r="N401" s="12">
        <f t="shared" si="19"/>
        <v>40576.25</v>
      </c>
      <c r="O401">
        <v>1296626400</v>
      </c>
      <c r="P401" s="12">
        <f t="shared" si="20"/>
        <v>40583.25</v>
      </c>
      <c r="Q401">
        <v>1297231200</v>
      </c>
      <c r="R401" t="b">
        <v>0</v>
      </c>
      <c r="S401" t="b">
        <v>0</v>
      </c>
      <c r="T401" t="s">
        <v>60</v>
      </c>
      <c r="U401" t="s">
        <v>2035</v>
      </c>
      <c r="V401" t="s">
        <v>2045</v>
      </c>
    </row>
    <row r="402" spans="1:22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H402" t="s">
        <v>14</v>
      </c>
      <c r="I402">
        <v>1</v>
      </c>
      <c r="J402" s="5">
        <f t="shared" si="18"/>
        <v>0.02</v>
      </c>
      <c r="K402" s="7">
        <f>IF(I402= 0, 0,E402/I402)</f>
        <v>2</v>
      </c>
      <c r="L402" t="s">
        <v>21</v>
      </c>
      <c r="M402" t="s">
        <v>22</v>
      </c>
      <c r="N402" s="12">
        <f t="shared" si="19"/>
        <v>41502.208333333336</v>
      </c>
      <c r="O402">
        <v>1376629200</v>
      </c>
      <c r="P402" s="12">
        <f t="shared" si="20"/>
        <v>41524.208333333336</v>
      </c>
      <c r="Q402">
        <v>1378530000</v>
      </c>
      <c r="R402" t="b">
        <v>0</v>
      </c>
      <c r="S402" t="b">
        <v>1</v>
      </c>
      <c r="T402" t="s">
        <v>122</v>
      </c>
      <c r="U402" t="s">
        <v>2054</v>
      </c>
      <c r="V402" t="s">
        <v>2055</v>
      </c>
    </row>
    <row r="403" spans="1:22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H403" t="s">
        <v>20</v>
      </c>
      <c r="I403">
        <v>299</v>
      </c>
      <c r="J403" s="5">
        <f t="shared" si="18"/>
        <v>15.302222222222222</v>
      </c>
      <c r="K403" s="7">
        <f>IF(I403= 0, 0,E403/I403)</f>
        <v>46.060200668896321</v>
      </c>
      <c r="L403" t="s">
        <v>21</v>
      </c>
      <c r="M403" t="s">
        <v>22</v>
      </c>
      <c r="N403" s="12">
        <f t="shared" si="19"/>
        <v>43765.208333333328</v>
      </c>
      <c r="O403">
        <v>1572152400</v>
      </c>
      <c r="P403" s="12">
        <f t="shared" si="20"/>
        <v>43765.208333333328</v>
      </c>
      <c r="Q403">
        <v>1572152400</v>
      </c>
      <c r="R403" t="b">
        <v>0</v>
      </c>
      <c r="S403" t="b">
        <v>0</v>
      </c>
      <c r="T403" t="s">
        <v>33</v>
      </c>
      <c r="U403" t="s">
        <v>2039</v>
      </c>
      <c r="V403" t="s">
        <v>2040</v>
      </c>
    </row>
    <row r="404" spans="1:22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H404" t="s">
        <v>14</v>
      </c>
      <c r="I404">
        <v>40</v>
      </c>
      <c r="J404" s="5">
        <f t="shared" si="18"/>
        <v>0.40356164383561643</v>
      </c>
      <c r="K404" s="7">
        <f>IF(I404= 0, 0,E404/I404)</f>
        <v>73.650000000000006</v>
      </c>
      <c r="L404" t="s">
        <v>21</v>
      </c>
      <c r="M404" t="s">
        <v>22</v>
      </c>
      <c r="N404" s="12">
        <f t="shared" si="19"/>
        <v>40914.25</v>
      </c>
      <c r="O404">
        <v>1325829600</v>
      </c>
      <c r="P404" s="12">
        <f t="shared" si="20"/>
        <v>40961.25</v>
      </c>
      <c r="Q404">
        <v>1329890400</v>
      </c>
      <c r="R404" t="b">
        <v>0</v>
      </c>
      <c r="S404" t="b">
        <v>1</v>
      </c>
      <c r="T404" t="s">
        <v>100</v>
      </c>
      <c r="U404" t="s">
        <v>2041</v>
      </c>
      <c r="V404" t="s">
        <v>2052</v>
      </c>
    </row>
    <row r="405" spans="1:22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H405" t="s">
        <v>14</v>
      </c>
      <c r="I405">
        <v>3015</v>
      </c>
      <c r="J405" s="5">
        <f t="shared" si="18"/>
        <v>0.86220633299284988</v>
      </c>
      <c r="K405" s="7">
        <f>IF(I405= 0, 0,E405/I405)</f>
        <v>55.99336650082919</v>
      </c>
      <c r="L405" t="s">
        <v>15</v>
      </c>
      <c r="M405" t="s">
        <v>16</v>
      </c>
      <c r="N405" s="12">
        <f t="shared" si="19"/>
        <v>40310.208333333336</v>
      </c>
      <c r="O405">
        <v>1273640400</v>
      </c>
      <c r="P405" s="12">
        <f t="shared" si="20"/>
        <v>40346.208333333336</v>
      </c>
      <c r="Q405">
        <v>1276750800</v>
      </c>
      <c r="R405" t="b">
        <v>0</v>
      </c>
      <c r="S405" t="b">
        <v>1</v>
      </c>
      <c r="T405" t="s">
        <v>33</v>
      </c>
      <c r="U405" t="s">
        <v>2039</v>
      </c>
      <c r="V405" t="s">
        <v>2040</v>
      </c>
    </row>
    <row r="406" spans="1:22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H406" t="s">
        <v>20</v>
      </c>
      <c r="I406">
        <v>2237</v>
      </c>
      <c r="J406" s="5">
        <f t="shared" si="18"/>
        <v>3.1558486707566464</v>
      </c>
      <c r="K406" s="7">
        <f>IF(I406= 0, 0,E406/I406)</f>
        <v>68.985695127402778</v>
      </c>
      <c r="L406" t="s">
        <v>21</v>
      </c>
      <c r="M406" t="s">
        <v>22</v>
      </c>
      <c r="N406" s="12">
        <f t="shared" si="19"/>
        <v>43053.25</v>
      </c>
      <c r="O406">
        <v>1510639200</v>
      </c>
      <c r="P406" s="12">
        <f t="shared" si="20"/>
        <v>43056.25</v>
      </c>
      <c r="Q406">
        <v>1510898400</v>
      </c>
      <c r="R406" t="b">
        <v>0</v>
      </c>
      <c r="S406" t="b">
        <v>0</v>
      </c>
      <c r="T406" t="s">
        <v>33</v>
      </c>
      <c r="U406" t="s">
        <v>2039</v>
      </c>
      <c r="V406" t="s">
        <v>2040</v>
      </c>
    </row>
    <row r="407" spans="1:22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H407" t="s">
        <v>14</v>
      </c>
      <c r="I407">
        <v>435</v>
      </c>
      <c r="J407" s="5">
        <f t="shared" si="18"/>
        <v>0.89618243243243245</v>
      </c>
      <c r="K407" s="7">
        <f>IF(I407= 0, 0,E407/I407)</f>
        <v>60.981609195402299</v>
      </c>
      <c r="L407" t="s">
        <v>21</v>
      </c>
      <c r="M407" t="s">
        <v>22</v>
      </c>
      <c r="N407" s="12">
        <f t="shared" si="19"/>
        <v>43255.208333333328</v>
      </c>
      <c r="O407">
        <v>1528088400</v>
      </c>
      <c r="P407" s="12">
        <f t="shared" si="20"/>
        <v>43305.208333333328</v>
      </c>
      <c r="Q407">
        <v>1532408400</v>
      </c>
      <c r="R407" t="b">
        <v>0</v>
      </c>
      <c r="S407" t="b">
        <v>0</v>
      </c>
      <c r="T407" t="s">
        <v>33</v>
      </c>
      <c r="U407" t="s">
        <v>2039</v>
      </c>
      <c r="V407" t="s">
        <v>2040</v>
      </c>
    </row>
    <row r="408" spans="1:22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H408" t="s">
        <v>20</v>
      </c>
      <c r="I408">
        <v>645</v>
      </c>
      <c r="J408" s="5">
        <f t="shared" si="18"/>
        <v>1.8214503816793892</v>
      </c>
      <c r="K408" s="7">
        <f>IF(I408= 0, 0,E408/I408)</f>
        <v>110.98139534883721</v>
      </c>
      <c r="L408" t="s">
        <v>21</v>
      </c>
      <c r="M408" t="s">
        <v>22</v>
      </c>
      <c r="N408" s="12">
        <f t="shared" si="19"/>
        <v>41304.25</v>
      </c>
      <c r="O408">
        <v>1359525600</v>
      </c>
      <c r="P408" s="12">
        <f t="shared" si="20"/>
        <v>41316.25</v>
      </c>
      <c r="Q408">
        <v>1360562400</v>
      </c>
      <c r="R408" t="b">
        <v>1</v>
      </c>
      <c r="S408" t="b">
        <v>0</v>
      </c>
      <c r="T408" t="s">
        <v>42</v>
      </c>
      <c r="U408" t="s">
        <v>2041</v>
      </c>
      <c r="V408" t="s">
        <v>2042</v>
      </c>
    </row>
    <row r="409" spans="1:22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H409" t="s">
        <v>20</v>
      </c>
      <c r="I409">
        <v>484</v>
      </c>
      <c r="J409" s="5">
        <f t="shared" si="18"/>
        <v>3.5588235294117645</v>
      </c>
      <c r="K409" s="7">
        <f>IF(I409= 0, 0,E409/I409)</f>
        <v>25</v>
      </c>
      <c r="L409" t="s">
        <v>36</v>
      </c>
      <c r="M409" t="s">
        <v>37</v>
      </c>
      <c r="N409" s="12">
        <f t="shared" si="19"/>
        <v>43751.208333333328</v>
      </c>
      <c r="O409">
        <v>1570942800</v>
      </c>
      <c r="P409" s="12">
        <f t="shared" si="20"/>
        <v>43758.208333333328</v>
      </c>
      <c r="Q409">
        <v>1571547600</v>
      </c>
      <c r="R409" t="b">
        <v>0</v>
      </c>
      <c r="S409" t="b">
        <v>0</v>
      </c>
      <c r="T409" t="s">
        <v>33</v>
      </c>
      <c r="U409" t="s">
        <v>2039</v>
      </c>
      <c r="V409" t="s">
        <v>2040</v>
      </c>
    </row>
    <row r="410" spans="1:22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H410" t="s">
        <v>20</v>
      </c>
      <c r="I410">
        <v>154</v>
      </c>
      <c r="J410" s="5">
        <f t="shared" si="18"/>
        <v>1.3183695652173912</v>
      </c>
      <c r="K410" s="7">
        <f>IF(I410= 0, 0,E410/I410)</f>
        <v>78.759740259740255</v>
      </c>
      <c r="L410" t="s">
        <v>15</v>
      </c>
      <c r="M410" t="s">
        <v>16</v>
      </c>
      <c r="N410" s="12">
        <f t="shared" si="19"/>
        <v>42541.208333333328</v>
      </c>
      <c r="O410">
        <v>1466398800</v>
      </c>
      <c r="P410" s="12">
        <f t="shared" si="20"/>
        <v>42561.208333333328</v>
      </c>
      <c r="Q410">
        <v>1468126800</v>
      </c>
      <c r="R410" t="b">
        <v>0</v>
      </c>
      <c r="S410" t="b">
        <v>0</v>
      </c>
      <c r="T410" t="s">
        <v>42</v>
      </c>
      <c r="U410" t="s">
        <v>2041</v>
      </c>
      <c r="V410" t="s">
        <v>2042</v>
      </c>
    </row>
    <row r="411" spans="1:22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H411" t="s">
        <v>14</v>
      </c>
      <c r="I411">
        <v>714</v>
      </c>
      <c r="J411" s="5">
        <f t="shared" si="18"/>
        <v>0.46315634218289087</v>
      </c>
      <c r="K411" s="7">
        <f>IF(I411= 0, 0,E411/I411)</f>
        <v>87.960784313725483</v>
      </c>
      <c r="L411" t="s">
        <v>21</v>
      </c>
      <c r="M411" t="s">
        <v>22</v>
      </c>
      <c r="N411" s="12">
        <f t="shared" si="19"/>
        <v>42843.208333333328</v>
      </c>
      <c r="O411">
        <v>1492491600</v>
      </c>
      <c r="P411" s="12">
        <f t="shared" si="20"/>
        <v>42847.208333333328</v>
      </c>
      <c r="Q411">
        <v>1492837200</v>
      </c>
      <c r="R411" t="b">
        <v>0</v>
      </c>
      <c r="S411" t="b">
        <v>0</v>
      </c>
      <c r="T411" t="s">
        <v>23</v>
      </c>
      <c r="U411" t="s">
        <v>2035</v>
      </c>
      <c r="V411" t="s">
        <v>2036</v>
      </c>
    </row>
    <row r="412" spans="1:22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H412" t="s">
        <v>47</v>
      </c>
      <c r="I412">
        <v>1111</v>
      </c>
      <c r="J412" s="5">
        <f t="shared" si="18"/>
        <v>0.36132726089785294</v>
      </c>
      <c r="K412" s="7">
        <f>IF(I412= 0, 0,E412/I412)</f>
        <v>49.987398739873989</v>
      </c>
      <c r="L412" t="s">
        <v>21</v>
      </c>
      <c r="M412" t="s">
        <v>22</v>
      </c>
      <c r="N412" s="12">
        <f t="shared" si="19"/>
        <v>42122.208333333328</v>
      </c>
      <c r="O412">
        <v>1430197200</v>
      </c>
      <c r="P412" s="12">
        <f t="shared" si="20"/>
        <v>42122.208333333328</v>
      </c>
      <c r="Q412">
        <v>1430197200</v>
      </c>
      <c r="R412" t="b">
        <v>0</v>
      </c>
      <c r="S412" t="b">
        <v>0</v>
      </c>
      <c r="T412" t="s">
        <v>292</v>
      </c>
      <c r="U412" t="s">
        <v>2050</v>
      </c>
      <c r="V412" t="s">
        <v>2061</v>
      </c>
    </row>
    <row r="413" spans="1:22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H413" t="s">
        <v>20</v>
      </c>
      <c r="I413">
        <v>82</v>
      </c>
      <c r="J413" s="5">
        <f t="shared" si="18"/>
        <v>1.0462820512820512</v>
      </c>
      <c r="K413" s="7">
        <f>IF(I413= 0, 0,E413/I413)</f>
        <v>99.524390243902445</v>
      </c>
      <c r="L413" t="s">
        <v>21</v>
      </c>
      <c r="M413" t="s">
        <v>22</v>
      </c>
      <c r="N413" s="12">
        <f t="shared" si="19"/>
        <v>42884.208333333328</v>
      </c>
      <c r="O413">
        <v>1496034000</v>
      </c>
      <c r="P413" s="12">
        <f t="shared" si="20"/>
        <v>42886.208333333328</v>
      </c>
      <c r="Q413">
        <v>1496206800</v>
      </c>
      <c r="R413" t="b">
        <v>0</v>
      </c>
      <c r="S413" t="b">
        <v>0</v>
      </c>
      <c r="T413" t="s">
        <v>33</v>
      </c>
      <c r="U413" t="s">
        <v>2039</v>
      </c>
      <c r="V413" t="s">
        <v>2040</v>
      </c>
    </row>
    <row r="414" spans="1:22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H414" t="s">
        <v>20</v>
      </c>
      <c r="I414">
        <v>134</v>
      </c>
      <c r="J414" s="5">
        <f t="shared" si="18"/>
        <v>6.6885714285714286</v>
      </c>
      <c r="K414" s="7">
        <f>IF(I414= 0, 0,E414/I414)</f>
        <v>104.82089552238806</v>
      </c>
      <c r="L414" t="s">
        <v>21</v>
      </c>
      <c r="M414" t="s">
        <v>22</v>
      </c>
      <c r="N414" s="12">
        <f t="shared" si="19"/>
        <v>41642.25</v>
      </c>
      <c r="O414">
        <v>1388728800</v>
      </c>
      <c r="P414" s="12">
        <f t="shared" si="20"/>
        <v>41652.25</v>
      </c>
      <c r="Q414">
        <v>1389592800</v>
      </c>
      <c r="R414" t="b">
        <v>0</v>
      </c>
      <c r="S414" t="b">
        <v>0</v>
      </c>
      <c r="T414" t="s">
        <v>119</v>
      </c>
      <c r="U414" t="s">
        <v>2047</v>
      </c>
      <c r="V414" t="s">
        <v>2053</v>
      </c>
    </row>
    <row r="415" spans="1:22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H415" t="s">
        <v>47</v>
      </c>
      <c r="I415">
        <v>1089</v>
      </c>
      <c r="J415" s="5">
        <f t="shared" si="18"/>
        <v>0.62072823218997364</v>
      </c>
      <c r="K415" s="7">
        <f>IF(I415= 0, 0,E415/I415)</f>
        <v>108.01469237832875</v>
      </c>
      <c r="L415" t="s">
        <v>21</v>
      </c>
      <c r="M415" t="s">
        <v>22</v>
      </c>
      <c r="N415" s="12">
        <f t="shared" si="19"/>
        <v>43431.25</v>
      </c>
      <c r="O415">
        <v>1543298400</v>
      </c>
      <c r="P415" s="12">
        <f t="shared" si="20"/>
        <v>43458.25</v>
      </c>
      <c r="Q415">
        <v>1545631200</v>
      </c>
      <c r="R415" t="b">
        <v>0</v>
      </c>
      <c r="S415" t="b">
        <v>0</v>
      </c>
      <c r="T415" t="s">
        <v>71</v>
      </c>
      <c r="U415" t="s">
        <v>2041</v>
      </c>
      <c r="V415" t="s">
        <v>2049</v>
      </c>
    </row>
    <row r="416" spans="1:22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H416" t="s">
        <v>14</v>
      </c>
      <c r="I416">
        <v>5497</v>
      </c>
      <c r="J416" s="5">
        <f t="shared" si="18"/>
        <v>0.84699787460148779</v>
      </c>
      <c r="K416" s="7">
        <f>IF(I416= 0, 0,E416/I416)</f>
        <v>28.998544660724033</v>
      </c>
      <c r="L416" t="s">
        <v>21</v>
      </c>
      <c r="M416" t="s">
        <v>22</v>
      </c>
      <c r="N416" s="12">
        <f t="shared" si="19"/>
        <v>40288.208333333336</v>
      </c>
      <c r="O416">
        <v>1271739600</v>
      </c>
      <c r="P416" s="12">
        <f t="shared" si="20"/>
        <v>40296.208333333336</v>
      </c>
      <c r="Q416">
        <v>1272430800</v>
      </c>
      <c r="R416" t="b">
        <v>0</v>
      </c>
      <c r="S416" t="b">
        <v>1</v>
      </c>
      <c r="T416" t="s">
        <v>17</v>
      </c>
      <c r="U416" t="s">
        <v>2033</v>
      </c>
      <c r="V416" t="s">
        <v>2034</v>
      </c>
    </row>
    <row r="417" spans="1:22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H417" t="s">
        <v>14</v>
      </c>
      <c r="I417">
        <v>418</v>
      </c>
      <c r="J417" s="5">
        <f t="shared" si="18"/>
        <v>0.11059030837004405</v>
      </c>
      <c r="K417" s="7">
        <f>IF(I417= 0, 0,E417/I417)</f>
        <v>30.028708133971293</v>
      </c>
      <c r="L417" t="s">
        <v>21</v>
      </c>
      <c r="M417" t="s">
        <v>22</v>
      </c>
      <c r="N417" s="12">
        <f t="shared" si="19"/>
        <v>40921.25</v>
      </c>
      <c r="O417">
        <v>1326434400</v>
      </c>
      <c r="P417" s="12">
        <f t="shared" si="20"/>
        <v>40938.25</v>
      </c>
      <c r="Q417">
        <v>1327903200</v>
      </c>
      <c r="R417" t="b">
        <v>0</v>
      </c>
      <c r="S417" t="b">
        <v>0</v>
      </c>
      <c r="T417" t="s">
        <v>33</v>
      </c>
      <c r="U417" t="s">
        <v>2039</v>
      </c>
      <c r="V417" t="s">
        <v>2040</v>
      </c>
    </row>
    <row r="418" spans="1:22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H418" t="s">
        <v>14</v>
      </c>
      <c r="I418">
        <v>1439</v>
      </c>
      <c r="J418" s="5">
        <f t="shared" si="18"/>
        <v>0.43838781575037145</v>
      </c>
      <c r="K418" s="7">
        <f>IF(I418= 0, 0,E418/I418)</f>
        <v>41.005559416261292</v>
      </c>
      <c r="L418" t="s">
        <v>21</v>
      </c>
      <c r="M418" t="s">
        <v>22</v>
      </c>
      <c r="N418" s="12">
        <f t="shared" si="19"/>
        <v>40560.25</v>
      </c>
      <c r="O418">
        <v>1295244000</v>
      </c>
      <c r="P418" s="12">
        <f t="shared" si="20"/>
        <v>40569.25</v>
      </c>
      <c r="Q418">
        <v>1296021600</v>
      </c>
      <c r="R418" t="b">
        <v>0</v>
      </c>
      <c r="S418" t="b">
        <v>1</v>
      </c>
      <c r="T418" t="s">
        <v>42</v>
      </c>
      <c r="U418" t="s">
        <v>2041</v>
      </c>
      <c r="V418" t="s">
        <v>2042</v>
      </c>
    </row>
    <row r="419" spans="1:22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H419" t="s">
        <v>14</v>
      </c>
      <c r="I419">
        <v>15</v>
      </c>
      <c r="J419" s="5">
        <f t="shared" si="18"/>
        <v>0.55470588235294116</v>
      </c>
      <c r="K419" s="7">
        <f>IF(I419= 0, 0,E419/I419)</f>
        <v>62.866666666666667</v>
      </c>
      <c r="L419" t="s">
        <v>21</v>
      </c>
      <c r="M419" t="s">
        <v>22</v>
      </c>
      <c r="N419" s="12">
        <f t="shared" si="19"/>
        <v>43407.208333333328</v>
      </c>
      <c r="O419">
        <v>1541221200</v>
      </c>
      <c r="P419" s="12">
        <f t="shared" si="20"/>
        <v>43431.25</v>
      </c>
      <c r="Q419">
        <v>1543298400</v>
      </c>
      <c r="R419" t="b">
        <v>0</v>
      </c>
      <c r="S419" t="b">
        <v>0</v>
      </c>
      <c r="T419" t="s">
        <v>33</v>
      </c>
      <c r="U419" t="s">
        <v>2039</v>
      </c>
      <c r="V419" t="s">
        <v>2040</v>
      </c>
    </row>
    <row r="420" spans="1:22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H420" t="s">
        <v>14</v>
      </c>
      <c r="I420">
        <v>1999</v>
      </c>
      <c r="J420" s="5">
        <f t="shared" si="18"/>
        <v>0.57399511301160655</v>
      </c>
      <c r="K420" s="7">
        <f>IF(I420= 0, 0,E420/I420)</f>
        <v>47.005002501250623</v>
      </c>
      <c r="L420" t="s">
        <v>15</v>
      </c>
      <c r="M420" t="s">
        <v>16</v>
      </c>
      <c r="N420" s="12">
        <f t="shared" si="19"/>
        <v>41035.208333333336</v>
      </c>
      <c r="O420">
        <v>1336280400</v>
      </c>
      <c r="P420" s="12">
        <f t="shared" si="20"/>
        <v>41036.208333333336</v>
      </c>
      <c r="Q420">
        <v>1336366800</v>
      </c>
      <c r="R420" t="b">
        <v>0</v>
      </c>
      <c r="S420" t="b">
        <v>0</v>
      </c>
      <c r="T420" t="s">
        <v>42</v>
      </c>
      <c r="U420" t="s">
        <v>2041</v>
      </c>
      <c r="V420" t="s">
        <v>2042</v>
      </c>
    </row>
    <row r="421" spans="1:22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H421" t="s">
        <v>20</v>
      </c>
      <c r="I421">
        <v>5203</v>
      </c>
      <c r="J421" s="5">
        <f t="shared" si="18"/>
        <v>1.2343497363796134</v>
      </c>
      <c r="K421" s="7">
        <f>IF(I421= 0, 0,E421/I421)</f>
        <v>26.997693638285604</v>
      </c>
      <c r="L421" t="s">
        <v>21</v>
      </c>
      <c r="M421" t="s">
        <v>22</v>
      </c>
      <c r="N421" s="12">
        <f t="shared" si="19"/>
        <v>40899.25</v>
      </c>
      <c r="O421">
        <v>1324533600</v>
      </c>
      <c r="P421" s="12">
        <f t="shared" si="20"/>
        <v>40905.25</v>
      </c>
      <c r="Q421">
        <v>1325052000</v>
      </c>
      <c r="R421" t="b">
        <v>0</v>
      </c>
      <c r="S421" t="b">
        <v>0</v>
      </c>
      <c r="T421" t="s">
        <v>28</v>
      </c>
      <c r="U421" t="s">
        <v>2037</v>
      </c>
      <c r="V421" t="s">
        <v>2038</v>
      </c>
    </row>
    <row r="422" spans="1:22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H422" t="s">
        <v>20</v>
      </c>
      <c r="I422">
        <v>94</v>
      </c>
      <c r="J422" s="5">
        <f t="shared" si="18"/>
        <v>1.2846</v>
      </c>
      <c r="K422" s="7">
        <f>IF(I422= 0, 0,E422/I422)</f>
        <v>68.329787234042556</v>
      </c>
      <c r="L422" t="s">
        <v>21</v>
      </c>
      <c r="M422" t="s">
        <v>22</v>
      </c>
      <c r="N422" s="12">
        <f t="shared" si="19"/>
        <v>42911.208333333328</v>
      </c>
      <c r="O422">
        <v>1498366800</v>
      </c>
      <c r="P422" s="12">
        <f t="shared" si="20"/>
        <v>42925.208333333328</v>
      </c>
      <c r="Q422">
        <v>1499576400</v>
      </c>
      <c r="R422" t="b">
        <v>0</v>
      </c>
      <c r="S422" t="b">
        <v>0</v>
      </c>
      <c r="T422" t="s">
        <v>33</v>
      </c>
      <c r="U422" t="s">
        <v>2039</v>
      </c>
      <c r="V422" t="s">
        <v>2040</v>
      </c>
    </row>
    <row r="423" spans="1:22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H423" t="s">
        <v>14</v>
      </c>
      <c r="I423">
        <v>118</v>
      </c>
      <c r="J423" s="5">
        <f t="shared" si="18"/>
        <v>0.63989361702127656</v>
      </c>
      <c r="K423" s="7">
        <f>IF(I423= 0, 0,E423/I423)</f>
        <v>50.974576271186443</v>
      </c>
      <c r="L423" t="s">
        <v>21</v>
      </c>
      <c r="M423" t="s">
        <v>22</v>
      </c>
      <c r="N423" s="12">
        <f t="shared" si="19"/>
        <v>42915.208333333328</v>
      </c>
      <c r="O423">
        <v>1498712400</v>
      </c>
      <c r="P423" s="12">
        <f t="shared" si="20"/>
        <v>42945.208333333328</v>
      </c>
      <c r="Q423">
        <v>1501304400</v>
      </c>
      <c r="R423" t="b">
        <v>0</v>
      </c>
      <c r="S423" t="b">
        <v>1</v>
      </c>
      <c r="T423" t="s">
        <v>65</v>
      </c>
      <c r="U423" t="s">
        <v>2037</v>
      </c>
      <c r="V423" t="s">
        <v>2046</v>
      </c>
    </row>
    <row r="424" spans="1:22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H424" t="s">
        <v>20</v>
      </c>
      <c r="I424">
        <v>205</v>
      </c>
      <c r="J424" s="5">
        <f t="shared" si="18"/>
        <v>1.2729885057471264</v>
      </c>
      <c r="K424" s="7">
        <f>IF(I424= 0, 0,E424/I424)</f>
        <v>54.024390243902438</v>
      </c>
      <c r="L424" t="s">
        <v>21</v>
      </c>
      <c r="M424" t="s">
        <v>22</v>
      </c>
      <c r="N424" s="12">
        <f t="shared" si="19"/>
        <v>40285.208333333336</v>
      </c>
      <c r="O424">
        <v>1271480400</v>
      </c>
      <c r="P424" s="12">
        <f t="shared" si="20"/>
        <v>40305.208333333336</v>
      </c>
      <c r="Q424">
        <v>1273208400</v>
      </c>
      <c r="R424" t="b">
        <v>0</v>
      </c>
      <c r="S424" t="b">
        <v>1</v>
      </c>
      <c r="T424" t="s">
        <v>33</v>
      </c>
      <c r="U424" t="s">
        <v>2039</v>
      </c>
      <c r="V424" t="s">
        <v>2040</v>
      </c>
    </row>
    <row r="425" spans="1:22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H425" t="s">
        <v>14</v>
      </c>
      <c r="I425">
        <v>162</v>
      </c>
      <c r="J425" s="5">
        <f t="shared" si="18"/>
        <v>0.10638024357239513</v>
      </c>
      <c r="K425" s="7">
        <f>IF(I425= 0, 0,E425/I425)</f>
        <v>97.055555555555557</v>
      </c>
      <c r="L425" t="s">
        <v>21</v>
      </c>
      <c r="M425" t="s">
        <v>22</v>
      </c>
      <c r="N425" s="12">
        <f t="shared" si="19"/>
        <v>40808.208333333336</v>
      </c>
      <c r="O425">
        <v>1316667600</v>
      </c>
      <c r="P425" s="12">
        <f t="shared" si="20"/>
        <v>40810.208333333336</v>
      </c>
      <c r="Q425">
        <v>1316840400</v>
      </c>
      <c r="R425" t="b">
        <v>0</v>
      </c>
      <c r="S425" t="b">
        <v>1</v>
      </c>
      <c r="T425" t="s">
        <v>17</v>
      </c>
      <c r="U425" t="s">
        <v>2033</v>
      </c>
      <c r="V425" t="s">
        <v>2034</v>
      </c>
    </row>
    <row r="426" spans="1:22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H426" t="s">
        <v>14</v>
      </c>
      <c r="I426">
        <v>83</v>
      </c>
      <c r="J426" s="5">
        <f t="shared" si="18"/>
        <v>0.40470588235294119</v>
      </c>
      <c r="K426" s="7">
        <f>IF(I426= 0, 0,E426/I426)</f>
        <v>24.867469879518072</v>
      </c>
      <c r="L426" t="s">
        <v>21</v>
      </c>
      <c r="M426" t="s">
        <v>22</v>
      </c>
      <c r="N426" s="12">
        <f t="shared" si="19"/>
        <v>43208.208333333328</v>
      </c>
      <c r="O426">
        <v>1524027600</v>
      </c>
      <c r="P426" s="12">
        <f t="shared" si="20"/>
        <v>43214.208333333328</v>
      </c>
      <c r="Q426">
        <v>1524546000</v>
      </c>
      <c r="R426" t="b">
        <v>0</v>
      </c>
      <c r="S426" t="b">
        <v>0</v>
      </c>
      <c r="T426" t="s">
        <v>60</v>
      </c>
      <c r="U426" t="s">
        <v>2035</v>
      </c>
      <c r="V426" t="s">
        <v>2045</v>
      </c>
    </row>
    <row r="427" spans="1:22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H427" t="s">
        <v>20</v>
      </c>
      <c r="I427">
        <v>92</v>
      </c>
      <c r="J427" s="5">
        <f t="shared" si="18"/>
        <v>2.8766666666666665</v>
      </c>
      <c r="K427" s="7">
        <f>IF(I427= 0, 0,E427/I427)</f>
        <v>84.423913043478265</v>
      </c>
      <c r="L427" t="s">
        <v>21</v>
      </c>
      <c r="M427" t="s">
        <v>22</v>
      </c>
      <c r="N427" s="12">
        <f t="shared" si="19"/>
        <v>42213.208333333328</v>
      </c>
      <c r="O427">
        <v>1438059600</v>
      </c>
      <c r="P427" s="12">
        <f t="shared" si="20"/>
        <v>42219.208333333328</v>
      </c>
      <c r="Q427">
        <v>1438578000</v>
      </c>
      <c r="R427" t="b">
        <v>0</v>
      </c>
      <c r="S427" t="b">
        <v>0</v>
      </c>
      <c r="T427" t="s">
        <v>122</v>
      </c>
      <c r="U427" t="s">
        <v>2054</v>
      </c>
      <c r="V427" t="s">
        <v>2055</v>
      </c>
    </row>
    <row r="428" spans="1:22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H428" t="s">
        <v>20</v>
      </c>
      <c r="I428">
        <v>219</v>
      </c>
      <c r="J428" s="5">
        <f t="shared" si="18"/>
        <v>5.7294444444444448</v>
      </c>
      <c r="K428" s="7">
        <f>IF(I428= 0, 0,E428/I428)</f>
        <v>47.091324200913242</v>
      </c>
      <c r="L428" t="s">
        <v>21</v>
      </c>
      <c r="M428" t="s">
        <v>22</v>
      </c>
      <c r="N428" s="12">
        <f t="shared" si="19"/>
        <v>41332.25</v>
      </c>
      <c r="O428">
        <v>1361944800</v>
      </c>
      <c r="P428" s="12">
        <f t="shared" si="20"/>
        <v>41339.25</v>
      </c>
      <c r="Q428">
        <v>1362549600</v>
      </c>
      <c r="R428" t="b">
        <v>0</v>
      </c>
      <c r="S428" t="b">
        <v>0</v>
      </c>
      <c r="T428" t="s">
        <v>33</v>
      </c>
      <c r="U428" t="s">
        <v>2039</v>
      </c>
      <c r="V428" t="s">
        <v>2040</v>
      </c>
    </row>
    <row r="429" spans="1:22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H429" t="s">
        <v>20</v>
      </c>
      <c r="I429">
        <v>2526</v>
      </c>
      <c r="J429" s="5">
        <f t="shared" si="18"/>
        <v>1.1290429799426933</v>
      </c>
      <c r="K429" s="7">
        <f>IF(I429= 0, 0,E429/I429)</f>
        <v>77.996041171813147</v>
      </c>
      <c r="L429" t="s">
        <v>21</v>
      </c>
      <c r="M429" t="s">
        <v>22</v>
      </c>
      <c r="N429" s="12">
        <f t="shared" si="19"/>
        <v>41895.208333333336</v>
      </c>
      <c r="O429">
        <v>1410584400</v>
      </c>
      <c r="P429" s="12">
        <f t="shared" si="20"/>
        <v>41927.208333333336</v>
      </c>
      <c r="Q429">
        <v>1413349200</v>
      </c>
      <c r="R429" t="b">
        <v>0</v>
      </c>
      <c r="S429" t="b">
        <v>1</v>
      </c>
      <c r="T429" t="s">
        <v>33</v>
      </c>
      <c r="U429" t="s">
        <v>2039</v>
      </c>
      <c r="V429" t="s">
        <v>2040</v>
      </c>
    </row>
    <row r="430" spans="1:22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H430" t="s">
        <v>14</v>
      </c>
      <c r="I430">
        <v>747</v>
      </c>
      <c r="J430" s="5">
        <f t="shared" si="18"/>
        <v>0.46387573964497042</v>
      </c>
      <c r="K430" s="7">
        <f>IF(I430= 0, 0,E430/I430)</f>
        <v>62.967871485943775</v>
      </c>
      <c r="L430" t="s">
        <v>21</v>
      </c>
      <c r="M430" t="s">
        <v>22</v>
      </c>
      <c r="N430" s="12">
        <f t="shared" si="19"/>
        <v>40585.25</v>
      </c>
      <c r="O430">
        <v>1297404000</v>
      </c>
      <c r="P430" s="12">
        <f t="shared" si="20"/>
        <v>40592.25</v>
      </c>
      <c r="Q430">
        <v>1298008800</v>
      </c>
      <c r="R430" t="b">
        <v>0</v>
      </c>
      <c r="S430" t="b">
        <v>0</v>
      </c>
      <c r="T430" t="s">
        <v>71</v>
      </c>
      <c r="U430" t="s">
        <v>2041</v>
      </c>
      <c r="V430" t="s">
        <v>2049</v>
      </c>
    </row>
    <row r="431" spans="1:22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H431" t="s">
        <v>74</v>
      </c>
      <c r="I431">
        <v>2138</v>
      </c>
      <c r="J431" s="5">
        <f t="shared" si="18"/>
        <v>0.90675916230366493</v>
      </c>
      <c r="K431" s="7">
        <f>IF(I431= 0, 0,E431/I431)</f>
        <v>81.006080449017773</v>
      </c>
      <c r="L431" t="s">
        <v>21</v>
      </c>
      <c r="M431" t="s">
        <v>22</v>
      </c>
      <c r="N431" s="12">
        <f t="shared" si="19"/>
        <v>41680.25</v>
      </c>
      <c r="O431">
        <v>1392012000</v>
      </c>
      <c r="P431" s="12">
        <f t="shared" si="20"/>
        <v>41708.208333333336</v>
      </c>
      <c r="Q431">
        <v>1394427600</v>
      </c>
      <c r="R431" t="b">
        <v>0</v>
      </c>
      <c r="S431" t="b">
        <v>1</v>
      </c>
      <c r="T431" t="s">
        <v>122</v>
      </c>
      <c r="U431" t="s">
        <v>2054</v>
      </c>
      <c r="V431" t="s">
        <v>2055</v>
      </c>
    </row>
    <row r="432" spans="1:22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H432" t="s">
        <v>14</v>
      </c>
      <c r="I432">
        <v>84</v>
      </c>
      <c r="J432" s="5">
        <f t="shared" si="18"/>
        <v>0.67740740740740746</v>
      </c>
      <c r="K432" s="7">
        <f>IF(I432= 0, 0,E432/I432)</f>
        <v>65.321428571428569</v>
      </c>
      <c r="L432" t="s">
        <v>21</v>
      </c>
      <c r="M432" t="s">
        <v>22</v>
      </c>
      <c r="N432" s="12">
        <f t="shared" si="19"/>
        <v>43737.208333333328</v>
      </c>
      <c r="O432">
        <v>1569733200</v>
      </c>
      <c r="P432" s="12">
        <f t="shared" si="20"/>
        <v>43771.208333333328</v>
      </c>
      <c r="Q432">
        <v>1572670800</v>
      </c>
      <c r="R432" t="b">
        <v>0</v>
      </c>
      <c r="S432" t="b">
        <v>0</v>
      </c>
      <c r="T432" t="s">
        <v>33</v>
      </c>
      <c r="U432" t="s">
        <v>2039</v>
      </c>
      <c r="V432" t="s">
        <v>2040</v>
      </c>
    </row>
    <row r="433" spans="1:22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H433" t="s">
        <v>20</v>
      </c>
      <c r="I433">
        <v>94</v>
      </c>
      <c r="J433" s="5">
        <f t="shared" si="18"/>
        <v>1.9249019607843136</v>
      </c>
      <c r="K433" s="7">
        <f>IF(I433= 0, 0,E433/I433)</f>
        <v>104.43617021276596</v>
      </c>
      <c r="L433" t="s">
        <v>21</v>
      </c>
      <c r="M433" t="s">
        <v>22</v>
      </c>
      <c r="N433" s="12">
        <f t="shared" si="19"/>
        <v>43273.208333333328</v>
      </c>
      <c r="O433">
        <v>1529643600</v>
      </c>
      <c r="P433" s="12">
        <f t="shared" si="20"/>
        <v>43290.208333333328</v>
      </c>
      <c r="Q433">
        <v>1531112400</v>
      </c>
      <c r="R433" t="b">
        <v>1</v>
      </c>
      <c r="S433" t="b">
        <v>0</v>
      </c>
      <c r="T433" t="s">
        <v>33</v>
      </c>
      <c r="U433" t="s">
        <v>2039</v>
      </c>
      <c r="V433" t="s">
        <v>2040</v>
      </c>
    </row>
    <row r="434" spans="1:22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H434" t="s">
        <v>14</v>
      </c>
      <c r="I434">
        <v>91</v>
      </c>
      <c r="J434" s="5">
        <f t="shared" si="18"/>
        <v>0.82714285714285718</v>
      </c>
      <c r="K434" s="7">
        <f>IF(I434= 0, 0,E434/I434)</f>
        <v>69.989010989010993</v>
      </c>
      <c r="L434" t="s">
        <v>21</v>
      </c>
      <c r="M434" t="s">
        <v>22</v>
      </c>
      <c r="N434" s="12">
        <f t="shared" si="19"/>
        <v>41761.208333333336</v>
      </c>
      <c r="O434">
        <v>1399006800</v>
      </c>
      <c r="P434" s="12">
        <f t="shared" si="20"/>
        <v>41781.208333333336</v>
      </c>
      <c r="Q434">
        <v>1400734800</v>
      </c>
      <c r="R434" t="b">
        <v>0</v>
      </c>
      <c r="S434" t="b">
        <v>0</v>
      </c>
      <c r="T434" t="s">
        <v>33</v>
      </c>
      <c r="U434" t="s">
        <v>2039</v>
      </c>
      <c r="V434" t="s">
        <v>2040</v>
      </c>
    </row>
    <row r="435" spans="1:22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H435" t="s">
        <v>14</v>
      </c>
      <c r="I435">
        <v>792</v>
      </c>
      <c r="J435" s="5">
        <f t="shared" si="18"/>
        <v>0.54163920922570019</v>
      </c>
      <c r="K435" s="7">
        <f>IF(I435= 0, 0,E435/I435)</f>
        <v>83.023989898989896</v>
      </c>
      <c r="L435" t="s">
        <v>21</v>
      </c>
      <c r="M435" t="s">
        <v>22</v>
      </c>
      <c r="N435" s="12">
        <f t="shared" si="19"/>
        <v>41603.25</v>
      </c>
      <c r="O435">
        <v>1385359200</v>
      </c>
      <c r="P435" s="12">
        <f t="shared" si="20"/>
        <v>41619.25</v>
      </c>
      <c r="Q435">
        <v>1386741600</v>
      </c>
      <c r="R435" t="b">
        <v>0</v>
      </c>
      <c r="S435" t="b">
        <v>1</v>
      </c>
      <c r="T435" t="s">
        <v>42</v>
      </c>
      <c r="U435" t="s">
        <v>2041</v>
      </c>
      <c r="V435" t="s">
        <v>2042</v>
      </c>
    </row>
    <row r="436" spans="1:22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H436" t="s">
        <v>74</v>
      </c>
      <c r="I436">
        <v>10</v>
      </c>
      <c r="J436" s="5">
        <f t="shared" si="18"/>
        <v>0.16722222222222222</v>
      </c>
      <c r="K436" s="7">
        <f>IF(I436= 0, 0,E436/I436)</f>
        <v>90.3</v>
      </c>
      <c r="L436" t="s">
        <v>15</v>
      </c>
      <c r="M436" t="s">
        <v>16</v>
      </c>
      <c r="N436" s="12">
        <f t="shared" si="19"/>
        <v>42705.25</v>
      </c>
      <c r="O436">
        <v>1480572000</v>
      </c>
      <c r="P436" s="12">
        <f t="shared" si="20"/>
        <v>42719.25</v>
      </c>
      <c r="Q436">
        <v>1481781600</v>
      </c>
      <c r="R436" t="b">
        <v>1</v>
      </c>
      <c r="S436" t="b">
        <v>0</v>
      </c>
      <c r="T436" t="s">
        <v>33</v>
      </c>
      <c r="U436" t="s">
        <v>2039</v>
      </c>
      <c r="V436" t="s">
        <v>2040</v>
      </c>
    </row>
    <row r="437" spans="1:22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H437" t="s">
        <v>20</v>
      </c>
      <c r="I437">
        <v>1713</v>
      </c>
      <c r="J437" s="5">
        <f t="shared" si="18"/>
        <v>1.168766404199475</v>
      </c>
      <c r="K437" s="7">
        <f>IF(I437= 0, 0,E437/I437)</f>
        <v>103.98131932282546</v>
      </c>
      <c r="L437" t="s">
        <v>107</v>
      </c>
      <c r="M437" t="s">
        <v>108</v>
      </c>
      <c r="N437" s="12">
        <f t="shared" si="19"/>
        <v>41988.25</v>
      </c>
      <c r="O437">
        <v>1418623200</v>
      </c>
      <c r="P437" s="12">
        <f t="shared" si="20"/>
        <v>42000.25</v>
      </c>
      <c r="Q437">
        <v>1419660000</v>
      </c>
      <c r="R437" t="b">
        <v>0</v>
      </c>
      <c r="S437" t="b">
        <v>1</v>
      </c>
      <c r="T437" t="s">
        <v>33</v>
      </c>
      <c r="U437" t="s">
        <v>2039</v>
      </c>
      <c r="V437" t="s">
        <v>2040</v>
      </c>
    </row>
    <row r="438" spans="1:22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H438" t="s">
        <v>20</v>
      </c>
      <c r="I438">
        <v>249</v>
      </c>
      <c r="J438" s="5">
        <f t="shared" si="18"/>
        <v>10.521538461538462</v>
      </c>
      <c r="K438" s="7">
        <f>IF(I438= 0, 0,E438/I438)</f>
        <v>54.931726907630519</v>
      </c>
      <c r="L438" t="s">
        <v>21</v>
      </c>
      <c r="M438" t="s">
        <v>22</v>
      </c>
      <c r="N438" s="12">
        <f t="shared" si="19"/>
        <v>43575.208333333328</v>
      </c>
      <c r="O438">
        <v>1555736400</v>
      </c>
      <c r="P438" s="12">
        <f t="shared" si="20"/>
        <v>43576.208333333328</v>
      </c>
      <c r="Q438">
        <v>1555822800</v>
      </c>
      <c r="R438" t="b">
        <v>0</v>
      </c>
      <c r="S438" t="b">
        <v>0</v>
      </c>
      <c r="T438" t="s">
        <v>159</v>
      </c>
      <c r="U438" t="s">
        <v>2035</v>
      </c>
      <c r="V438" t="s">
        <v>2058</v>
      </c>
    </row>
    <row r="439" spans="1:22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H439" t="s">
        <v>20</v>
      </c>
      <c r="I439">
        <v>192</v>
      </c>
      <c r="J439" s="5">
        <f t="shared" si="18"/>
        <v>1.2307407407407407</v>
      </c>
      <c r="K439" s="7">
        <f>IF(I439= 0, 0,E439/I439)</f>
        <v>51.921875</v>
      </c>
      <c r="L439" t="s">
        <v>21</v>
      </c>
      <c r="M439" t="s">
        <v>22</v>
      </c>
      <c r="N439" s="12">
        <f t="shared" si="19"/>
        <v>42260.208333333328</v>
      </c>
      <c r="O439">
        <v>1442120400</v>
      </c>
      <c r="P439" s="12">
        <f t="shared" si="20"/>
        <v>42263.208333333328</v>
      </c>
      <c r="Q439">
        <v>1442379600</v>
      </c>
      <c r="R439" t="b">
        <v>0</v>
      </c>
      <c r="S439" t="b">
        <v>1</v>
      </c>
      <c r="T439" t="s">
        <v>71</v>
      </c>
      <c r="U439" t="s">
        <v>2041</v>
      </c>
      <c r="V439" t="s">
        <v>2049</v>
      </c>
    </row>
    <row r="440" spans="1:22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H440" t="s">
        <v>20</v>
      </c>
      <c r="I440">
        <v>247</v>
      </c>
      <c r="J440" s="5">
        <f t="shared" si="18"/>
        <v>1.7863855421686747</v>
      </c>
      <c r="K440" s="7">
        <f>IF(I440= 0, 0,E440/I440)</f>
        <v>60.02834008097166</v>
      </c>
      <c r="L440" t="s">
        <v>21</v>
      </c>
      <c r="M440" t="s">
        <v>22</v>
      </c>
      <c r="N440" s="12">
        <f t="shared" si="19"/>
        <v>41337.25</v>
      </c>
      <c r="O440">
        <v>1362376800</v>
      </c>
      <c r="P440" s="12">
        <f t="shared" si="20"/>
        <v>41367.208333333336</v>
      </c>
      <c r="Q440">
        <v>1364965200</v>
      </c>
      <c r="R440" t="b">
        <v>0</v>
      </c>
      <c r="S440" t="b">
        <v>0</v>
      </c>
      <c r="T440" t="s">
        <v>33</v>
      </c>
      <c r="U440" t="s">
        <v>2039</v>
      </c>
      <c r="V440" t="s">
        <v>2040</v>
      </c>
    </row>
    <row r="441" spans="1:22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H441" t="s">
        <v>20</v>
      </c>
      <c r="I441">
        <v>2293</v>
      </c>
      <c r="J441" s="5">
        <f t="shared" si="18"/>
        <v>3.5528169014084505</v>
      </c>
      <c r="K441" s="7">
        <f>IF(I441= 0, 0,E441/I441)</f>
        <v>44.003488879197555</v>
      </c>
      <c r="L441" t="s">
        <v>21</v>
      </c>
      <c r="M441" t="s">
        <v>22</v>
      </c>
      <c r="N441" s="12">
        <f t="shared" si="19"/>
        <v>42680.208333333328</v>
      </c>
      <c r="O441">
        <v>1478408400</v>
      </c>
      <c r="P441" s="12">
        <f t="shared" si="20"/>
        <v>42687.25</v>
      </c>
      <c r="Q441">
        <v>1479016800</v>
      </c>
      <c r="R441" t="b">
        <v>0</v>
      </c>
      <c r="S441" t="b">
        <v>0</v>
      </c>
      <c r="T441" t="s">
        <v>474</v>
      </c>
      <c r="U441" t="s">
        <v>2041</v>
      </c>
      <c r="V441" t="s">
        <v>2063</v>
      </c>
    </row>
    <row r="442" spans="1:22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H442" t="s">
        <v>20</v>
      </c>
      <c r="I442">
        <v>3131</v>
      </c>
      <c r="J442" s="5">
        <f t="shared" si="18"/>
        <v>1.6190634146341463</v>
      </c>
      <c r="K442" s="7">
        <f>IF(I442= 0, 0,E442/I442)</f>
        <v>53.003513254551258</v>
      </c>
      <c r="L442" t="s">
        <v>21</v>
      </c>
      <c r="M442" t="s">
        <v>22</v>
      </c>
      <c r="N442" s="12">
        <f t="shared" si="19"/>
        <v>42916.208333333328</v>
      </c>
      <c r="O442">
        <v>1498798800</v>
      </c>
      <c r="P442" s="12">
        <f t="shared" si="20"/>
        <v>42926.208333333328</v>
      </c>
      <c r="Q442">
        <v>1499662800</v>
      </c>
      <c r="R442" t="b">
        <v>0</v>
      </c>
      <c r="S442" t="b">
        <v>0</v>
      </c>
      <c r="T442" t="s">
        <v>269</v>
      </c>
      <c r="U442" t="s">
        <v>2041</v>
      </c>
      <c r="V442" t="s">
        <v>2060</v>
      </c>
    </row>
    <row r="443" spans="1:22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H443" t="s">
        <v>14</v>
      </c>
      <c r="I443">
        <v>32</v>
      </c>
      <c r="J443" s="5">
        <f t="shared" si="18"/>
        <v>0.24914285714285714</v>
      </c>
      <c r="K443" s="7">
        <f>IF(I443= 0, 0,E443/I443)</f>
        <v>54.5</v>
      </c>
      <c r="L443" t="s">
        <v>21</v>
      </c>
      <c r="M443" t="s">
        <v>22</v>
      </c>
      <c r="N443" s="12">
        <f t="shared" si="19"/>
        <v>41025.208333333336</v>
      </c>
      <c r="O443">
        <v>1335416400</v>
      </c>
      <c r="P443" s="12">
        <f t="shared" si="20"/>
        <v>41053.208333333336</v>
      </c>
      <c r="Q443">
        <v>1337835600</v>
      </c>
      <c r="R443" t="b">
        <v>0</v>
      </c>
      <c r="S443" t="b">
        <v>0</v>
      </c>
      <c r="T443" t="s">
        <v>65</v>
      </c>
      <c r="U443" t="s">
        <v>2037</v>
      </c>
      <c r="V443" t="s">
        <v>2046</v>
      </c>
    </row>
    <row r="444" spans="1:22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H444" t="s">
        <v>20</v>
      </c>
      <c r="I444">
        <v>143</v>
      </c>
      <c r="J444" s="5">
        <f t="shared" si="18"/>
        <v>1.9872222222222222</v>
      </c>
      <c r="K444" s="7">
        <f>IF(I444= 0, 0,E444/I444)</f>
        <v>75.04195804195804</v>
      </c>
      <c r="L444" t="s">
        <v>107</v>
      </c>
      <c r="M444" t="s">
        <v>108</v>
      </c>
      <c r="N444" s="12">
        <f t="shared" si="19"/>
        <v>42980.208333333328</v>
      </c>
      <c r="O444">
        <v>1504328400</v>
      </c>
      <c r="P444" s="12">
        <f t="shared" si="20"/>
        <v>42996.208333333328</v>
      </c>
      <c r="Q444">
        <v>1505710800</v>
      </c>
      <c r="R444" t="b">
        <v>0</v>
      </c>
      <c r="S444" t="b">
        <v>0</v>
      </c>
      <c r="T444" t="s">
        <v>33</v>
      </c>
      <c r="U444" t="s">
        <v>2039</v>
      </c>
      <c r="V444" t="s">
        <v>2040</v>
      </c>
    </row>
    <row r="445" spans="1:22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H445" t="s">
        <v>74</v>
      </c>
      <c r="I445">
        <v>90</v>
      </c>
      <c r="J445" s="5">
        <f t="shared" si="18"/>
        <v>0.34752688172043011</v>
      </c>
      <c r="K445" s="7">
        <f>IF(I445= 0, 0,E445/I445)</f>
        <v>35.911111111111111</v>
      </c>
      <c r="L445" t="s">
        <v>21</v>
      </c>
      <c r="M445" t="s">
        <v>22</v>
      </c>
      <c r="N445" s="12">
        <f t="shared" si="19"/>
        <v>40451.208333333336</v>
      </c>
      <c r="O445">
        <v>1285822800</v>
      </c>
      <c r="P445" s="12">
        <f t="shared" si="20"/>
        <v>40470.208333333336</v>
      </c>
      <c r="Q445">
        <v>1287464400</v>
      </c>
      <c r="R445" t="b">
        <v>0</v>
      </c>
      <c r="S445" t="b">
        <v>0</v>
      </c>
      <c r="T445" t="s">
        <v>33</v>
      </c>
      <c r="U445" t="s">
        <v>2039</v>
      </c>
      <c r="V445" t="s">
        <v>2040</v>
      </c>
    </row>
    <row r="446" spans="1:22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H446" t="s">
        <v>20</v>
      </c>
      <c r="I446">
        <v>296</v>
      </c>
      <c r="J446" s="5">
        <f t="shared" si="18"/>
        <v>1.7641935483870967</v>
      </c>
      <c r="K446" s="7">
        <f>IF(I446= 0, 0,E446/I446)</f>
        <v>36.952702702702702</v>
      </c>
      <c r="L446" t="s">
        <v>21</v>
      </c>
      <c r="M446" t="s">
        <v>22</v>
      </c>
      <c r="N446" s="12">
        <f t="shared" si="19"/>
        <v>40748.208333333336</v>
      </c>
      <c r="O446">
        <v>1311483600</v>
      </c>
      <c r="P446" s="12">
        <f t="shared" si="20"/>
        <v>40750.208333333336</v>
      </c>
      <c r="Q446">
        <v>1311656400</v>
      </c>
      <c r="R446" t="b">
        <v>0</v>
      </c>
      <c r="S446" t="b">
        <v>1</v>
      </c>
      <c r="T446" t="s">
        <v>60</v>
      </c>
      <c r="U446" t="s">
        <v>2035</v>
      </c>
      <c r="V446" t="s">
        <v>2045</v>
      </c>
    </row>
    <row r="447" spans="1:22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H447" t="s">
        <v>20</v>
      </c>
      <c r="I447">
        <v>170</v>
      </c>
      <c r="J447" s="5">
        <f t="shared" si="18"/>
        <v>5.1138095238095236</v>
      </c>
      <c r="K447" s="7">
        <f>IF(I447= 0, 0,E447/I447)</f>
        <v>63.170588235294119</v>
      </c>
      <c r="L447" t="s">
        <v>21</v>
      </c>
      <c r="M447" t="s">
        <v>22</v>
      </c>
      <c r="N447" s="12">
        <f t="shared" si="19"/>
        <v>40515.25</v>
      </c>
      <c r="O447">
        <v>1291356000</v>
      </c>
      <c r="P447" s="12">
        <f t="shared" si="20"/>
        <v>40536.25</v>
      </c>
      <c r="Q447">
        <v>1293170400</v>
      </c>
      <c r="R447" t="b">
        <v>0</v>
      </c>
      <c r="S447" t="b">
        <v>1</v>
      </c>
      <c r="T447" t="s">
        <v>33</v>
      </c>
      <c r="U447" t="s">
        <v>2039</v>
      </c>
      <c r="V447" t="s">
        <v>2040</v>
      </c>
    </row>
    <row r="448" spans="1:22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H448" t="s">
        <v>14</v>
      </c>
      <c r="I448">
        <v>186</v>
      </c>
      <c r="J448" s="5">
        <f t="shared" si="18"/>
        <v>0.82044117647058823</v>
      </c>
      <c r="K448" s="7">
        <f>IF(I448= 0, 0,E448/I448)</f>
        <v>29.99462365591398</v>
      </c>
      <c r="L448" t="s">
        <v>21</v>
      </c>
      <c r="M448" t="s">
        <v>22</v>
      </c>
      <c r="N448" s="12">
        <f t="shared" si="19"/>
        <v>41261.25</v>
      </c>
      <c r="O448">
        <v>1355810400</v>
      </c>
      <c r="P448" s="12">
        <f t="shared" si="20"/>
        <v>41263.25</v>
      </c>
      <c r="Q448">
        <v>1355983200</v>
      </c>
      <c r="R448" t="b">
        <v>0</v>
      </c>
      <c r="S448" t="b">
        <v>0</v>
      </c>
      <c r="T448" t="s">
        <v>65</v>
      </c>
      <c r="U448" t="s">
        <v>2037</v>
      </c>
      <c r="V448" t="s">
        <v>2046</v>
      </c>
    </row>
    <row r="449" spans="1:22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H449" t="s">
        <v>74</v>
      </c>
      <c r="I449">
        <v>439</v>
      </c>
      <c r="J449" s="5">
        <f t="shared" si="18"/>
        <v>0.24326030927835052</v>
      </c>
      <c r="K449" s="7">
        <f>IF(I449= 0, 0,E449/I449)</f>
        <v>86</v>
      </c>
      <c r="L449" t="s">
        <v>40</v>
      </c>
      <c r="M449" t="s">
        <v>41</v>
      </c>
      <c r="N449" s="12">
        <f t="shared" si="19"/>
        <v>43088.25</v>
      </c>
      <c r="O449">
        <v>1513663200</v>
      </c>
      <c r="P449" s="12">
        <f t="shared" si="20"/>
        <v>43104.25</v>
      </c>
      <c r="Q449">
        <v>1515045600</v>
      </c>
      <c r="R449" t="b">
        <v>0</v>
      </c>
      <c r="S449" t="b">
        <v>0</v>
      </c>
      <c r="T449" t="s">
        <v>269</v>
      </c>
      <c r="U449" t="s">
        <v>2041</v>
      </c>
      <c r="V449" t="s">
        <v>2060</v>
      </c>
    </row>
    <row r="450" spans="1:22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H450" t="s">
        <v>14</v>
      </c>
      <c r="I450">
        <v>605</v>
      </c>
      <c r="J450" s="5">
        <f t="shared" si="18"/>
        <v>0.50482758620689661</v>
      </c>
      <c r="K450" s="7">
        <f>IF(I450= 0, 0,E450/I450)</f>
        <v>75.014876033057845</v>
      </c>
      <c r="L450" t="s">
        <v>21</v>
      </c>
      <c r="M450" t="s">
        <v>22</v>
      </c>
      <c r="N450" s="12">
        <f t="shared" si="19"/>
        <v>41378.208333333336</v>
      </c>
      <c r="O450">
        <v>1365915600</v>
      </c>
      <c r="P450" s="12">
        <f t="shared" si="20"/>
        <v>41380.208333333336</v>
      </c>
      <c r="Q450">
        <v>1366088400</v>
      </c>
      <c r="R450" t="b">
        <v>0</v>
      </c>
      <c r="S450" t="b">
        <v>1</v>
      </c>
      <c r="T450" t="s">
        <v>89</v>
      </c>
      <c r="U450" t="s">
        <v>2050</v>
      </c>
      <c r="V450" t="s">
        <v>2051</v>
      </c>
    </row>
    <row r="451" spans="1:22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H451" t="s">
        <v>20</v>
      </c>
      <c r="I451">
        <v>86</v>
      </c>
      <c r="J451" s="5">
        <f t="shared" ref="J451:J514" si="21">E451/D451</f>
        <v>9.67</v>
      </c>
      <c r="K451" s="7">
        <f>IF(I451= 0, 0,E451/I451)</f>
        <v>101.19767441860465</v>
      </c>
      <c r="L451" t="s">
        <v>36</v>
      </c>
      <c r="M451" t="s">
        <v>37</v>
      </c>
      <c r="N451" s="12">
        <f t="shared" ref="N451:N514" si="22">(((O451/60/60)/24+DATE(1970,1,1)))</f>
        <v>43530.25</v>
      </c>
      <c r="O451">
        <v>1551852000</v>
      </c>
      <c r="P451" s="12">
        <f t="shared" ref="P451:P514" si="23">(((Q451/60)/60)/24+DATE(1970,1,1))</f>
        <v>43547.208333333328</v>
      </c>
      <c r="Q451">
        <v>1553317200</v>
      </c>
      <c r="R451" t="b">
        <v>0</v>
      </c>
      <c r="S451" t="b">
        <v>0</v>
      </c>
      <c r="T451" t="s">
        <v>89</v>
      </c>
      <c r="U451" t="s">
        <v>2050</v>
      </c>
      <c r="V451" t="s">
        <v>2051</v>
      </c>
    </row>
    <row r="452" spans="1:22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H452" t="s">
        <v>14</v>
      </c>
      <c r="I452">
        <v>1</v>
      </c>
      <c r="J452" s="5">
        <f t="shared" si="21"/>
        <v>0.04</v>
      </c>
      <c r="K452" s="7">
        <f>IF(I452= 0, 0,E452/I452)</f>
        <v>4</v>
      </c>
      <c r="L452" t="s">
        <v>15</v>
      </c>
      <c r="M452" t="s">
        <v>16</v>
      </c>
      <c r="N452" s="12">
        <f t="shared" si="22"/>
        <v>43394.208333333328</v>
      </c>
      <c r="O452">
        <v>1540098000</v>
      </c>
      <c r="P452" s="12">
        <f t="shared" si="23"/>
        <v>43417.25</v>
      </c>
      <c r="Q452">
        <v>1542088800</v>
      </c>
      <c r="R452" t="b">
        <v>0</v>
      </c>
      <c r="S452" t="b">
        <v>0</v>
      </c>
      <c r="T452" t="s">
        <v>71</v>
      </c>
      <c r="U452" t="s">
        <v>2041</v>
      </c>
      <c r="V452" t="s">
        <v>2049</v>
      </c>
    </row>
    <row r="453" spans="1:22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H453" t="s">
        <v>20</v>
      </c>
      <c r="I453">
        <v>6286</v>
      </c>
      <c r="J453" s="5">
        <f t="shared" si="21"/>
        <v>1.2284501347708894</v>
      </c>
      <c r="K453" s="7">
        <f>IF(I453= 0, 0,E453/I453)</f>
        <v>29.001272669424118</v>
      </c>
      <c r="L453" t="s">
        <v>21</v>
      </c>
      <c r="M453" t="s">
        <v>22</v>
      </c>
      <c r="N453" s="12">
        <f t="shared" si="22"/>
        <v>42935.208333333328</v>
      </c>
      <c r="O453">
        <v>1500440400</v>
      </c>
      <c r="P453" s="12">
        <f t="shared" si="23"/>
        <v>42966.208333333328</v>
      </c>
      <c r="Q453">
        <v>1503118800</v>
      </c>
      <c r="R453" t="b">
        <v>0</v>
      </c>
      <c r="S453" t="b">
        <v>0</v>
      </c>
      <c r="T453" t="s">
        <v>23</v>
      </c>
      <c r="U453" t="s">
        <v>2035</v>
      </c>
      <c r="V453" t="s">
        <v>2036</v>
      </c>
    </row>
    <row r="454" spans="1:22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H454" t="s">
        <v>14</v>
      </c>
      <c r="I454">
        <v>31</v>
      </c>
      <c r="J454" s="5">
        <f t="shared" si="21"/>
        <v>0.63437500000000002</v>
      </c>
      <c r="K454" s="7">
        <f>IF(I454= 0, 0,E454/I454)</f>
        <v>98.225806451612897</v>
      </c>
      <c r="L454" t="s">
        <v>21</v>
      </c>
      <c r="M454" t="s">
        <v>22</v>
      </c>
      <c r="N454" s="12">
        <f t="shared" si="22"/>
        <v>40365.208333333336</v>
      </c>
      <c r="O454">
        <v>1278392400</v>
      </c>
      <c r="P454" s="12">
        <f t="shared" si="23"/>
        <v>40366.208333333336</v>
      </c>
      <c r="Q454">
        <v>1278478800</v>
      </c>
      <c r="R454" t="b">
        <v>0</v>
      </c>
      <c r="S454" t="b">
        <v>0</v>
      </c>
      <c r="T454" t="s">
        <v>53</v>
      </c>
      <c r="U454" t="s">
        <v>2041</v>
      </c>
      <c r="V454" t="s">
        <v>2044</v>
      </c>
    </row>
    <row r="455" spans="1:22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H455" t="s">
        <v>14</v>
      </c>
      <c r="I455">
        <v>1181</v>
      </c>
      <c r="J455" s="5">
        <f t="shared" si="21"/>
        <v>0.56331688596491225</v>
      </c>
      <c r="K455" s="7">
        <f>IF(I455= 0, 0,E455/I455)</f>
        <v>87.001693480101608</v>
      </c>
      <c r="L455" t="s">
        <v>21</v>
      </c>
      <c r="M455" t="s">
        <v>22</v>
      </c>
      <c r="N455" s="12">
        <f t="shared" si="22"/>
        <v>42705.25</v>
      </c>
      <c r="O455">
        <v>1480572000</v>
      </c>
      <c r="P455" s="12">
        <f t="shared" si="23"/>
        <v>42746.25</v>
      </c>
      <c r="Q455">
        <v>1484114400</v>
      </c>
      <c r="R455" t="b">
        <v>0</v>
      </c>
      <c r="S455" t="b">
        <v>0</v>
      </c>
      <c r="T455" t="s">
        <v>474</v>
      </c>
      <c r="U455" t="s">
        <v>2041</v>
      </c>
      <c r="V455" t="s">
        <v>2063</v>
      </c>
    </row>
    <row r="456" spans="1:22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H456" t="s">
        <v>14</v>
      </c>
      <c r="I456">
        <v>39</v>
      </c>
      <c r="J456" s="5">
        <f t="shared" si="21"/>
        <v>0.44074999999999998</v>
      </c>
      <c r="K456" s="7">
        <f>IF(I456= 0, 0,E456/I456)</f>
        <v>45.205128205128204</v>
      </c>
      <c r="L456" t="s">
        <v>21</v>
      </c>
      <c r="M456" t="s">
        <v>22</v>
      </c>
      <c r="N456" s="12">
        <f t="shared" si="22"/>
        <v>41568.208333333336</v>
      </c>
      <c r="O456">
        <v>1382331600</v>
      </c>
      <c r="P456" s="12">
        <f t="shared" si="23"/>
        <v>41604.25</v>
      </c>
      <c r="Q456">
        <v>1385445600</v>
      </c>
      <c r="R456" t="b">
        <v>0</v>
      </c>
      <c r="S456" t="b">
        <v>1</v>
      </c>
      <c r="T456" t="s">
        <v>53</v>
      </c>
      <c r="U456" t="s">
        <v>2041</v>
      </c>
      <c r="V456" t="s">
        <v>2044</v>
      </c>
    </row>
    <row r="457" spans="1:22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H457" t="s">
        <v>20</v>
      </c>
      <c r="I457">
        <v>3727</v>
      </c>
      <c r="J457" s="5">
        <f t="shared" si="21"/>
        <v>1.1837253218884121</v>
      </c>
      <c r="K457" s="7">
        <f>IF(I457= 0, 0,E457/I457)</f>
        <v>37.001341561577675</v>
      </c>
      <c r="L457" t="s">
        <v>21</v>
      </c>
      <c r="M457" t="s">
        <v>22</v>
      </c>
      <c r="N457" s="12">
        <f t="shared" si="22"/>
        <v>40809.208333333336</v>
      </c>
      <c r="O457">
        <v>1316754000</v>
      </c>
      <c r="P457" s="12">
        <f t="shared" si="23"/>
        <v>40832.208333333336</v>
      </c>
      <c r="Q457">
        <v>1318741200</v>
      </c>
      <c r="R457" t="b">
        <v>0</v>
      </c>
      <c r="S457" t="b">
        <v>0</v>
      </c>
      <c r="T457" t="s">
        <v>33</v>
      </c>
      <c r="U457" t="s">
        <v>2039</v>
      </c>
      <c r="V457" t="s">
        <v>2040</v>
      </c>
    </row>
    <row r="458" spans="1:22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H458" t="s">
        <v>20</v>
      </c>
      <c r="I458">
        <v>1605</v>
      </c>
      <c r="J458" s="5">
        <f t="shared" si="21"/>
        <v>1.041243169398907</v>
      </c>
      <c r="K458" s="7">
        <f>IF(I458= 0, 0,E458/I458)</f>
        <v>94.976947040498445</v>
      </c>
      <c r="L458" t="s">
        <v>21</v>
      </c>
      <c r="M458" t="s">
        <v>22</v>
      </c>
      <c r="N458" s="12">
        <f t="shared" si="22"/>
        <v>43141.25</v>
      </c>
      <c r="O458">
        <v>1518242400</v>
      </c>
      <c r="P458" s="12">
        <f t="shared" si="23"/>
        <v>43141.25</v>
      </c>
      <c r="Q458">
        <v>1518242400</v>
      </c>
      <c r="R458" t="b">
        <v>0</v>
      </c>
      <c r="S458" t="b">
        <v>1</v>
      </c>
      <c r="T458" t="s">
        <v>60</v>
      </c>
      <c r="U458" t="s">
        <v>2035</v>
      </c>
      <c r="V458" t="s">
        <v>2045</v>
      </c>
    </row>
    <row r="459" spans="1:22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H459" t="s">
        <v>14</v>
      </c>
      <c r="I459">
        <v>46</v>
      </c>
      <c r="J459" s="5">
        <f t="shared" si="21"/>
        <v>0.26640000000000003</v>
      </c>
      <c r="K459" s="7">
        <f>IF(I459= 0, 0,E459/I459)</f>
        <v>28.956521739130434</v>
      </c>
      <c r="L459" t="s">
        <v>21</v>
      </c>
      <c r="M459" t="s">
        <v>22</v>
      </c>
      <c r="N459" s="12">
        <f t="shared" si="22"/>
        <v>42657.208333333328</v>
      </c>
      <c r="O459">
        <v>1476421200</v>
      </c>
      <c r="P459" s="12">
        <f t="shared" si="23"/>
        <v>42659.208333333328</v>
      </c>
      <c r="Q459">
        <v>1476594000</v>
      </c>
      <c r="R459" t="b">
        <v>0</v>
      </c>
      <c r="S459" t="b">
        <v>0</v>
      </c>
      <c r="T459" t="s">
        <v>33</v>
      </c>
      <c r="U459" t="s">
        <v>2039</v>
      </c>
      <c r="V459" t="s">
        <v>2040</v>
      </c>
    </row>
    <row r="460" spans="1:22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H460" t="s">
        <v>20</v>
      </c>
      <c r="I460">
        <v>2120</v>
      </c>
      <c r="J460" s="5">
        <f t="shared" si="21"/>
        <v>3.5120118343195266</v>
      </c>
      <c r="K460" s="7">
        <f>IF(I460= 0, 0,E460/I460)</f>
        <v>55.993396226415094</v>
      </c>
      <c r="L460" t="s">
        <v>21</v>
      </c>
      <c r="M460" t="s">
        <v>22</v>
      </c>
      <c r="N460" s="12">
        <f t="shared" si="22"/>
        <v>40265.208333333336</v>
      </c>
      <c r="O460">
        <v>1269752400</v>
      </c>
      <c r="P460" s="12">
        <f t="shared" si="23"/>
        <v>40309.208333333336</v>
      </c>
      <c r="Q460">
        <v>1273554000</v>
      </c>
      <c r="R460" t="b">
        <v>0</v>
      </c>
      <c r="S460" t="b">
        <v>0</v>
      </c>
      <c r="T460" t="s">
        <v>33</v>
      </c>
      <c r="U460" t="s">
        <v>2039</v>
      </c>
      <c r="V460" t="s">
        <v>2040</v>
      </c>
    </row>
    <row r="461" spans="1:22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H461" t="s">
        <v>14</v>
      </c>
      <c r="I461">
        <v>105</v>
      </c>
      <c r="J461" s="5">
        <f t="shared" si="21"/>
        <v>0.90063492063492068</v>
      </c>
      <c r="K461" s="7">
        <f>IF(I461= 0, 0,E461/I461)</f>
        <v>54.038095238095238</v>
      </c>
      <c r="L461" t="s">
        <v>21</v>
      </c>
      <c r="M461" t="s">
        <v>22</v>
      </c>
      <c r="N461" s="12">
        <f t="shared" si="22"/>
        <v>42001.25</v>
      </c>
      <c r="O461">
        <v>1419746400</v>
      </c>
      <c r="P461" s="12">
        <f t="shared" si="23"/>
        <v>42026.25</v>
      </c>
      <c r="Q461">
        <v>1421906400</v>
      </c>
      <c r="R461" t="b">
        <v>0</v>
      </c>
      <c r="S461" t="b">
        <v>0</v>
      </c>
      <c r="T461" t="s">
        <v>42</v>
      </c>
      <c r="U461" t="s">
        <v>2041</v>
      </c>
      <c r="V461" t="s">
        <v>2042</v>
      </c>
    </row>
    <row r="462" spans="1:22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H462" t="s">
        <v>20</v>
      </c>
      <c r="I462">
        <v>50</v>
      </c>
      <c r="J462" s="5">
        <f t="shared" si="21"/>
        <v>1.7162500000000001</v>
      </c>
      <c r="K462" s="7">
        <f>IF(I462= 0, 0,E462/I462)</f>
        <v>82.38</v>
      </c>
      <c r="L462" t="s">
        <v>21</v>
      </c>
      <c r="M462" t="s">
        <v>22</v>
      </c>
      <c r="N462" s="12">
        <f t="shared" si="22"/>
        <v>40399.208333333336</v>
      </c>
      <c r="O462">
        <v>1281330000</v>
      </c>
      <c r="P462" s="12">
        <f t="shared" si="23"/>
        <v>40402.208333333336</v>
      </c>
      <c r="Q462">
        <v>1281589200</v>
      </c>
      <c r="R462" t="b">
        <v>0</v>
      </c>
      <c r="S462" t="b">
        <v>0</v>
      </c>
      <c r="T462" t="s">
        <v>33</v>
      </c>
      <c r="U462" t="s">
        <v>2039</v>
      </c>
      <c r="V462" t="s">
        <v>2040</v>
      </c>
    </row>
    <row r="463" spans="1:22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H463" t="s">
        <v>20</v>
      </c>
      <c r="I463">
        <v>2080</v>
      </c>
      <c r="J463" s="5">
        <f t="shared" si="21"/>
        <v>1.4104655870445344</v>
      </c>
      <c r="K463" s="7">
        <f>IF(I463= 0, 0,E463/I463)</f>
        <v>66.997115384615384</v>
      </c>
      <c r="L463" t="s">
        <v>21</v>
      </c>
      <c r="M463" t="s">
        <v>22</v>
      </c>
      <c r="N463" s="12">
        <f t="shared" si="22"/>
        <v>41757.208333333336</v>
      </c>
      <c r="O463">
        <v>1398661200</v>
      </c>
      <c r="P463" s="12">
        <f t="shared" si="23"/>
        <v>41777.208333333336</v>
      </c>
      <c r="Q463">
        <v>1400389200</v>
      </c>
      <c r="R463" t="b">
        <v>0</v>
      </c>
      <c r="S463" t="b">
        <v>0</v>
      </c>
      <c r="T463" t="s">
        <v>53</v>
      </c>
      <c r="U463" t="s">
        <v>2041</v>
      </c>
      <c r="V463" t="s">
        <v>2044</v>
      </c>
    </row>
    <row r="464" spans="1:22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H464" t="s">
        <v>14</v>
      </c>
      <c r="I464">
        <v>535</v>
      </c>
      <c r="J464" s="5">
        <f t="shared" si="21"/>
        <v>0.30579449152542371</v>
      </c>
      <c r="K464" s="7">
        <f>IF(I464= 0, 0,E464/I464)</f>
        <v>107.91401869158878</v>
      </c>
      <c r="L464" t="s">
        <v>21</v>
      </c>
      <c r="M464" t="s">
        <v>22</v>
      </c>
      <c r="N464" s="12">
        <f t="shared" si="22"/>
        <v>41304.25</v>
      </c>
      <c r="O464">
        <v>1359525600</v>
      </c>
      <c r="P464" s="12">
        <f t="shared" si="23"/>
        <v>41342.25</v>
      </c>
      <c r="Q464">
        <v>1362808800</v>
      </c>
      <c r="R464" t="b">
        <v>0</v>
      </c>
      <c r="S464" t="b">
        <v>0</v>
      </c>
      <c r="T464" t="s">
        <v>292</v>
      </c>
      <c r="U464" t="s">
        <v>2050</v>
      </c>
      <c r="V464" t="s">
        <v>2061</v>
      </c>
    </row>
    <row r="465" spans="1:22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H465" t="s">
        <v>20</v>
      </c>
      <c r="I465">
        <v>2105</v>
      </c>
      <c r="J465" s="5">
        <f t="shared" si="21"/>
        <v>1.0816455696202532</v>
      </c>
      <c r="K465" s="7">
        <f>IF(I465= 0, 0,E465/I465)</f>
        <v>69.009501187648453</v>
      </c>
      <c r="L465" t="s">
        <v>21</v>
      </c>
      <c r="M465" t="s">
        <v>22</v>
      </c>
      <c r="N465" s="12">
        <f t="shared" si="22"/>
        <v>41639.25</v>
      </c>
      <c r="O465">
        <v>1388469600</v>
      </c>
      <c r="P465" s="12">
        <f t="shared" si="23"/>
        <v>41643.25</v>
      </c>
      <c r="Q465">
        <v>1388815200</v>
      </c>
      <c r="R465" t="b">
        <v>0</v>
      </c>
      <c r="S465" t="b">
        <v>0</v>
      </c>
      <c r="T465" t="s">
        <v>71</v>
      </c>
      <c r="U465" t="s">
        <v>2041</v>
      </c>
      <c r="V465" t="s">
        <v>2049</v>
      </c>
    </row>
    <row r="466" spans="1:22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H466" t="s">
        <v>20</v>
      </c>
      <c r="I466">
        <v>2436</v>
      </c>
      <c r="J466" s="5">
        <f t="shared" si="21"/>
        <v>1.3345505617977529</v>
      </c>
      <c r="K466" s="7">
        <f>IF(I466= 0, 0,E466/I466)</f>
        <v>39.006568144499177</v>
      </c>
      <c r="L466" t="s">
        <v>21</v>
      </c>
      <c r="M466" t="s">
        <v>22</v>
      </c>
      <c r="N466" s="12">
        <f t="shared" si="22"/>
        <v>43142.25</v>
      </c>
      <c r="O466">
        <v>1518328800</v>
      </c>
      <c r="P466" s="12">
        <f t="shared" si="23"/>
        <v>43156.25</v>
      </c>
      <c r="Q466">
        <v>1519538400</v>
      </c>
      <c r="R466" t="b">
        <v>0</v>
      </c>
      <c r="S466" t="b">
        <v>0</v>
      </c>
      <c r="T466" t="s">
        <v>33</v>
      </c>
      <c r="U466" t="s">
        <v>2039</v>
      </c>
      <c r="V466" t="s">
        <v>2040</v>
      </c>
    </row>
    <row r="467" spans="1:22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H467" t="s">
        <v>20</v>
      </c>
      <c r="I467">
        <v>80</v>
      </c>
      <c r="J467" s="5">
        <f t="shared" si="21"/>
        <v>1.8785106382978722</v>
      </c>
      <c r="K467" s="7">
        <f>IF(I467= 0, 0,E467/I467)</f>
        <v>110.3625</v>
      </c>
      <c r="L467" t="s">
        <v>21</v>
      </c>
      <c r="M467" t="s">
        <v>22</v>
      </c>
      <c r="N467" s="12">
        <f t="shared" si="22"/>
        <v>43127.25</v>
      </c>
      <c r="O467">
        <v>1517032800</v>
      </c>
      <c r="P467" s="12">
        <f t="shared" si="23"/>
        <v>43136.25</v>
      </c>
      <c r="Q467">
        <v>1517810400</v>
      </c>
      <c r="R467" t="b">
        <v>0</v>
      </c>
      <c r="S467" t="b">
        <v>0</v>
      </c>
      <c r="T467" t="s">
        <v>206</v>
      </c>
      <c r="U467" t="s">
        <v>2047</v>
      </c>
      <c r="V467" t="s">
        <v>2059</v>
      </c>
    </row>
    <row r="468" spans="1:22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H468" t="s">
        <v>20</v>
      </c>
      <c r="I468">
        <v>42</v>
      </c>
      <c r="J468" s="5">
        <f t="shared" si="21"/>
        <v>3.32</v>
      </c>
      <c r="K468" s="7">
        <f>IF(I468= 0, 0,E468/I468)</f>
        <v>94.857142857142861</v>
      </c>
      <c r="L468" t="s">
        <v>21</v>
      </c>
      <c r="M468" t="s">
        <v>22</v>
      </c>
      <c r="N468" s="12">
        <f t="shared" si="22"/>
        <v>41409.208333333336</v>
      </c>
      <c r="O468">
        <v>1368594000</v>
      </c>
      <c r="P468" s="12">
        <f t="shared" si="23"/>
        <v>41432.208333333336</v>
      </c>
      <c r="Q468">
        <v>1370581200</v>
      </c>
      <c r="R468" t="b">
        <v>0</v>
      </c>
      <c r="S468" t="b">
        <v>1</v>
      </c>
      <c r="T468" t="s">
        <v>65</v>
      </c>
      <c r="U468" t="s">
        <v>2037</v>
      </c>
      <c r="V468" t="s">
        <v>2046</v>
      </c>
    </row>
    <row r="469" spans="1:22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H469" t="s">
        <v>20</v>
      </c>
      <c r="I469">
        <v>139</v>
      </c>
      <c r="J469" s="5">
        <f t="shared" si="21"/>
        <v>5.7521428571428572</v>
      </c>
      <c r="K469" s="7">
        <f>IF(I469= 0, 0,E469/I469)</f>
        <v>57.935251798561154</v>
      </c>
      <c r="L469" t="s">
        <v>15</v>
      </c>
      <c r="M469" t="s">
        <v>16</v>
      </c>
      <c r="N469" s="12">
        <f t="shared" si="22"/>
        <v>42331.25</v>
      </c>
      <c r="O469">
        <v>1448258400</v>
      </c>
      <c r="P469" s="12">
        <f t="shared" si="23"/>
        <v>42338.25</v>
      </c>
      <c r="Q469">
        <v>1448863200</v>
      </c>
      <c r="R469" t="b">
        <v>0</v>
      </c>
      <c r="S469" t="b">
        <v>1</v>
      </c>
      <c r="T469" t="s">
        <v>28</v>
      </c>
      <c r="U469" t="s">
        <v>2037</v>
      </c>
      <c r="V469" t="s">
        <v>2038</v>
      </c>
    </row>
    <row r="470" spans="1:22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H470" t="s">
        <v>14</v>
      </c>
      <c r="I470">
        <v>16</v>
      </c>
      <c r="J470" s="5">
        <f t="shared" si="21"/>
        <v>0.40500000000000003</v>
      </c>
      <c r="K470" s="7">
        <f>IF(I470= 0, 0,E470/I470)</f>
        <v>101.25</v>
      </c>
      <c r="L470" t="s">
        <v>21</v>
      </c>
      <c r="M470" t="s">
        <v>22</v>
      </c>
      <c r="N470" s="12">
        <f t="shared" si="22"/>
        <v>43569.208333333328</v>
      </c>
      <c r="O470">
        <v>1555218000</v>
      </c>
      <c r="P470" s="12">
        <f t="shared" si="23"/>
        <v>43585.208333333328</v>
      </c>
      <c r="Q470">
        <v>1556600400</v>
      </c>
      <c r="R470" t="b">
        <v>0</v>
      </c>
      <c r="S470" t="b">
        <v>0</v>
      </c>
      <c r="T470" t="s">
        <v>33</v>
      </c>
      <c r="U470" t="s">
        <v>2039</v>
      </c>
      <c r="V470" t="s">
        <v>2040</v>
      </c>
    </row>
    <row r="471" spans="1:22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H471" t="s">
        <v>20</v>
      </c>
      <c r="I471">
        <v>159</v>
      </c>
      <c r="J471" s="5">
        <f t="shared" si="21"/>
        <v>1.8442857142857143</v>
      </c>
      <c r="K471" s="7">
        <f>IF(I471= 0, 0,E471/I471)</f>
        <v>64.95597484276729</v>
      </c>
      <c r="L471" t="s">
        <v>21</v>
      </c>
      <c r="M471" t="s">
        <v>22</v>
      </c>
      <c r="N471" s="12">
        <f t="shared" si="22"/>
        <v>42142.208333333328</v>
      </c>
      <c r="O471">
        <v>1431925200</v>
      </c>
      <c r="P471" s="12">
        <f t="shared" si="23"/>
        <v>42144.208333333328</v>
      </c>
      <c r="Q471">
        <v>1432098000</v>
      </c>
      <c r="R471" t="b">
        <v>0</v>
      </c>
      <c r="S471" t="b">
        <v>0</v>
      </c>
      <c r="T471" t="s">
        <v>53</v>
      </c>
      <c r="U471" t="s">
        <v>2041</v>
      </c>
      <c r="V471" t="s">
        <v>2044</v>
      </c>
    </row>
    <row r="472" spans="1:22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H472" t="s">
        <v>20</v>
      </c>
      <c r="I472">
        <v>381</v>
      </c>
      <c r="J472" s="5">
        <f t="shared" si="21"/>
        <v>2.8580555555555556</v>
      </c>
      <c r="K472" s="7">
        <f>IF(I472= 0, 0,E472/I472)</f>
        <v>27.00524934383202</v>
      </c>
      <c r="L472" t="s">
        <v>21</v>
      </c>
      <c r="M472" t="s">
        <v>22</v>
      </c>
      <c r="N472" s="12">
        <f t="shared" si="22"/>
        <v>42716.25</v>
      </c>
      <c r="O472">
        <v>1481522400</v>
      </c>
      <c r="P472" s="12">
        <f t="shared" si="23"/>
        <v>42723.25</v>
      </c>
      <c r="Q472">
        <v>1482127200</v>
      </c>
      <c r="R472" t="b">
        <v>0</v>
      </c>
      <c r="S472" t="b">
        <v>0</v>
      </c>
      <c r="T472" t="s">
        <v>65</v>
      </c>
      <c r="U472" t="s">
        <v>2037</v>
      </c>
      <c r="V472" t="s">
        <v>2046</v>
      </c>
    </row>
    <row r="473" spans="1:22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H473" t="s">
        <v>20</v>
      </c>
      <c r="I473">
        <v>194</v>
      </c>
      <c r="J473" s="5">
        <f t="shared" si="21"/>
        <v>3.19</v>
      </c>
      <c r="K473" s="7">
        <f>IF(I473= 0, 0,E473/I473)</f>
        <v>50.97422680412371</v>
      </c>
      <c r="L473" t="s">
        <v>40</v>
      </c>
      <c r="M473" t="s">
        <v>41</v>
      </c>
      <c r="N473" s="12">
        <f t="shared" si="22"/>
        <v>41031.208333333336</v>
      </c>
      <c r="O473">
        <v>1335934800</v>
      </c>
      <c r="P473" s="12">
        <f t="shared" si="23"/>
        <v>41031.208333333336</v>
      </c>
      <c r="Q473">
        <v>1335934800</v>
      </c>
      <c r="R473" t="b">
        <v>0</v>
      </c>
      <c r="S473" t="b">
        <v>1</v>
      </c>
      <c r="T473" t="s">
        <v>17</v>
      </c>
      <c r="U473" t="s">
        <v>2033</v>
      </c>
      <c r="V473" t="s">
        <v>2034</v>
      </c>
    </row>
    <row r="474" spans="1:22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H474" t="s">
        <v>14</v>
      </c>
      <c r="I474">
        <v>575</v>
      </c>
      <c r="J474" s="5">
        <f t="shared" si="21"/>
        <v>0.39234070221066319</v>
      </c>
      <c r="K474" s="7">
        <f>IF(I474= 0, 0,E474/I474)</f>
        <v>104.94260869565217</v>
      </c>
      <c r="L474" t="s">
        <v>21</v>
      </c>
      <c r="M474" t="s">
        <v>22</v>
      </c>
      <c r="N474" s="12">
        <f t="shared" si="22"/>
        <v>43535.208333333328</v>
      </c>
      <c r="O474">
        <v>1552280400</v>
      </c>
      <c r="P474" s="12">
        <f t="shared" si="23"/>
        <v>43589.208333333328</v>
      </c>
      <c r="Q474">
        <v>1556946000</v>
      </c>
      <c r="R474" t="b">
        <v>0</v>
      </c>
      <c r="S474" t="b">
        <v>0</v>
      </c>
      <c r="T474" t="s">
        <v>23</v>
      </c>
      <c r="U474" t="s">
        <v>2035</v>
      </c>
      <c r="V474" t="s">
        <v>2036</v>
      </c>
    </row>
    <row r="475" spans="1:22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H475" t="s">
        <v>20</v>
      </c>
      <c r="I475">
        <v>106</v>
      </c>
      <c r="J475" s="5">
        <f t="shared" si="21"/>
        <v>1.7814000000000001</v>
      </c>
      <c r="K475" s="7">
        <f>IF(I475= 0, 0,E475/I475)</f>
        <v>84.028301886792448</v>
      </c>
      <c r="L475" t="s">
        <v>21</v>
      </c>
      <c r="M475" t="s">
        <v>22</v>
      </c>
      <c r="N475" s="12">
        <f t="shared" si="22"/>
        <v>43277.208333333328</v>
      </c>
      <c r="O475">
        <v>1529989200</v>
      </c>
      <c r="P475" s="12">
        <f t="shared" si="23"/>
        <v>43278.208333333328</v>
      </c>
      <c r="Q475">
        <v>1530075600</v>
      </c>
      <c r="R475" t="b">
        <v>0</v>
      </c>
      <c r="S475" t="b">
        <v>0</v>
      </c>
      <c r="T475" t="s">
        <v>50</v>
      </c>
      <c r="U475" t="s">
        <v>2035</v>
      </c>
      <c r="V475" t="s">
        <v>2043</v>
      </c>
    </row>
    <row r="476" spans="1:22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H476" t="s">
        <v>20</v>
      </c>
      <c r="I476">
        <v>142</v>
      </c>
      <c r="J476" s="5">
        <f t="shared" si="21"/>
        <v>3.6515</v>
      </c>
      <c r="K476" s="7">
        <f>IF(I476= 0, 0,E476/I476)</f>
        <v>102.85915492957747</v>
      </c>
      <c r="L476" t="s">
        <v>21</v>
      </c>
      <c r="M476" t="s">
        <v>22</v>
      </c>
      <c r="N476" s="12">
        <f t="shared" si="22"/>
        <v>41989.25</v>
      </c>
      <c r="O476">
        <v>1418709600</v>
      </c>
      <c r="P476" s="12">
        <f t="shared" si="23"/>
        <v>41990.25</v>
      </c>
      <c r="Q476">
        <v>1418796000</v>
      </c>
      <c r="R476" t="b">
        <v>0</v>
      </c>
      <c r="S476" t="b">
        <v>0</v>
      </c>
      <c r="T476" t="s">
        <v>269</v>
      </c>
      <c r="U476" t="s">
        <v>2041</v>
      </c>
      <c r="V476" t="s">
        <v>2060</v>
      </c>
    </row>
    <row r="477" spans="1:22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H477" t="s">
        <v>20</v>
      </c>
      <c r="I477">
        <v>211</v>
      </c>
      <c r="J477" s="5">
        <f t="shared" si="21"/>
        <v>1.1394594594594594</v>
      </c>
      <c r="K477" s="7">
        <f>IF(I477= 0, 0,E477/I477)</f>
        <v>39.962085308056871</v>
      </c>
      <c r="L477" t="s">
        <v>21</v>
      </c>
      <c r="M477" t="s">
        <v>22</v>
      </c>
      <c r="N477" s="12">
        <f t="shared" si="22"/>
        <v>41450.208333333336</v>
      </c>
      <c r="O477">
        <v>1372136400</v>
      </c>
      <c r="P477" s="12">
        <f t="shared" si="23"/>
        <v>41454.208333333336</v>
      </c>
      <c r="Q477">
        <v>1372482000</v>
      </c>
      <c r="R477" t="b">
        <v>0</v>
      </c>
      <c r="S477" t="b">
        <v>1</v>
      </c>
      <c r="T477" t="s">
        <v>206</v>
      </c>
      <c r="U477" t="s">
        <v>2047</v>
      </c>
      <c r="V477" t="s">
        <v>2059</v>
      </c>
    </row>
    <row r="478" spans="1:22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H478" t="s">
        <v>14</v>
      </c>
      <c r="I478">
        <v>1120</v>
      </c>
      <c r="J478" s="5">
        <f t="shared" si="21"/>
        <v>0.29828720626631855</v>
      </c>
      <c r="K478" s="7">
        <f>IF(I478= 0, 0,E478/I478)</f>
        <v>51.001785714285717</v>
      </c>
      <c r="L478" t="s">
        <v>21</v>
      </c>
      <c r="M478" t="s">
        <v>22</v>
      </c>
      <c r="N478" s="12">
        <f t="shared" si="22"/>
        <v>43322.208333333328</v>
      </c>
      <c r="O478">
        <v>1533877200</v>
      </c>
      <c r="P478" s="12">
        <f t="shared" si="23"/>
        <v>43328.208333333328</v>
      </c>
      <c r="Q478">
        <v>1534395600</v>
      </c>
      <c r="R478" t="b">
        <v>0</v>
      </c>
      <c r="S478" t="b">
        <v>0</v>
      </c>
      <c r="T478" t="s">
        <v>119</v>
      </c>
      <c r="U478" t="s">
        <v>2047</v>
      </c>
      <c r="V478" t="s">
        <v>2053</v>
      </c>
    </row>
    <row r="479" spans="1:22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H479" t="s">
        <v>14</v>
      </c>
      <c r="I479">
        <v>113</v>
      </c>
      <c r="J479" s="5">
        <f t="shared" si="21"/>
        <v>0.54270588235294115</v>
      </c>
      <c r="K479" s="7">
        <f>IF(I479= 0, 0,E479/I479)</f>
        <v>40.823008849557525</v>
      </c>
      <c r="L479" t="s">
        <v>21</v>
      </c>
      <c r="M479" t="s">
        <v>22</v>
      </c>
      <c r="N479" s="12">
        <f t="shared" si="22"/>
        <v>40720.208333333336</v>
      </c>
      <c r="O479">
        <v>1309064400</v>
      </c>
      <c r="P479" s="12">
        <f t="shared" si="23"/>
        <v>40747.208333333336</v>
      </c>
      <c r="Q479">
        <v>1311397200</v>
      </c>
      <c r="R479" t="b">
        <v>0</v>
      </c>
      <c r="S479" t="b">
        <v>0</v>
      </c>
      <c r="T479" t="s">
        <v>474</v>
      </c>
      <c r="U479" t="s">
        <v>2041</v>
      </c>
      <c r="V479" t="s">
        <v>2063</v>
      </c>
    </row>
    <row r="480" spans="1:22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H480" t="s">
        <v>20</v>
      </c>
      <c r="I480">
        <v>2756</v>
      </c>
      <c r="J480" s="5">
        <f t="shared" si="21"/>
        <v>2.3634156976744185</v>
      </c>
      <c r="K480" s="7">
        <f>IF(I480= 0, 0,E480/I480)</f>
        <v>58.999637155297535</v>
      </c>
      <c r="L480" t="s">
        <v>21</v>
      </c>
      <c r="M480" t="s">
        <v>22</v>
      </c>
      <c r="N480" s="12">
        <f t="shared" si="22"/>
        <v>42072.208333333328</v>
      </c>
      <c r="O480">
        <v>1425877200</v>
      </c>
      <c r="P480" s="12">
        <f t="shared" si="23"/>
        <v>42084.208333333328</v>
      </c>
      <c r="Q480">
        <v>1426914000</v>
      </c>
      <c r="R480" t="b">
        <v>0</v>
      </c>
      <c r="S480" t="b">
        <v>0</v>
      </c>
      <c r="T480" t="s">
        <v>65</v>
      </c>
      <c r="U480" t="s">
        <v>2037</v>
      </c>
      <c r="V480" t="s">
        <v>2046</v>
      </c>
    </row>
    <row r="481" spans="1:22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H481" t="s">
        <v>20</v>
      </c>
      <c r="I481">
        <v>173</v>
      </c>
      <c r="J481" s="5">
        <f t="shared" si="21"/>
        <v>5.1291666666666664</v>
      </c>
      <c r="K481" s="7">
        <f>IF(I481= 0, 0,E481/I481)</f>
        <v>71.156069364161851</v>
      </c>
      <c r="L481" t="s">
        <v>40</v>
      </c>
      <c r="M481" t="s">
        <v>41</v>
      </c>
      <c r="N481" s="12">
        <f t="shared" si="22"/>
        <v>42945.208333333328</v>
      </c>
      <c r="O481">
        <v>1501304400</v>
      </c>
      <c r="P481" s="12">
        <f t="shared" si="23"/>
        <v>42947.208333333328</v>
      </c>
      <c r="Q481">
        <v>1501477200</v>
      </c>
      <c r="R481" t="b">
        <v>0</v>
      </c>
      <c r="S481" t="b">
        <v>0</v>
      </c>
      <c r="T481" t="s">
        <v>17</v>
      </c>
      <c r="U481" t="s">
        <v>2033</v>
      </c>
      <c r="V481" t="s">
        <v>2034</v>
      </c>
    </row>
    <row r="482" spans="1:22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H482" t="s">
        <v>20</v>
      </c>
      <c r="I482">
        <v>87</v>
      </c>
      <c r="J482" s="5">
        <f t="shared" si="21"/>
        <v>1.0065116279069768</v>
      </c>
      <c r="K482" s="7">
        <f>IF(I482= 0, 0,E482/I482)</f>
        <v>99.494252873563212</v>
      </c>
      <c r="L482" t="s">
        <v>21</v>
      </c>
      <c r="M482" t="s">
        <v>22</v>
      </c>
      <c r="N482" s="12">
        <f t="shared" si="22"/>
        <v>40248.25</v>
      </c>
      <c r="O482">
        <v>1268287200</v>
      </c>
      <c r="P482" s="12">
        <f t="shared" si="23"/>
        <v>40257.208333333336</v>
      </c>
      <c r="Q482">
        <v>1269061200</v>
      </c>
      <c r="R482" t="b">
        <v>0</v>
      </c>
      <c r="S482" t="b">
        <v>1</v>
      </c>
      <c r="T482" t="s">
        <v>122</v>
      </c>
      <c r="U482" t="s">
        <v>2054</v>
      </c>
      <c r="V482" t="s">
        <v>2055</v>
      </c>
    </row>
    <row r="483" spans="1:22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H483" t="s">
        <v>14</v>
      </c>
      <c r="I483">
        <v>1538</v>
      </c>
      <c r="J483" s="5">
        <f t="shared" si="21"/>
        <v>0.81348423194303154</v>
      </c>
      <c r="K483" s="7">
        <f>IF(I483= 0, 0,E483/I483)</f>
        <v>103.98634590377114</v>
      </c>
      <c r="L483" t="s">
        <v>21</v>
      </c>
      <c r="M483" t="s">
        <v>22</v>
      </c>
      <c r="N483" s="12">
        <f t="shared" si="22"/>
        <v>41913.208333333336</v>
      </c>
      <c r="O483">
        <v>1412139600</v>
      </c>
      <c r="P483" s="12">
        <f t="shared" si="23"/>
        <v>41955.25</v>
      </c>
      <c r="Q483">
        <v>1415772000</v>
      </c>
      <c r="R483" t="b">
        <v>0</v>
      </c>
      <c r="S483" t="b">
        <v>1</v>
      </c>
      <c r="T483" t="s">
        <v>33</v>
      </c>
      <c r="U483" t="s">
        <v>2039</v>
      </c>
      <c r="V483" t="s">
        <v>2040</v>
      </c>
    </row>
    <row r="484" spans="1:22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H484" t="s">
        <v>14</v>
      </c>
      <c r="I484">
        <v>9</v>
      </c>
      <c r="J484" s="5">
        <f t="shared" si="21"/>
        <v>0.16404761904761905</v>
      </c>
      <c r="K484" s="7">
        <f>IF(I484= 0, 0,E484/I484)</f>
        <v>76.555555555555557</v>
      </c>
      <c r="L484" t="s">
        <v>21</v>
      </c>
      <c r="M484" t="s">
        <v>22</v>
      </c>
      <c r="N484" s="12">
        <f t="shared" si="22"/>
        <v>40963.25</v>
      </c>
      <c r="O484">
        <v>1330063200</v>
      </c>
      <c r="P484" s="12">
        <f t="shared" si="23"/>
        <v>40974.25</v>
      </c>
      <c r="Q484">
        <v>1331013600</v>
      </c>
      <c r="R484" t="b">
        <v>0</v>
      </c>
      <c r="S484" t="b">
        <v>1</v>
      </c>
      <c r="T484" t="s">
        <v>119</v>
      </c>
      <c r="U484" t="s">
        <v>2047</v>
      </c>
      <c r="V484" t="s">
        <v>2053</v>
      </c>
    </row>
    <row r="485" spans="1:22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H485" t="s">
        <v>14</v>
      </c>
      <c r="I485">
        <v>554</v>
      </c>
      <c r="J485" s="5">
        <f t="shared" si="21"/>
        <v>0.52774617067833696</v>
      </c>
      <c r="K485" s="7">
        <f>IF(I485= 0, 0,E485/I485)</f>
        <v>87.068592057761734</v>
      </c>
      <c r="L485" t="s">
        <v>21</v>
      </c>
      <c r="M485" t="s">
        <v>22</v>
      </c>
      <c r="N485" s="12">
        <f t="shared" si="22"/>
        <v>43811.25</v>
      </c>
      <c r="O485">
        <v>1576130400</v>
      </c>
      <c r="P485" s="12">
        <f t="shared" si="23"/>
        <v>43818.25</v>
      </c>
      <c r="Q485">
        <v>1576735200</v>
      </c>
      <c r="R485" t="b">
        <v>0</v>
      </c>
      <c r="S485" t="b">
        <v>0</v>
      </c>
      <c r="T485" t="s">
        <v>33</v>
      </c>
      <c r="U485" t="s">
        <v>2039</v>
      </c>
      <c r="V485" t="s">
        <v>2040</v>
      </c>
    </row>
    <row r="486" spans="1:22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H486" t="s">
        <v>20</v>
      </c>
      <c r="I486">
        <v>1572</v>
      </c>
      <c r="J486" s="5">
        <f t="shared" si="21"/>
        <v>2.6020608108108108</v>
      </c>
      <c r="K486" s="7">
        <f>IF(I486= 0, 0,E486/I486)</f>
        <v>48.99554707379135</v>
      </c>
      <c r="L486" t="s">
        <v>40</v>
      </c>
      <c r="M486" t="s">
        <v>41</v>
      </c>
      <c r="N486" s="12">
        <f t="shared" si="22"/>
        <v>41855.208333333336</v>
      </c>
      <c r="O486">
        <v>1407128400</v>
      </c>
      <c r="P486" s="12">
        <f t="shared" si="23"/>
        <v>41904.208333333336</v>
      </c>
      <c r="Q486">
        <v>1411362000</v>
      </c>
      <c r="R486" t="b">
        <v>0</v>
      </c>
      <c r="S486" t="b">
        <v>1</v>
      </c>
      <c r="T486" t="s">
        <v>17</v>
      </c>
      <c r="U486" t="s">
        <v>2033</v>
      </c>
      <c r="V486" t="s">
        <v>2034</v>
      </c>
    </row>
    <row r="487" spans="1:22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H487" t="s">
        <v>14</v>
      </c>
      <c r="I487">
        <v>648</v>
      </c>
      <c r="J487" s="5">
        <f t="shared" si="21"/>
        <v>0.30732891832229581</v>
      </c>
      <c r="K487" s="7">
        <f>IF(I487= 0, 0,E487/I487)</f>
        <v>42.969135802469133</v>
      </c>
      <c r="L487" t="s">
        <v>40</v>
      </c>
      <c r="M487" t="s">
        <v>41</v>
      </c>
      <c r="N487" s="12">
        <f t="shared" si="22"/>
        <v>43626.208333333328</v>
      </c>
      <c r="O487">
        <v>1560142800</v>
      </c>
      <c r="P487" s="12">
        <f t="shared" si="23"/>
        <v>43667.208333333328</v>
      </c>
      <c r="Q487">
        <v>1563685200</v>
      </c>
      <c r="R487" t="b">
        <v>0</v>
      </c>
      <c r="S487" t="b">
        <v>0</v>
      </c>
      <c r="T487" t="s">
        <v>33</v>
      </c>
      <c r="U487" t="s">
        <v>2039</v>
      </c>
      <c r="V487" t="s">
        <v>2040</v>
      </c>
    </row>
    <row r="488" spans="1:22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H488" t="s">
        <v>14</v>
      </c>
      <c r="I488">
        <v>21</v>
      </c>
      <c r="J488" s="5">
        <f t="shared" si="21"/>
        <v>0.13500000000000001</v>
      </c>
      <c r="K488" s="7">
        <f>IF(I488= 0, 0,E488/I488)</f>
        <v>33.428571428571431</v>
      </c>
      <c r="L488" t="s">
        <v>40</v>
      </c>
      <c r="M488" t="s">
        <v>41</v>
      </c>
      <c r="N488" s="12">
        <f t="shared" si="22"/>
        <v>43168.25</v>
      </c>
      <c r="O488">
        <v>1520575200</v>
      </c>
      <c r="P488" s="12">
        <f t="shared" si="23"/>
        <v>43183.208333333328</v>
      </c>
      <c r="Q488">
        <v>1521867600</v>
      </c>
      <c r="R488" t="b">
        <v>0</v>
      </c>
      <c r="S488" t="b">
        <v>1</v>
      </c>
      <c r="T488" t="s">
        <v>206</v>
      </c>
      <c r="U488" t="s">
        <v>2047</v>
      </c>
      <c r="V488" t="s">
        <v>2059</v>
      </c>
    </row>
    <row r="489" spans="1:22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H489" t="s">
        <v>20</v>
      </c>
      <c r="I489">
        <v>2346</v>
      </c>
      <c r="J489" s="5">
        <f t="shared" si="21"/>
        <v>1.7862556663644606</v>
      </c>
      <c r="K489" s="7">
        <f>IF(I489= 0, 0,E489/I489)</f>
        <v>83.982949701619773</v>
      </c>
      <c r="L489" t="s">
        <v>21</v>
      </c>
      <c r="M489" t="s">
        <v>22</v>
      </c>
      <c r="N489" s="12">
        <f t="shared" si="22"/>
        <v>42845.208333333328</v>
      </c>
      <c r="O489">
        <v>1492664400</v>
      </c>
      <c r="P489" s="12">
        <f t="shared" si="23"/>
        <v>42878.208333333328</v>
      </c>
      <c r="Q489">
        <v>1495515600</v>
      </c>
      <c r="R489" t="b">
        <v>0</v>
      </c>
      <c r="S489" t="b">
        <v>0</v>
      </c>
      <c r="T489" t="s">
        <v>33</v>
      </c>
      <c r="U489" t="s">
        <v>2039</v>
      </c>
      <c r="V489" t="s">
        <v>2040</v>
      </c>
    </row>
    <row r="490" spans="1:22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H490" t="s">
        <v>20</v>
      </c>
      <c r="I490">
        <v>115</v>
      </c>
      <c r="J490" s="5">
        <f t="shared" si="21"/>
        <v>2.2005660377358489</v>
      </c>
      <c r="K490" s="7">
        <f>IF(I490= 0, 0,E490/I490)</f>
        <v>101.41739130434783</v>
      </c>
      <c r="L490" t="s">
        <v>21</v>
      </c>
      <c r="M490" t="s">
        <v>22</v>
      </c>
      <c r="N490" s="12">
        <f t="shared" si="22"/>
        <v>42403.25</v>
      </c>
      <c r="O490">
        <v>1454479200</v>
      </c>
      <c r="P490" s="12">
        <f t="shared" si="23"/>
        <v>42420.25</v>
      </c>
      <c r="Q490">
        <v>1455948000</v>
      </c>
      <c r="R490" t="b">
        <v>0</v>
      </c>
      <c r="S490" t="b">
        <v>0</v>
      </c>
      <c r="T490" t="s">
        <v>33</v>
      </c>
      <c r="U490" t="s">
        <v>2039</v>
      </c>
      <c r="V490" t="s">
        <v>2040</v>
      </c>
    </row>
    <row r="491" spans="1:22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H491" t="s">
        <v>20</v>
      </c>
      <c r="I491">
        <v>85</v>
      </c>
      <c r="J491" s="5">
        <f t="shared" si="21"/>
        <v>1.015108695652174</v>
      </c>
      <c r="K491" s="7">
        <f>IF(I491= 0, 0,E491/I491)</f>
        <v>109.87058823529412</v>
      </c>
      <c r="L491" t="s">
        <v>107</v>
      </c>
      <c r="M491" t="s">
        <v>108</v>
      </c>
      <c r="N491" s="12">
        <f t="shared" si="22"/>
        <v>40406.208333333336</v>
      </c>
      <c r="O491">
        <v>1281934800</v>
      </c>
      <c r="P491" s="12">
        <f t="shared" si="23"/>
        <v>40411.208333333336</v>
      </c>
      <c r="Q491">
        <v>1282366800</v>
      </c>
      <c r="R491" t="b">
        <v>0</v>
      </c>
      <c r="S491" t="b">
        <v>0</v>
      </c>
      <c r="T491" t="s">
        <v>65</v>
      </c>
      <c r="U491" t="s">
        <v>2037</v>
      </c>
      <c r="V491" t="s">
        <v>2046</v>
      </c>
    </row>
    <row r="492" spans="1:22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H492" t="s">
        <v>20</v>
      </c>
      <c r="I492">
        <v>144</v>
      </c>
      <c r="J492" s="5">
        <f t="shared" si="21"/>
        <v>1.915</v>
      </c>
      <c r="K492" s="7">
        <f>IF(I492= 0, 0,E492/I492)</f>
        <v>31.916666666666668</v>
      </c>
      <c r="L492" t="s">
        <v>21</v>
      </c>
      <c r="M492" t="s">
        <v>22</v>
      </c>
      <c r="N492" s="12">
        <f t="shared" si="22"/>
        <v>43786.25</v>
      </c>
      <c r="O492">
        <v>1573970400</v>
      </c>
      <c r="P492" s="12">
        <f t="shared" si="23"/>
        <v>43793.25</v>
      </c>
      <c r="Q492">
        <v>1574575200</v>
      </c>
      <c r="R492" t="b">
        <v>0</v>
      </c>
      <c r="S492" t="b">
        <v>0</v>
      </c>
      <c r="T492" t="s">
        <v>1029</v>
      </c>
      <c r="U492" t="s">
        <v>2064</v>
      </c>
      <c r="V492" t="s">
        <v>2065</v>
      </c>
    </row>
    <row r="493" spans="1:22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H493" t="s">
        <v>20</v>
      </c>
      <c r="I493">
        <v>2443</v>
      </c>
      <c r="J493" s="5">
        <f t="shared" si="21"/>
        <v>3.0534683098591549</v>
      </c>
      <c r="K493" s="7">
        <f>IF(I493= 0, 0,E493/I493)</f>
        <v>70.993450675399103</v>
      </c>
      <c r="L493" t="s">
        <v>21</v>
      </c>
      <c r="M493" t="s">
        <v>22</v>
      </c>
      <c r="N493" s="12">
        <f t="shared" si="22"/>
        <v>41456.208333333336</v>
      </c>
      <c r="O493">
        <v>1372654800</v>
      </c>
      <c r="P493" s="12">
        <f t="shared" si="23"/>
        <v>41482.208333333336</v>
      </c>
      <c r="Q493">
        <v>1374901200</v>
      </c>
      <c r="R493" t="b">
        <v>0</v>
      </c>
      <c r="S493" t="b">
        <v>1</v>
      </c>
      <c r="T493" t="s">
        <v>17</v>
      </c>
      <c r="U493" t="s">
        <v>2033</v>
      </c>
      <c r="V493" t="s">
        <v>2034</v>
      </c>
    </row>
    <row r="494" spans="1:22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H494" t="s">
        <v>74</v>
      </c>
      <c r="I494">
        <v>595</v>
      </c>
      <c r="J494" s="5">
        <f t="shared" si="21"/>
        <v>0.23995287958115183</v>
      </c>
      <c r="K494" s="7">
        <f>IF(I494= 0, 0,E494/I494)</f>
        <v>77.026890756302521</v>
      </c>
      <c r="L494" t="s">
        <v>21</v>
      </c>
      <c r="M494" t="s">
        <v>22</v>
      </c>
      <c r="N494" s="12">
        <f t="shared" si="22"/>
        <v>40336.208333333336</v>
      </c>
      <c r="O494">
        <v>1275886800</v>
      </c>
      <c r="P494" s="12">
        <f t="shared" si="23"/>
        <v>40371.208333333336</v>
      </c>
      <c r="Q494">
        <v>1278910800</v>
      </c>
      <c r="R494" t="b">
        <v>1</v>
      </c>
      <c r="S494" t="b">
        <v>1</v>
      </c>
      <c r="T494" t="s">
        <v>100</v>
      </c>
      <c r="U494" t="s">
        <v>2041</v>
      </c>
      <c r="V494" t="s">
        <v>2052</v>
      </c>
    </row>
    <row r="495" spans="1:22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H495" t="s">
        <v>20</v>
      </c>
      <c r="I495">
        <v>64</v>
      </c>
      <c r="J495" s="5">
        <f t="shared" si="21"/>
        <v>7.2377777777777776</v>
      </c>
      <c r="K495" s="7">
        <f>IF(I495= 0, 0,E495/I495)</f>
        <v>101.78125</v>
      </c>
      <c r="L495" t="s">
        <v>21</v>
      </c>
      <c r="M495" t="s">
        <v>22</v>
      </c>
      <c r="N495" s="12">
        <f t="shared" si="22"/>
        <v>43645.208333333328</v>
      </c>
      <c r="O495">
        <v>1561784400</v>
      </c>
      <c r="P495" s="12">
        <f t="shared" si="23"/>
        <v>43658.208333333328</v>
      </c>
      <c r="Q495">
        <v>1562907600</v>
      </c>
      <c r="R495" t="b">
        <v>0</v>
      </c>
      <c r="S495" t="b">
        <v>0</v>
      </c>
      <c r="T495" t="s">
        <v>122</v>
      </c>
      <c r="U495" t="s">
        <v>2054</v>
      </c>
      <c r="V495" t="s">
        <v>2055</v>
      </c>
    </row>
    <row r="496" spans="1:22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H496" t="s">
        <v>20</v>
      </c>
      <c r="I496">
        <v>268</v>
      </c>
      <c r="J496" s="5">
        <f t="shared" si="21"/>
        <v>5.4736000000000002</v>
      </c>
      <c r="K496" s="7">
        <f>IF(I496= 0, 0,E496/I496)</f>
        <v>51.059701492537314</v>
      </c>
      <c r="L496" t="s">
        <v>21</v>
      </c>
      <c r="M496" t="s">
        <v>22</v>
      </c>
      <c r="N496" s="12">
        <f t="shared" si="22"/>
        <v>40990.208333333336</v>
      </c>
      <c r="O496">
        <v>1332392400</v>
      </c>
      <c r="P496" s="12">
        <f t="shared" si="23"/>
        <v>40991.208333333336</v>
      </c>
      <c r="Q496">
        <v>1332478800</v>
      </c>
      <c r="R496" t="b">
        <v>0</v>
      </c>
      <c r="S496" t="b">
        <v>0</v>
      </c>
      <c r="T496" t="s">
        <v>65</v>
      </c>
      <c r="U496" t="s">
        <v>2037</v>
      </c>
      <c r="V496" t="s">
        <v>2046</v>
      </c>
    </row>
    <row r="497" spans="1:22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H497" t="s">
        <v>20</v>
      </c>
      <c r="I497">
        <v>195</v>
      </c>
      <c r="J497" s="5">
        <f t="shared" si="21"/>
        <v>4.1449999999999996</v>
      </c>
      <c r="K497" s="7">
        <f>IF(I497= 0, 0,E497/I497)</f>
        <v>68.02051282051282</v>
      </c>
      <c r="L497" t="s">
        <v>36</v>
      </c>
      <c r="M497" t="s">
        <v>37</v>
      </c>
      <c r="N497" s="12">
        <f t="shared" si="22"/>
        <v>41800.208333333336</v>
      </c>
      <c r="O497">
        <v>1402376400</v>
      </c>
      <c r="P497" s="12">
        <f t="shared" si="23"/>
        <v>41804.208333333336</v>
      </c>
      <c r="Q497">
        <v>1402722000</v>
      </c>
      <c r="R497" t="b">
        <v>0</v>
      </c>
      <c r="S497" t="b">
        <v>0</v>
      </c>
      <c r="T497" t="s">
        <v>33</v>
      </c>
      <c r="U497" t="s">
        <v>2039</v>
      </c>
      <c r="V497" t="s">
        <v>2040</v>
      </c>
    </row>
    <row r="498" spans="1:22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H498" t="s">
        <v>14</v>
      </c>
      <c r="I498">
        <v>54</v>
      </c>
      <c r="J498" s="5">
        <f t="shared" si="21"/>
        <v>9.0696409140369975E-3</v>
      </c>
      <c r="K498" s="7">
        <f>IF(I498= 0, 0,E498/I498)</f>
        <v>30.87037037037037</v>
      </c>
      <c r="L498" t="s">
        <v>21</v>
      </c>
      <c r="M498" t="s">
        <v>22</v>
      </c>
      <c r="N498" s="12">
        <f t="shared" si="22"/>
        <v>42876.208333333328</v>
      </c>
      <c r="O498">
        <v>1495342800</v>
      </c>
      <c r="P498" s="12">
        <f t="shared" si="23"/>
        <v>42893.208333333328</v>
      </c>
      <c r="Q498">
        <v>1496811600</v>
      </c>
      <c r="R498" t="b">
        <v>0</v>
      </c>
      <c r="S498" t="b">
        <v>0</v>
      </c>
      <c r="T498" t="s">
        <v>71</v>
      </c>
      <c r="U498" t="s">
        <v>2041</v>
      </c>
      <c r="V498" t="s">
        <v>2049</v>
      </c>
    </row>
    <row r="499" spans="1:22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H499" t="s">
        <v>14</v>
      </c>
      <c r="I499">
        <v>120</v>
      </c>
      <c r="J499" s="5">
        <f t="shared" si="21"/>
        <v>0.34173469387755101</v>
      </c>
      <c r="K499" s="7">
        <f>IF(I499= 0, 0,E499/I499)</f>
        <v>27.908333333333335</v>
      </c>
      <c r="L499" t="s">
        <v>21</v>
      </c>
      <c r="M499" t="s">
        <v>22</v>
      </c>
      <c r="N499" s="12">
        <f t="shared" si="22"/>
        <v>42724.25</v>
      </c>
      <c r="O499">
        <v>1482213600</v>
      </c>
      <c r="P499" s="12">
        <f t="shared" si="23"/>
        <v>42724.25</v>
      </c>
      <c r="Q499">
        <v>1482213600</v>
      </c>
      <c r="R499" t="b">
        <v>0</v>
      </c>
      <c r="S499" t="b">
        <v>1</v>
      </c>
      <c r="T499" t="s">
        <v>65</v>
      </c>
      <c r="U499" t="s">
        <v>2037</v>
      </c>
      <c r="V499" t="s">
        <v>2046</v>
      </c>
    </row>
    <row r="500" spans="1:22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H500" t="s">
        <v>14</v>
      </c>
      <c r="I500">
        <v>579</v>
      </c>
      <c r="J500" s="5">
        <f t="shared" si="21"/>
        <v>0.239488107549121</v>
      </c>
      <c r="K500" s="7">
        <f>IF(I500= 0, 0,E500/I500)</f>
        <v>79.994818652849744</v>
      </c>
      <c r="L500" t="s">
        <v>36</v>
      </c>
      <c r="M500" t="s">
        <v>37</v>
      </c>
      <c r="N500" s="12">
        <f t="shared" si="22"/>
        <v>42005.25</v>
      </c>
      <c r="O500">
        <v>1420092000</v>
      </c>
      <c r="P500" s="12">
        <f t="shared" si="23"/>
        <v>42007.25</v>
      </c>
      <c r="Q500">
        <v>1420264800</v>
      </c>
      <c r="R500" t="b">
        <v>0</v>
      </c>
      <c r="S500" t="b">
        <v>0</v>
      </c>
      <c r="T500" t="s">
        <v>28</v>
      </c>
      <c r="U500" t="s">
        <v>2037</v>
      </c>
      <c r="V500" t="s">
        <v>2038</v>
      </c>
    </row>
    <row r="501" spans="1:22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H501" t="s">
        <v>14</v>
      </c>
      <c r="I501">
        <v>2072</v>
      </c>
      <c r="J501" s="5">
        <f t="shared" si="21"/>
        <v>0.48072649572649573</v>
      </c>
      <c r="K501" s="7">
        <f>IF(I501= 0, 0,E501/I501)</f>
        <v>38.003378378378379</v>
      </c>
      <c r="L501" t="s">
        <v>21</v>
      </c>
      <c r="M501" t="s">
        <v>22</v>
      </c>
      <c r="N501" s="12">
        <f t="shared" si="22"/>
        <v>42444.208333333328</v>
      </c>
      <c r="O501">
        <v>1458018000</v>
      </c>
      <c r="P501" s="12">
        <f t="shared" si="23"/>
        <v>42449.208333333328</v>
      </c>
      <c r="Q501">
        <v>1458450000</v>
      </c>
      <c r="R501" t="b">
        <v>0</v>
      </c>
      <c r="S501" t="b">
        <v>1</v>
      </c>
      <c r="T501" t="s">
        <v>42</v>
      </c>
      <c r="U501" t="s">
        <v>2041</v>
      </c>
      <c r="V501" t="s">
        <v>2042</v>
      </c>
    </row>
    <row r="502" spans="1:22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H502" t="s">
        <v>14</v>
      </c>
      <c r="I502">
        <v>0</v>
      </c>
      <c r="J502" s="5">
        <f t="shared" si="21"/>
        <v>0</v>
      </c>
      <c r="K502" s="7">
        <f>IF(I502= 0, 0,E502/I502)</f>
        <v>0</v>
      </c>
      <c r="L502" t="s">
        <v>21</v>
      </c>
      <c r="M502" t="s">
        <v>22</v>
      </c>
      <c r="N502" s="12">
        <f t="shared" si="22"/>
        <v>41395.208333333336</v>
      </c>
      <c r="O502">
        <v>1367384400</v>
      </c>
      <c r="P502" s="12">
        <f t="shared" si="23"/>
        <v>41423.208333333336</v>
      </c>
      <c r="Q502">
        <v>1369803600</v>
      </c>
      <c r="R502" t="b">
        <v>0</v>
      </c>
      <c r="S502" t="b">
        <v>1</v>
      </c>
      <c r="T502" t="s">
        <v>33</v>
      </c>
      <c r="U502" t="s">
        <v>2039</v>
      </c>
      <c r="V502" t="s">
        <v>2040</v>
      </c>
    </row>
    <row r="503" spans="1:22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H503" t="s">
        <v>14</v>
      </c>
      <c r="I503">
        <v>1796</v>
      </c>
      <c r="J503" s="5">
        <f t="shared" si="21"/>
        <v>0.70145182291666663</v>
      </c>
      <c r="K503" s="7">
        <f>IF(I503= 0, 0,E503/I503)</f>
        <v>59.990534521158132</v>
      </c>
      <c r="L503" t="s">
        <v>21</v>
      </c>
      <c r="M503" t="s">
        <v>22</v>
      </c>
      <c r="N503" s="12">
        <f t="shared" si="22"/>
        <v>41345.208333333336</v>
      </c>
      <c r="O503">
        <v>1363064400</v>
      </c>
      <c r="P503" s="12">
        <f t="shared" si="23"/>
        <v>41347.208333333336</v>
      </c>
      <c r="Q503">
        <v>1363237200</v>
      </c>
      <c r="R503" t="b">
        <v>0</v>
      </c>
      <c r="S503" t="b">
        <v>0</v>
      </c>
      <c r="T503" t="s">
        <v>42</v>
      </c>
      <c r="U503" t="s">
        <v>2041</v>
      </c>
      <c r="V503" t="s">
        <v>2042</v>
      </c>
    </row>
    <row r="504" spans="1:22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H504" t="s">
        <v>20</v>
      </c>
      <c r="I504">
        <v>186</v>
      </c>
      <c r="J504" s="5">
        <f t="shared" si="21"/>
        <v>5.2992307692307694</v>
      </c>
      <c r="K504" s="7">
        <f>IF(I504= 0, 0,E504/I504)</f>
        <v>37.037634408602152</v>
      </c>
      <c r="L504" t="s">
        <v>26</v>
      </c>
      <c r="M504" t="s">
        <v>27</v>
      </c>
      <c r="N504" s="12">
        <f t="shared" si="22"/>
        <v>41117.208333333336</v>
      </c>
      <c r="O504">
        <v>1343365200</v>
      </c>
      <c r="P504" s="12">
        <f t="shared" si="23"/>
        <v>41146.208333333336</v>
      </c>
      <c r="Q504">
        <v>1345870800</v>
      </c>
      <c r="R504" t="b">
        <v>0</v>
      </c>
      <c r="S504" t="b">
        <v>1</v>
      </c>
      <c r="T504" t="s">
        <v>89</v>
      </c>
      <c r="U504" t="s">
        <v>2050</v>
      </c>
      <c r="V504" t="s">
        <v>2051</v>
      </c>
    </row>
    <row r="505" spans="1:22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H505" t="s">
        <v>20</v>
      </c>
      <c r="I505">
        <v>460</v>
      </c>
      <c r="J505" s="5">
        <f t="shared" si="21"/>
        <v>1.8032549019607844</v>
      </c>
      <c r="K505" s="7">
        <f>IF(I505= 0, 0,E505/I505)</f>
        <v>99.963043478260872</v>
      </c>
      <c r="L505" t="s">
        <v>21</v>
      </c>
      <c r="M505" t="s">
        <v>22</v>
      </c>
      <c r="N505" s="12">
        <f t="shared" si="22"/>
        <v>42186.208333333328</v>
      </c>
      <c r="O505">
        <v>1435726800</v>
      </c>
      <c r="P505" s="12">
        <f t="shared" si="23"/>
        <v>42206.208333333328</v>
      </c>
      <c r="Q505">
        <v>1437454800</v>
      </c>
      <c r="R505" t="b">
        <v>0</v>
      </c>
      <c r="S505" t="b">
        <v>0</v>
      </c>
      <c r="T505" t="s">
        <v>53</v>
      </c>
      <c r="U505" t="s">
        <v>2041</v>
      </c>
      <c r="V505" t="s">
        <v>2044</v>
      </c>
    </row>
    <row r="506" spans="1:22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H506" t="s">
        <v>14</v>
      </c>
      <c r="I506">
        <v>62</v>
      </c>
      <c r="J506" s="5">
        <f t="shared" si="21"/>
        <v>0.92320000000000002</v>
      </c>
      <c r="K506" s="7">
        <f>IF(I506= 0, 0,E506/I506)</f>
        <v>111.6774193548387</v>
      </c>
      <c r="L506" t="s">
        <v>107</v>
      </c>
      <c r="M506" t="s">
        <v>108</v>
      </c>
      <c r="N506" s="12">
        <f t="shared" si="22"/>
        <v>42142.208333333328</v>
      </c>
      <c r="O506">
        <v>1431925200</v>
      </c>
      <c r="P506" s="12">
        <f t="shared" si="23"/>
        <v>42143.208333333328</v>
      </c>
      <c r="Q506">
        <v>1432011600</v>
      </c>
      <c r="R506" t="b">
        <v>0</v>
      </c>
      <c r="S506" t="b">
        <v>0</v>
      </c>
      <c r="T506" t="s">
        <v>23</v>
      </c>
      <c r="U506" t="s">
        <v>2035</v>
      </c>
      <c r="V506" t="s">
        <v>2036</v>
      </c>
    </row>
    <row r="507" spans="1:22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H507" t="s">
        <v>14</v>
      </c>
      <c r="I507">
        <v>347</v>
      </c>
      <c r="J507" s="5">
        <f t="shared" si="21"/>
        <v>0.13901001112347053</v>
      </c>
      <c r="K507" s="7">
        <f>IF(I507= 0, 0,E507/I507)</f>
        <v>36.014409221902014</v>
      </c>
      <c r="L507" t="s">
        <v>21</v>
      </c>
      <c r="M507" t="s">
        <v>22</v>
      </c>
      <c r="N507" s="12">
        <f t="shared" si="22"/>
        <v>41341.25</v>
      </c>
      <c r="O507">
        <v>1362722400</v>
      </c>
      <c r="P507" s="12">
        <f t="shared" si="23"/>
        <v>41383.208333333336</v>
      </c>
      <c r="Q507">
        <v>1366347600</v>
      </c>
      <c r="R507" t="b">
        <v>0</v>
      </c>
      <c r="S507" t="b">
        <v>1</v>
      </c>
      <c r="T507" t="s">
        <v>133</v>
      </c>
      <c r="U507" t="s">
        <v>2047</v>
      </c>
      <c r="V507" t="s">
        <v>2056</v>
      </c>
    </row>
    <row r="508" spans="1:22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H508" t="s">
        <v>20</v>
      </c>
      <c r="I508">
        <v>2528</v>
      </c>
      <c r="J508" s="5">
        <f t="shared" si="21"/>
        <v>9.2707777777777771</v>
      </c>
      <c r="K508" s="7">
        <f>IF(I508= 0, 0,E508/I508)</f>
        <v>66.010284810126578</v>
      </c>
      <c r="L508" t="s">
        <v>21</v>
      </c>
      <c r="M508" t="s">
        <v>22</v>
      </c>
      <c r="N508" s="12">
        <f t="shared" si="22"/>
        <v>43062.25</v>
      </c>
      <c r="O508">
        <v>1511416800</v>
      </c>
      <c r="P508" s="12">
        <f t="shared" si="23"/>
        <v>43079.25</v>
      </c>
      <c r="Q508">
        <v>1512885600</v>
      </c>
      <c r="R508" t="b">
        <v>0</v>
      </c>
      <c r="S508" t="b">
        <v>1</v>
      </c>
      <c r="T508" t="s">
        <v>33</v>
      </c>
      <c r="U508" t="s">
        <v>2039</v>
      </c>
      <c r="V508" t="s">
        <v>2040</v>
      </c>
    </row>
    <row r="509" spans="1:22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H509" t="s">
        <v>14</v>
      </c>
      <c r="I509">
        <v>19</v>
      </c>
      <c r="J509" s="5">
        <f t="shared" si="21"/>
        <v>0.39857142857142858</v>
      </c>
      <c r="K509" s="7">
        <f>IF(I509= 0, 0,E509/I509)</f>
        <v>44.05263157894737</v>
      </c>
      <c r="L509" t="s">
        <v>21</v>
      </c>
      <c r="M509" t="s">
        <v>22</v>
      </c>
      <c r="N509" s="12">
        <f t="shared" si="22"/>
        <v>41373.208333333336</v>
      </c>
      <c r="O509">
        <v>1365483600</v>
      </c>
      <c r="P509" s="12">
        <f t="shared" si="23"/>
        <v>41422.208333333336</v>
      </c>
      <c r="Q509">
        <v>1369717200</v>
      </c>
      <c r="R509" t="b">
        <v>0</v>
      </c>
      <c r="S509" t="b">
        <v>1</v>
      </c>
      <c r="T509" t="s">
        <v>28</v>
      </c>
      <c r="U509" t="s">
        <v>2037</v>
      </c>
      <c r="V509" t="s">
        <v>2038</v>
      </c>
    </row>
    <row r="510" spans="1:22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H510" t="s">
        <v>20</v>
      </c>
      <c r="I510">
        <v>3657</v>
      </c>
      <c r="J510" s="5">
        <f t="shared" si="21"/>
        <v>1.1222929936305732</v>
      </c>
      <c r="K510" s="7">
        <f>IF(I510= 0, 0,E510/I510)</f>
        <v>52.999726551818434</v>
      </c>
      <c r="L510" t="s">
        <v>21</v>
      </c>
      <c r="M510" t="s">
        <v>22</v>
      </c>
      <c r="N510" s="12">
        <f t="shared" si="22"/>
        <v>43310.208333333328</v>
      </c>
      <c r="O510">
        <v>1532840400</v>
      </c>
      <c r="P510" s="12">
        <f t="shared" si="23"/>
        <v>43331.208333333328</v>
      </c>
      <c r="Q510">
        <v>1534654800</v>
      </c>
      <c r="R510" t="b">
        <v>0</v>
      </c>
      <c r="S510" t="b">
        <v>0</v>
      </c>
      <c r="T510" t="s">
        <v>33</v>
      </c>
      <c r="U510" t="s">
        <v>2039</v>
      </c>
      <c r="V510" t="s">
        <v>2040</v>
      </c>
    </row>
    <row r="511" spans="1:22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H511" t="s">
        <v>14</v>
      </c>
      <c r="I511">
        <v>1258</v>
      </c>
      <c r="J511" s="5">
        <f t="shared" si="21"/>
        <v>0.70925816023738875</v>
      </c>
      <c r="K511" s="7">
        <f>IF(I511= 0, 0,E511/I511)</f>
        <v>95</v>
      </c>
      <c r="L511" t="s">
        <v>21</v>
      </c>
      <c r="M511" t="s">
        <v>22</v>
      </c>
      <c r="N511" s="12">
        <f t="shared" si="22"/>
        <v>41034.208333333336</v>
      </c>
      <c r="O511">
        <v>1336194000</v>
      </c>
      <c r="P511" s="12">
        <f t="shared" si="23"/>
        <v>41044.208333333336</v>
      </c>
      <c r="Q511">
        <v>1337058000</v>
      </c>
      <c r="R511" t="b">
        <v>0</v>
      </c>
      <c r="S511" t="b">
        <v>0</v>
      </c>
      <c r="T511" t="s">
        <v>33</v>
      </c>
      <c r="U511" t="s">
        <v>2039</v>
      </c>
      <c r="V511" t="s">
        <v>2040</v>
      </c>
    </row>
    <row r="512" spans="1:22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H512" t="s">
        <v>20</v>
      </c>
      <c r="I512">
        <v>131</v>
      </c>
      <c r="J512" s="5">
        <f t="shared" si="21"/>
        <v>1.1908974358974358</v>
      </c>
      <c r="K512" s="7">
        <f>IF(I512= 0, 0,E512/I512)</f>
        <v>70.908396946564892</v>
      </c>
      <c r="L512" t="s">
        <v>26</v>
      </c>
      <c r="M512" t="s">
        <v>27</v>
      </c>
      <c r="N512" s="12">
        <f t="shared" si="22"/>
        <v>43251.208333333328</v>
      </c>
      <c r="O512">
        <v>1527742800</v>
      </c>
      <c r="P512" s="12">
        <f t="shared" si="23"/>
        <v>43275.208333333328</v>
      </c>
      <c r="Q512">
        <v>1529816400</v>
      </c>
      <c r="R512" t="b">
        <v>0</v>
      </c>
      <c r="S512" t="b">
        <v>0</v>
      </c>
      <c r="T512" t="s">
        <v>53</v>
      </c>
      <c r="U512" t="s">
        <v>2041</v>
      </c>
      <c r="V512" t="s">
        <v>2044</v>
      </c>
    </row>
    <row r="513" spans="1:22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H513" t="s">
        <v>14</v>
      </c>
      <c r="I513">
        <v>362</v>
      </c>
      <c r="J513" s="5">
        <f t="shared" si="21"/>
        <v>0.24017591339648173</v>
      </c>
      <c r="K513" s="7">
        <f>IF(I513= 0, 0,E513/I513)</f>
        <v>98.060773480662988</v>
      </c>
      <c r="L513" t="s">
        <v>21</v>
      </c>
      <c r="M513" t="s">
        <v>22</v>
      </c>
      <c r="N513" s="12">
        <f t="shared" si="22"/>
        <v>43671.208333333328</v>
      </c>
      <c r="O513">
        <v>1564030800</v>
      </c>
      <c r="P513" s="12">
        <f t="shared" si="23"/>
        <v>43681.208333333328</v>
      </c>
      <c r="Q513">
        <v>1564894800</v>
      </c>
      <c r="R513" t="b">
        <v>0</v>
      </c>
      <c r="S513" t="b">
        <v>0</v>
      </c>
      <c r="T513" t="s">
        <v>33</v>
      </c>
      <c r="U513" t="s">
        <v>2039</v>
      </c>
      <c r="V513" t="s">
        <v>2040</v>
      </c>
    </row>
    <row r="514" spans="1:22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H514" t="s">
        <v>20</v>
      </c>
      <c r="I514">
        <v>239</v>
      </c>
      <c r="J514" s="5">
        <f t="shared" si="21"/>
        <v>1.3931868131868133</v>
      </c>
      <c r="K514" s="7">
        <f>IF(I514= 0, 0,E514/I514)</f>
        <v>53.046025104602514</v>
      </c>
      <c r="L514" t="s">
        <v>21</v>
      </c>
      <c r="M514" t="s">
        <v>22</v>
      </c>
      <c r="N514" s="12">
        <f t="shared" si="22"/>
        <v>41825.208333333336</v>
      </c>
      <c r="O514">
        <v>1404536400</v>
      </c>
      <c r="P514" s="12">
        <f t="shared" si="23"/>
        <v>41826.208333333336</v>
      </c>
      <c r="Q514">
        <v>1404622800</v>
      </c>
      <c r="R514" t="b">
        <v>0</v>
      </c>
      <c r="S514" t="b">
        <v>1</v>
      </c>
      <c r="T514" t="s">
        <v>89</v>
      </c>
      <c r="U514" t="s">
        <v>2050</v>
      </c>
      <c r="V514" t="s">
        <v>2051</v>
      </c>
    </row>
    <row r="515" spans="1:22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H515" t="s">
        <v>74</v>
      </c>
      <c r="I515">
        <v>35</v>
      </c>
      <c r="J515" s="5">
        <f t="shared" ref="J515:J578" si="24">E515/D515</f>
        <v>0.39277108433734942</v>
      </c>
      <c r="K515" s="7">
        <f>IF(I515= 0, 0,E515/I515)</f>
        <v>93.142857142857139</v>
      </c>
      <c r="L515" t="s">
        <v>21</v>
      </c>
      <c r="M515" t="s">
        <v>22</v>
      </c>
      <c r="N515" s="12">
        <f t="shared" ref="N515:N578" si="25">(((O515/60/60)/24+DATE(1970,1,1)))</f>
        <v>40430.208333333336</v>
      </c>
      <c r="O515">
        <v>1284008400</v>
      </c>
      <c r="P515" s="12">
        <f t="shared" ref="P515:P578" si="26">(((Q515/60)/60)/24+DATE(1970,1,1))</f>
        <v>40432.208333333336</v>
      </c>
      <c r="Q515">
        <v>1284181200</v>
      </c>
      <c r="R515" t="b">
        <v>0</v>
      </c>
      <c r="S515" t="b">
        <v>0</v>
      </c>
      <c r="T515" t="s">
        <v>269</v>
      </c>
      <c r="U515" t="s">
        <v>2041</v>
      </c>
      <c r="V515" t="s">
        <v>2060</v>
      </c>
    </row>
    <row r="516" spans="1:22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H516" t="s">
        <v>74</v>
      </c>
      <c r="I516">
        <v>528</v>
      </c>
      <c r="J516" s="5">
        <f t="shared" si="24"/>
        <v>0.22439077144917088</v>
      </c>
      <c r="K516" s="7">
        <f>IF(I516= 0, 0,E516/I516)</f>
        <v>58.945075757575758</v>
      </c>
      <c r="L516" t="s">
        <v>98</v>
      </c>
      <c r="M516" t="s">
        <v>99</v>
      </c>
      <c r="N516" s="12">
        <f t="shared" si="25"/>
        <v>41614.25</v>
      </c>
      <c r="O516">
        <v>1386309600</v>
      </c>
      <c r="P516" s="12">
        <f t="shared" si="26"/>
        <v>41619.25</v>
      </c>
      <c r="Q516">
        <v>1386741600</v>
      </c>
      <c r="R516" t="b">
        <v>0</v>
      </c>
      <c r="S516" t="b">
        <v>1</v>
      </c>
      <c r="T516" t="s">
        <v>23</v>
      </c>
      <c r="U516" t="s">
        <v>2035</v>
      </c>
      <c r="V516" t="s">
        <v>2036</v>
      </c>
    </row>
    <row r="517" spans="1:22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H517" t="s">
        <v>14</v>
      </c>
      <c r="I517">
        <v>133</v>
      </c>
      <c r="J517" s="5">
        <f t="shared" si="24"/>
        <v>0.55779069767441858</v>
      </c>
      <c r="K517" s="7">
        <f>IF(I517= 0, 0,E517/I517)</f>
        <v>36.067669172932334</v>
      </c>
      <c r="L517" t="s">
        <v>15</v>
      </c>
      <c r="M517" t="s">
        <v>16</v>
      </c>
      <c r="N517" s="12">
        <f t="shared" si="25"/>
        <v>40900.25</v>
      </c>
      <c r="O517">
        <v>1324620000</v>
      </c>
      <c r="P517" s="12">
        <f t="shared" si="26"/>
        <v>40902.25</v>
      </c>
      <c r="Q517">
        <v>1324792800</v>
      </c>
      <c r="R517" t="b">
        <v>0</v>
      </c>
      <c r="S517" t="b">
        <v>1</v>
      </c>
      <c r="T517" t="s">
        <v>33</v>
      </c>
      <c r="U517" t="s">
        <v>2039</v>
      </c>
      <c r="V517" t="s">
        <v>2040</v>
      </c>
    </row>
    <row r="518" spans="1:22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H518" t="s">
        <v>14</v>
      </c>
      <c r="I518">
        <v>846</v>
      </c>
      <c r="J518" s="5">
        <f t="shared" si="24"/>
        <v>0.42523125996810207</v>
      </c>
      <c r="K518" s="7">
        <f>IF(I518= 0, 0,E518/I518)</f>
        <v>63.030732860520096</v>
      </c>
      <c r="L518" t="s">
        <v>21</v>
      </c>
      <c r="M518" t="s">
        <v>22</v>
      </c>
      <c r="N518" s="12">
        <f t="shared" si="25"/>
        <v>40396.208333333336</v>
      </c>
      <c r="O518">
        <v>1281070800</v>
      </c>
      <c r="P518" s="12">
        <f t="shared" si="26"/>
        <v>40434.208333333336</v>
      </c>
      <c r="Q518">
        <v>1284354000</v>
      </c>
      <c r="R518" t="b">
        <v>0</v>
      </c>
      <c r="S518" t="b">
        <v>0</v>
      </c>
      <c r="T518" t="s">
        <v>68</v>
      </c>
      <c r="U518" t="s">
        <v>2047</v>
      </c>
      <c r="V518" t="s">
        <v>2048</v>
      </c>
    </row>
    <row r="519" spans="1:22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H519" t="s">
        <v>20</v>
      </c>
      <c r="I519">
        <v>78</v>
      </c>
      <c r="J519" s="5">
        <f t="shared" si="24"/>
        <v>1.1200000000000001</v>
      </c>
      <c r="K519" s="7">
        <f>IF(I519= 0, 0,E519/I519)</f>
        <v>84.717948717948715</v>
      </c>
      <c r="L519" t="s">
        <v>21</v>
      </c>
      <c r="M519" t="s">
        <v>22</v>
      </c>
      <c r="N519" s="12">
        <f t="shared" si="25"/>
        <v>42860.208333333328</v>
      </c>
      <c r="O519">
        <v>1493960400</v>
      </c>
      <c r="P519" s="12">
        <f t="shared" si="26"/>
        <v>42865.208333333328</v>
      </c>
      <c r="Q519">
        <v>1494392400</v>
      </c>
      <c r="R519" t="b">
        <v>0</v>
      </c>
      <c r="S519" t="b">
        <v>0</v>
      </c>
      <c r="T519" t="s">
        <v>17</v>
      </c>
      <c r="U519" t="s">
        <v>2033</v>
      </c>
      <c r="V519" t="s">
        <v>2034</v>
      </c>
    </row>
    <row r="520" spans="1:22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H520" t="s">
        <v>14</v>
      </c>
      <c r="I520">
        <v>10</v>
      </c>
      <c r="J520" s="5">
        <f t="shared" si="24"/>
        <v>7.0681818181818179E-2</v>
      </c>
      <c r="K520" s="7">
        <f>IF(I520= 0, 0,E520/I520)</f>
        <v>62.2</v>
      </c>
      <c r="L520" t="s">
        <v>21</v>
      </c>
      <c r="M520" t="s">
        <v>22</v>
      </c>
      <c r="N520" s="12">
        <f t="shared" si="25"/>
        <v>43154.25</v>
      </c>
      <c r="O520">
        <v>1519365600</v>
      </c>
      <c r="P520" s="12">
        <f t="shared" si="26"/>
        <v>43156.25</v>
      </c>
      <c r="Q520">
        <v>1519538400</v>
      </c>
      <c r="R520" t="b">
        <v>0</v>
      </c>
      <c r="S520" t="b">
        <v>1</v>
      </c>
      <c r="T520" t="s">
        <v>71</v>
      </c>
      <c r="U520" t="s">
        <v>2041</v>
      </c>
      <c r="V520" t="s">
        <v>2049</v>
      </c>
    </row>
    <row r="521" spans="1:22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H521" t="s">
        <v>20</v>
      </c>
      <c r="I521">
        <v>1773</v>
      </c>
      <c r="J521" s="5">
        <f t="shared" si="24"/>
        <v>1.0174563871693867</v>
      </c>
      <c r="K521" s="7">
        <f>IF(I521= 0, 0,E521/I521)</f>
        <v>101.97518330513255</v>
      </c>
      <c r="L521" t="s">
        <v>21</v>
      </c>
      <c r="M521" t="s">
        <v>22</v>
      </c>
      <c r="N521" s="12">
        <f t="shared" si="25"/>
        <v>42012.25</v>
      </c>
      <c r="O521">
        <v>1420696800</v>
      </c>
      <c r="P521" s="12">
        <f t="shared" si="26"/>
        <v>42026.25</v>
      </c>
      <c r="Q521">
        <v>1421906400</v>
      </c>
      <c r="R521" t="b">
        <v>0</v>
      </c>
      <c r="S521" t="b">
        <v>1</v>
      </c>
      <c r="T521" t="s">
        <v>23</v>
      </c>
      <c r="U521" t="s">
        <v>2035</v>
      </c>
      <c r="V521" t="s">
        <v>2036</v>
      </c>
    </row>
    <row r="522" spans="1:22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H522" t="s">
        <v>20</v>
      </c>
      <c r="I522">
        <v>32</v>
      </c>
      <c r="J522" s="5">
        <f t="shared" si="24"/>
        <v>4.2575000000000003</v>
      </c>
      <c r="K522" s="7">
        <f>IF(I522= 0, 0,E522/I522)</f>
        <v>106.4375</v>
      </c>
      <c r="L522" t="s">
        <v>21</v>
      </c>
      <c r="M522" t="s">
        <v>22</v>
      </c>
      <c r="N522" s="12">
        <f t="shared" si="25"/>
        <v>43574.208333333328</v>
      </c>
      <c r="O522">
        <v>1555650000</v>
      </c>
      <c r="P522" s="12">
        <f t="shared" si="26"/>
        <v>43577.208333333328</v>
      </c>
      <c r="Q522">
        <v>1555909200</v>
      </c>
      <c r="R522" t="b">
        <v>0</v>
      </c>
      <c r="S522" t="b">
        <v>0</v>
      </c>
      <c r="T522" t="s">
        <v>33</v>
      </c>
      <c r="U522" t="s">
        <v>2039</v>
      </c>
      <c r="V522" t="s">
        <v>2040</v>
      </c>
    </row>
    <row r="523" spans="1:22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H523" t="s">
        <v>20</v>
      </c>
      <c r="I523">
        <v>369</v>
      </c>
      <c r="J523" s="5">
        <f t="shared" si="24"/>
        <v>1.4553947368421052</v>
      </c>
      <c r="K523" s="7">
        <f>IF(I523= 0, 0,E523/I523)</f>
        <v>29.975609756097562</v>
      </c>
      <c r="L523" t="s">
        <v>21</v>
      </c>
      <c r="M523" t="s">
        <v>22</v>
      </c>
      <c r="N523" s="12">
        <f t="shared" si="25"/>
        <v>42605.208333333328</v>
      </c>
      <c r="O523">
        <v>1471928400</v>
      </c>
      <c r="P523" s="12">
        <f t="shared" si="26"/>
        <v>42611.208333333328</v>
      </c>
      <c r="Q523">
        <v>1472446800</v>
      </c>
      <c r="R523" t="b">
        <v>0</v>
      </c>
      <c r="S523" t="b">
        <v>1</v>
      </c>
      <c r="T523" t="s">
        <v>53</v>
      </c>
      <c r="U523" t="s">
        <v>2041</v>
      </c>
      <c r="V523" t="s">
        <v>2044</v>
      </c>
    </row>
    <row r="524" spans="1:22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H524" t="s">
        <v>14</v>
      </c>
      <c r="I524">
        <v>191</v>
      </c>
      <c r="J524" s="5">
        <f t="shared" si="24"/>
        <v>0.32453465346534655</v>
      </c>
      <c r="K524" s="7">
        <f>IF(I524= 0, 0,E524/I524)</f>
        <v>85.806282722513089</v>
      </c>
      <c r="L524" t="s">
        <v>21</v>
      </c>
      <c r="M524" t="s">
        <v>22</v>
      </c>
      <c r="N524" s="12">
        <f t="shared" si="25"/>
        <v>41093.208333333336</v>
      </c>
      <c r="O524">
        <v>1341291600</v>
      </c>
      <c r="P524" s="12">
        <f t="shared" si="26"/>
        <v>41105.208333333336</v>
      </c>
      <c r="Q524">
        <v>1342328400</v>
      </c>
      <c r="R524" t="b">
        <v>0</v>
      </c>
      <c r="S524" t="b">
        <v>0</v>
      </c>
      <c r="T524" t="s">
        <v>100</v>
      </c>
      <c r="U524" t="s">
        <v>2041</v>
      </c>
      <c r="V524" t="s">
        <v>2052</v>
      </c>
    </row>
    <row r="525" spans="1:22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H525" t="s">
        <v>20</v>
      </c>
      <c r="I525">
        <v>89</v>
      </c>
      <c r="J525" s="5">
        <f t="shared" si="24"/>
        <v>7.003333333333333</v>
      </c>
      <c r="K525" s="7">
        <f>IF(I525= 0, 0,E525/I525)</f>
        <v>70.82022471910112</v>
      </c>
      <c r="L525" t="s">
        <v>21</v>
      </c>
      <c r="M525" t="s">
        <v>22</v>
      </c>
      <c r="N525" s="12">
        <f t="shared" si="25"/>
        <v>40241.25</v>
      </c>
      <c r="O525">
        <v>1267682400</v>
      </c>
      <c r="P525" s="12">
        <f t="shared" si="26"/>
        <v>40246.25</v>
      </c>
      <c r="Q525">
        <v>1268114400</v>
      </c>
      <c r="R525" t="b">
        <v>0</v>
      </c>
      <c r="S525" t="b">
        <v>0</v>
      </c>
      <c r="T525" t="s">
        <v>100</v>
      </c>
      <c r="U525" t="s">
        <v>2041</v>
      </c>
      <c r="V525" t="s">
        <v>2052</v>
      </c>
    </row>
    <row r="526" spans="1:22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H526" t="s">
        <v>14</v>
      </c>
      <c r="I526">
        <v>1979</v>
      </c>
      <c r="J526" s="5">
        <f t="shared" si="24"/>
        <v>0.83904860392967939</v>
      </c>
      <c r="K526" s="7">
        <f>IF(I526= 0, 0,E526/I526)</f>
        <v>40.998484082870135</v>
      </c>
      <c r="L526" t="s">
        <v>21</v>
      </c>
      <c r="M526" t="s">
        <v>22</v>
      </c>
      <c r="N526" s="12">
        <f t="shared" si="25"/>
        <v>40294.208333333336</v>
      </c>
      <c r="O526">
        <v>1272258000</v>
      </c>
      <c r="P526" s="12">
        <f t="shared" si="26"/>
        <v>40307.208333333336</v>
      </c>
      <c r="Q526">
        <v>1273381200</v>
      </c>
      <c r="R526" t="b">
        <v>0</v>
      </c>
      <c r="S526" t="b">
        <v>0</v>
      </c>
      <c r="T526" t="s">
        <v>33</v>
      </c>
      <c r="U526" t="s">
        <v>2039</v>
      </c>
      <c r="V526" t="s">
        <v>2040</v>
      </c>
    </row>
    <row r="527" spans="1:22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H527" t="s">
        <v>14</v>
      </c>
      <c r="I527">
        <v>63</v>
      </c>
      <c r="J527" s="5">
        <f t="shared" si="24"/>
        <v>0.84190476190476193</v>
      </c>
      <c r="K527" s="7">
        <f>IF(I527= 0, 0,E527/I527)</f>
        <v>28.063492063492063</v>
      </c>
      <c r="L527" t="s">
        <v>21</v>
      </c>
      <c r="M527" t="s">
        <v>22</v>
      </c>
      <c r="N527" s="12">
        <f t="shared" si="25"/>
        <v>40505.25</v>
      </c>
      <c r="O527">
        <v>1290492000</v>
      </c>
      <c r="P527" s="12">
        <f t="shared" si="26"/>
        <v>40509.25</v>
      </c>
      <c r="Q527">
        <v>1290837600</v>
      </c>
      <c r="R527" t="b">
        <v>0</v>
      </c>
      <c r="S527" t="b">
        <v>0</v>
      </c>
      <c r="T527" t="s">
        <v>65</v>
      </c>
      <c r="U527" t="s">
        <v>2037</v>
      </c>
      <c r="V527" t="s">
        <v>2046</v>
      </c>
    </row>
    <row r="528" spans="1:22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H528" t="s">
        <v>20</v>
      </c>
      <c r="I528">
        <v>147</v>
      </c>
      <c r="J528" s="5">
        <f t="shared" si="24"/>
        <v>1.5595180722891566</v>
      </c>
      <c r="K528" s="7">
        <f>IF(I528= 0, 0,E528/I528)</f>
        <v>88.054421768707485</v>
      </c>
      <c r="L528" t="s">
        <v>21</v>
      </c>
      <c r="M528" t="s">
        <v>22</v>
      </c>
      <c r="N528" s="12">
        <f t="shared" si="25"/>
        <v>42364.25</v>
      </c>
      <c r="O528">
        <v>1451109600</v>
      </c>
      <c r="P528" s="12">
        <f t="shared" si="26"/>
        <v>42401.25</v>
      </c>
      <c r="Q528">
        <v>1454306400</v>
      </c>
      <c r="R528" t="b">
        <v>0</v>
      </c>
      <c r="S528" t="b">
        <v>1</v>
      </c>
      <c r="T528" t="s">
        <v>33</v>
      </c>
      <c r="U528" t="s">
        <v>2039</v>
      </c>
      <c r="V528" t="s">
        <v>2040</v>
      </c>
    </row>
    <row r="529" spans="1:22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H529" t="s">
        <v>14</v>
      </c>
      <c r="I529">
        <v>6080</v>
      </c>
      <c r="J529" s="5">
        <f t="shared" si="24"/>
        <v>0.99619450317124736</v>
      </c>
      <c r="K529" s="7">
        <f>IF(I529= 0, 0,E529/I529)</f>
        <v>31</v>
      </c>
      <c r="L529" t="s">
        <v>15</v>
      </c>
      <c r="M529" t="s">
        <v>16</v>
      </c>
      <c r="N529" s="12">
        <f t="shared" si="25"/>
        <v>42405.25</v>
      </c>
      <c r="O529">
        <v>1454652000</v>
      </c>
      <c r="P529" s="12">
        <f t="shared" si="26"/>
        <v>42441.25</v>
      </c>
      <c r="Q529">
        <v>1457762400</v>
      </c>
      <c r="R529" t="b">
        <v>0</v>
      </c>
      <c r="S529" t="b">
        <v>0</v>
      </c>
      <c r="T529" t="s">
        <v>71</v>
      </c>
      <c r="U529" t="s">
        <v>2041</v>
      </c>
      <c r="V529" t="s">
        <v>2049</v>
      </c>
    </row>
    <row r="530" spans="1:22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H530" t="s">
        <v>14</v>
      </c>
      <c r="I530">
        <v>80</v>
      </c>
      <c r="J530" s="5">
        <f t="shared" si="24"/>
        <v>0.80300000000000005</v>
      </c>
      <c r="K530" s="7">
        <f>IF(I530= 0, 0,E530/I530)</f>
        <v>90.337500000000006</v>
      </c>
      <c r="L530" t="s">
        <v>40</v>
      </c>
      <c r="M530" t="s">
        <v>41</v>
      </c>
      <c r="N530" s="12">
        <f t="shared" si="25"/>
        <v>41601.25</v>
      </c>
      <c r="O530">
        <v>1385186400</v>
      </c>
      <c r="P530" s="12">
        <f t="shared" si="26"/>
        <v>41646.25</v>
      </c>
      <c r="Q530">
        <v>1389074400</v>
      </c>
      <c r="R530" t="b">
        <v>0</v>
      </c>
      <c r="S530" t="b">
        <v>0</v>
      </c>
      <c r="T530" t="s">
        <v>60</v>
      </c>
      <c r="U530" t="s">
        <v>2035</v>
      </c>
      <c r="V530" t="s">
        <v>2045</v>
      </c>
    </row>
    <row r="531" spans="1:22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H531" t="s">
        <v>14</v>
      </c>
      <c r="I531">
        <v>9</v>
      </c>
      <c r="J531" s="5">
        <f t="shared" si="24"/>
        <v>0.11254901960784314</v>
      </c>
      <c r="K531" s="7">
        <f>IF(I531= 0, 0,E531/I531)</f>
        <v>63.777777777777779</v>
      </c>
      <c r="L531" t="s">
        <v>21</v>
      </c>
      <c r="M531" t="s">
        <v>22</v>
      </c>
      <c r="N531" s="12">
        <f t="shared" si="25"/>
        <v>41769.208333333336</v>
      </c>
      <c r="O531">
        <v>1399698000</v>
      </c>
      <c r="P531" s="12">
        <f t="shared" si="26"/>
        <v>41797.208333333336</v>
      </c>
      <c r="Q531">
        <v>1402117200</v>
      </c>
      <c r="R531" t="b">
        <v>0</v>
      </c>
      <c r="S531" t="b">
        <v>0</v>
      </c>
      <c r="T531" t="s">
        <v>89</v>
      </c>
      <c r="U531" t="s">
        <v>2050</v>
      </c>
      <c r="V531" t="s">
        <v>2051</v>
      </c>
    </row>
    <row r="532" spans="1:22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H532" t="s">
        <v>14</v>
      </c>
      <c r="I532">
        <v>1784</v>
      </c>
      <c r="J532" s="5">
        <f t="shared" si="24"/>
        <v>0.91740952380952379</v>
      </c>
      <c r="K532" s="7">
        <f>IF(I532= 0, 0,E532/I532)</f>
        <v>53.995515695067262</v>
      </c>
      <c r="L532" t="s">
        <v>21</v>
      </c>
      <c r="M532" t="s">
        <v>22</v>
      </c>
      <c r="N532" s="12">
        <f t="shared" si="25"/>
        <v>40421.208333333336</v>
      </c>
      <c r="O532">
        <v>1283230800</v>
      </c>
      <c r="P532" s="12">
        <f t="shared" si="26"/>
        <v>40435.208333333336</v>
      </c>
      <c r="Q532">
        <v>1284440400</v>
      </c>
      <c r="R532" t="b">
        <v>0</v>
      </c>
      <c r="S532" t="b">
        <v>1</v>
      </c>
      <c r="T532" t="s">
        <v>119</v>
      </c>
      <c r="U532" t="s">
        <v>2047</v>
      </c>
      <c r="V532" t="s">
        <v>2053</v>
      </c>
    </row>
    <row r="533" spans="1:22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H533" t="s">
        <v>47</v>
      </c>
      <c r="I533">
        <v>3640</v>
      </c>
      <c r="J533" s="5">
        <f t="shared" si="24"/>
        <v>0.95521156936261387</v>
      </c>
      <c r="K533" s="7">
        <f>IF(I533= 0, 0,E533/I533)</f>
        <v>48.993956043956047</v>
      </c>
      <c r="L533" t="s">
        <v>98</v>
      </c>
      <c r="M533" t="s">
        <v>99</v>
      </c>
      <c r="N533" s="12">
        <f t="shared" si="25"/>
        <v>41589.25</v>
      </c>
      <c r="O533">
        <v>1384149600</v>
      </c>
      <c r="P533" s="12">
        <f t="shared" si="26"/>
        <v>41645.25</v>
      </c>
      <c r="Q533">
        <v>1388988000</v>
      </c>
      <c r="R533" t="b">
        <v>0</v>
      </c>
      <c r="S533" t="b">
        <v>0</v>
      </c>
      <c r="T533" t="s">
        <v>89</v>
      </c>
      <c r="U533" t="s">
        <v>2050</v>
      </c>
      <c r="V533" t="s">
        <v>2051</v>
      </c>
    </row>
    <row r="534" spans="1:22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H534" t="s">
        <v>20</v>
      </c>
      <c r="I534">
        <v>126</v>
      </c>
      <c r="J534" s="5">
        <f t="shared" si="24"/>
        <v>5.0287499999999996</v>
      </c>
      <c r="K534" s="7">
        <f>IF(I534= 0, 0,E534/I534)</f>
        <v>63.857142857142854</v>
      </c>
      <c r="L534" t="s">
        <v>15</v>
      </c>
      <c r="M534" t="s">
        <v>16</v>
      </c>
      <c r="N534" s="12">
        <f t="shared" si="25"/>
        <v>43125.25</v>
      </c>
      <c r="O534">
        <v>1516860000</v>
      </c>
      <c r="P534" s="12">
        <f t="shared" si="26"/>
        <v>43126.25</v>
      </c>
      <c r="Q534">
        <v>1516946400</v>
      </c>
      <c r="R534" t="b">
        <v>0</v>
      </c>
      <c r="S534" t="b">
        <v>0</v>
      </c>
      <c r="T534" t="s">
        <v>33</v>
      </c>
      <c r="U534" t="s">
        <v>2039</v>
      </c>
      <c r="V534" t="s">
        <v>2040</v>
      </c>
    </row>
    <row r="535" spans="1:22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H535" t="s">
        <v>20</v>
      </c>
      <c r="I535">
        <v>2218</v>
      </c>
      <c r="J535" s="5">
        <f t="shared" si="24"/>
        <v>1.5924394463667819</v>
      </c>
      <c r="K535" s="7">
        <f>IF(I535= 0, 0,E535/I535)</f>
        <v>82.996393146979258</v>
      </c>
      <c r="L535" t="s">
        <v>40</v>
      </c>
      <c r="M535" t="s">
        <v>41</v>
      </c>
      <c r="N535" s="12">
        <f t="shared" si="25"/>
        <v>41479.208333333336</v>
      </c>
      <c r="O535">
        <v>1374642000</v>
      </c>
      <c r="P535" s="12">
        <f t="shared" si="26"/>
        <v>41515.208333333336</v>
      </c>
      <c r="Q535">
        <v>1377752400</v>
      </c>
      <c r="R535" t="b">
        <v>0</v>
      </c>
      <c r="S535" t="b">
        <v>0</v>
      </c>
      <c r="T535" t="s">
        <v>60</v>
      </c>
      <c r="U535" t="s">
        <v>2035</v>
      </c>
      <c r="V535" t="s">
        <v>2045</v>
      </c>
    </row>
    <row r="536" spans="1:22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H536" t="s">
        <v>14</v>
      </c>
      <c r="I536">
        <v>243</v>
      </c>
      <c r="J536" s="5">
        <f t="shared" si="24"/>
        <v>0.15022446689113356</v>
      </c>
      <c r="K536" s="7">
        <f>IF(I536= 0, 0,E536/I536)</f>
        <v>55.08230452674897</v>
      </c>
      <c r="L536" t="s">
        <v>21</v>
      </c>
      <c r="M536" t="s">
        <v>22</v>
      </c>
      <c r="N536" s="12">
        <f t="shared" si="25"/>
        <v>43329.208333333328</v>
      </c>
      <c r="O536">
        <v>1534482000</v>
      </c>
      <c r="P536" s="12">
        <f t="shared" si="26"/>
        <v>43330.208333333328</v>
      </c>
      <c r="Q536">
        <v>1534568400</v>
      </c>
      <c r="R536" t="b">
        <v>0</v>
      </c>
      <c r="S536" t="b">
        <v>1</v>
      </c>
      <c r="T536" t="s">
        <v>53</v>
      </c>
      <c r="U536" t="s">
        <v>2041</v>
      </c>
      <c r="V536" t="s">
        <v>2044</v>
      </c>
    </row>
    <row r="537" spans="1:22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H537" t="s">
        <v>20</v>
      </c>
      <c r="I537">
        <v>202</v>
      </c>
      <c r="J537" s="5">
        <f t="shared" si="24"/>
        <v>4.820384615384615</v>
      </c>
      <c r="K537" s="7">
        <f>IF(I537= 0, 0,E537/I537)</f>
        <v>62.044554455445542</v>
      </c>
      <c r="L537" t="s">
        <v>107</v>
      </c>
      <c r="M537" t="s">
        <v>108</v>
      </c>
      <c r="N537" s="12">
        <f t="shared" si="25"/>
        <v>43259.208333333328</v>
      </c>
      <c r="O537">
        <v>1528434000</v>
      </c>
      <c r="P537" s="12">
        <f t="shared" si="26"/>
        <v>43261.208333333328</v>
      </c>
      <c r="Q537">
        <v>1528606800</v>
      </c>
      <c r="R537" t="b">
        <v>0</v>
      </c>
      <c r="S537" t="b">
        <v>1</v>
      </c>
      <c r="T537" t="s">
        <v>33</v>
      </c>
      <c r="U537" t="s">
        <v>2039</v>
      </c>
      <c r="V537" t="s">
        <v>2040</v>
      </c>
    </row>
    <row r="538" spans="1:22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H538" t="s">
        <v>20</v>
      </c>
      <c r="I538">
        <v>140</v>
      </c>
      <c r="J538" s="5">
        <f t="shared" si="24"/>
        <v>1.4996938775510205</v>
      </c>
      <c r="K538" s="7">
        <f>IF(I538= 0, 0,E538/I538)</f>
        <v>104.97857142857143</v>
      </c>
      <c r="L538" t="s">
        <v>107</v>
      </c>
      <c r="M538" t="s">
        <v>108</v>
      </c>
      <c r="N538" s="12">
        <f t="shared" si="25"/>
        <v>40414.208333333336</v>
      </c>
      <c r="O538">
        <v>1282626000</v>
      </c>
      <c r="P538" s="12">
        <f t="shared" si="26"/>
        <v>40440.208333333336</v>
      </c>
      <c r="Q538">
        <v>1284872400</v>
      </c>
      <c r="R538" t="b">
        <v>0</v>
      </c>
      <c r="S538" t="b">
        <v>0</v>
      </c>
      <c r="T538" t="s">
        <v>119</v>
      </c>
      <c r="U538" t="s">
        <v>2047</v>
      </c>
      <c r="V538" t="s">
        <v>2053</v>
      </c>
    </row>
    <row r="539" spans="1:22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H539" t="s">
        <v>20</v>
      </c>
      <c r="I539">
        <v>1052</v>
      </c>
      <c r="J539" s="5">
        <f t="shared" si="24"/>
        <v>1.1722156398104266</v>
      </c>
      <c r="K539" s="7">
        <f>IF(I539= 0, 0,E539/I539)</f>
        <v>94.044676806083643</v>
      </c>
      <c r="L539" t="s">
        <v>36</v>
      </c>
      <c r="M539" t="s">
        <v>37</v>
      </c>
      <c r="N539" s="12">
        <f t="shared" si="25"/>
        <v>43342.208333333328</v>
      </c>
      <c r="O539">
        <v>1535605200</v>
      </c>
      <c r="P539" s="12">
        <f t="shared" si="26"/>
        <v>43365.208333333328</v>
      </c>
      <c r="Q539">
        <v>1537592400</v>
      </c>
      <c r="R539" t="b">
        <v>1</v>
      </c>
      <c r="S539" t="b">
        <v>1</v>
      </c>
      <c r="T539" t="s">
        <v>42</v>
      </c>
      <c r="U539" t="s">
        <v>2041</v>
      </c>
      <c r="V539" t="s">
        <v>2042</v>
      </c>
    </row>
    <row r="540" spans="1:22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H540" t="s">
        <v>14</v>
      </c>
      <c r="I540">
        <v>1296</v>
      </c>
      <c r="J540" s="5">
        <f t="shared" si="24"/>
        <v>0.37695968274950431</v>
      </c>
      <c r="K540" s="7">
        <f>IF(I540= 0, 0,E540/I540)</f>
        <v>44.007716049382715</v>
      </c>
      <c r="L540" t="s">
        <v>21</v>
      </c>
      <c r="M540" t="s">
        <v>22</v>
      </c>
      <c r="N540" s="12">
        <f t="shared" si="25"/>
        <v>41539.208333333336</v>
      </c>
      <c r="O540">
        <v>1379826000</v>
      </c>
      <c r="P540" s="12">
        <f t="shared" si="26"/>
        <v>41555.208333333336</v>
      </c>
      <c r="Q540">
        <v>1381208400</v>
      </c>
      <c r="R540" t="b">
        <v>0</v>
      </c>
      <c r="S540" t="b">
        <v>0</v>
      </c>
      <c r="T540" t="s">
        <v>292</v>
      </c>
      <c r="U540" t="s">
        <v>2050</v>
      </c>
      <c r="V540" t="s">
        <v>2061</v>
      </c>
    </row>
    <row r="541" spans="1:22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H541" t="s">
        <v>14</v>
      </c>
      <c r="I541">
        <v>77</v>
      </c>
      <c r="J541" s="5">
        <f t="shared" si="24"/>
        <v>0.72653061224489801</v>
      </c>
      <c r="K541" s="7">
        <f>IF(I541= 0, 0,E541/I541)</f>
        <v>92.467532467532465</v>
      </c>
      <c r="L541" t="s">
        <v>21</v>
      </c>
      <c r="M541" t="s">
        <v>22</v>
      </c>
      <c r="N541" s="12">
        <f t="shared" si="25"/>
        <v>43647.208333333328</v>
      </c>
      <c r="O541">
        <v>1561957200</v>
      </c>
      <c r="P541" s="12">
        <f t="shared" si="26"/>
        <v>43653.208333333328</v>
      </c>
      <c r="Q541">
        <v>1562475600</v>
      </c>
      <c r="R541" t="b">
        <v>0</v>
      </c>
      <c r="S541" t="b">
        <v>1</v>
      </c>
      <c r="T541" t="s">
        <v>17</v>
      </c>
      <c r="U541" t="s">
        <v>2033</v>
      </c>
      <c r="V541" t="s">
        <v>2034</v>
      </c>
    </row>
    <row r="542" spans="1:22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H542" t="s">
        <v>20</v>
      </c>
      <c r="I542">
        <v>247</v>
      </c>
      <c r="J542" s="5">
        <f t="shared" si="24"/>
        <v>2.6598113207547169</v>
      </c>
      <c r="K542" s="7">
        <f>IF(I542= 0, 0,E542/I542)</f>
        <v>57.072874493927124</v>
      </c>
      <c r="L542" t="s">
        <v>21</v>
      </c>
      <c r="M542" t="s">
        <v>22</v>
      </c>
      <c r="N542" s="12">
        <f t="shared" si="25"/>
        <v>43225.208333333328</v>
      </c>
      <c r="O542">
        <v>1525496400</v>
      </c>
      <c r="P542" s="12">
        <f t="shared" si="26"/>
        <v>43247.208333333328</v>
      </c>
      <c r="Q542">
        <v>1527397200</v>
      </c>
      <c r="R542" t="b">
        <v>0</v>
      </c>
      <c r="S542" t="b">
        <v>0</v>
      </c>
      <c r="T542" t="s">
        <v>122</v>
      </c>
      <c r="U542" t="s">
        <v>2054</v>
      </c>
      <c r="V542" t="s">
        <v>2055</v>
      </c>
    </row>
    <row r="543" spans="1:22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H543" t="s">
        <v>14</v>
      </c>
      <c r="I543">
        <v>395</v>
      </c>
      <c r="J543" s="5">
        <f t="shared" si="24"/>
        <v>0.24205617977528091</v>
      </c>
      <c r="K543" s="7">
        <f>IF(I543= 0, 0,E543/I543)</f>
        <v>109.07848101265823</v>
      </c>
      <c r="L543" t="s">
        <v>107</v>
      </c>
      <c r="M543" t="s">
        <v>108</v>
      </c>
      <c r="N543" s="12">
        <f t="shared" si="25"/>
        <v>42165.208333333328</v>
      </c>
      <c r="O543">
        <v>1433912400</v>
      </c>
      <c r="P543" s="12">
        <f t="shared" si="26"/>
        <v>42191.208333333328</v>
      </c>
      <c r="Q543">
        <v>1436158800</v>
      </c>
      <c r="R543" t="b">
        <v>0</v>
      </c>
      <c r="S543" t="b">
        <v>0</v>
      </c>
      <c r="T543" t="s">
        <v>292</v>
      </c>
      <c r="U543" t="s">
        <v>2050</v>
      </c>
      <c r="V543" t="s">
        <v>2061</v>
      </c>
    </row>
    <row r="544" spans="1:22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H544" t="s">
        <v>14</v>
      </c>
      <c r="I544">
        <v>49</v>
      </c>
      <c r="J544" s="5">
        <f t="shared" si="24"/>
        <v>2.5064935064935064E-2</v>
      </c>
      <c r="K544" s="7">
        <f>IF(I544= 0, 0,E544/I544)</f>
        <v>39.387755102040813</v>
      </c>
      <c r="L544" t="s">
        <v>40</v>
      </c>
      <c r="M544" t="s">
        <v>41</v>
      </c>
      <c r="N544" s="12">
        <f t="shared" si="25"/>
        <v>42391.25</v>
      </c>
      <c r="O544">
        <v>1453442400</v>
      </c>
      <c r="P544" s="12">
        <f t="shared" si="26"/>
        <v>42421.25</v>
      </c>
      <c r="Q544">
        <v>1456034400</v>
      </c>
      <c r="R544" t="b">
        <v>0</v>
      </c>
      <c r="S544" t="b">
        <v>0</v>
      </c>
      <c r="T544" t="s">
        <v>60</v>
      </c>
      <c r="U544" t="s">
        <v>2035</v>
      </c>
      <c r="V544" t="s">
        <v>2045</v>
      </c>
    </row>
    <row r="545" spans="1:22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H545" t="s">
        <v>14</v>
      </c>
      <c r="I545">
        <v>180</v>
      </c>
      <c r="J545" s="5">
        <f t="shared" si="24"/>
        <v>0.1632979976442874</v>
      </c>
      <c r="K545" s="7">
        <f>IF(I545= 0, 0,E545/I545)</f>
        <v>77.022222222222226</v>
      </c>
      <c r="L545" t="s">
        <v>21</v>
      </c>
      <c r="M545" t="s">
        <v>22</v>
      </c>
      <c r="N545" s="12">
        <f t="shared" si="25"/>
        <v>41528.208333333336</v>
      </c>
      <c r="O545">
        <v>1378875600</v>
      </c>
      <c r="P545" s="12">
        <f t="shared" si="26"/>
        <v>41543.208333333336</v>
      </c>
      <c r="Q545">
        <v>1380171600</v>
      </c>
      <c r="R545" t="b">
        <v>0</v>
      </c>
      <c r="S545" t="b">
        <v>0</v>
      </c>
      <c r="T545" t="s">
        <v>89</v>
      </c>
      <c r="U545" t="s">
        <v>2050</v>
      </c>
      <c r="V545" t="s">
        <v>2051</v>
      </c>
    </row>
    <row r="546" spans="1:22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H546" t="s">
        <v>20</v>
      </c>
      <c r="I546">
        <v>84</v>
      </c>
      <c r="J546" s="5">
        <f t="shared" si="24"/>
        <v>2.7650000000000001</v>
      </c>
      <c r="K546" s="7">
        <f>IF(I546= 0, 0,E546/I546)</f>
        <v>92.166666666666671</v>
      </c>
      <c r="L546" t="s">
        <v>21</v>
      </c>
      <c r="M546" t="s">
        <v>22</v>
      </c>
      <c r="N546" s="12">
        <f t="shared" si="25"/>
        <v>42377.25</v>
      </c>
      <c r="O546">
        <v>1452232800</v>
      </c>
      <c r="P546" s="12">
        <f t="shared" si="26"/>
        <v>42390.25</v>
      </c>
      <c r="Q546">
        <v>1453356000</v>
      </c>
      <c r="R546" t="b">
        <v>0</v>
      </c>
      <c r="S546" t="b">
        <v>0</v>
      </c>
      <c r="T546" t="s">
        <v>23</v>
      </c>
      <c r="U546" t="s">
        <v>2035</v>
      </c>
      <c r="V546" t="s">
        <v>2036</v>
      </c>
    </row>
    <row r="547" spans="1:22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H547" t="s">
        <v>14</v>
      </c>
      <c r="I547">
        <v>2690</v>
      </c>
      <c r="J547" s="5">
        <f t="shared" si="24"/>
        <v>0.88803571428571426</v>
      </c>
      <c r="K547" s="7">
        <f>IF(I547= 0, 0,E547/I547)</f>
        <v>61.007063197026021</v>
      </c>
      <c r="L547" t="s">
        <v>21</v>
      </c>
      <c r="M547" t="s">
        <v>22</v>
      </c>
      <c r="N547" s="12">
        <f t="shared" si="25"/>
        <v>43824.25</v>
      </c>
      <c r="O547">
        <v>1577253600</v>
      </c>
      <c r="P547" s="12">
        <f t="shared" si="26"/>
        <v>43844.25</v>
      </c>
      <c r="Q547">
        <v>1578981600</v>
      </c>
      <c r="R547" t="b">
        <v>0</v>
      </c>
      <c r="S547" t="b">
        <v>0</v>
      </c>
      <c r="T547" t="s">
        <v>33</v>
      </c>
      <c r="U547" t="s">
        <v>2039</v>
      </c>
      <c r="V547" t="s">
        <v>2040</v>
      </c>
    </row>
    <row r="548" spans="1:22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H548" t="s">
        <v>20</v>
      </c>
      <c r="I548">
        <v>88</v>
      </c>
      <c r="J548" s="5">
        <f t="shared" si="24"/>
        <v>1.6357142857142857</v>
      </c>
      <c r="K548" s="7">
        <f>IF(I548= 0, 0,E548/I548)</f>
        <v>78.068181818181813</v>
      </c>
      <c r="L548" t="s">
        <v>21</v>
      </c>
      <c r="M548" t="s">
        <v>22</v>
      </c>
      <c r="N548" s="12">
        <f t="shared" si="25"/>
        <v>43360.208333333328</v>
      </c>
      <c r="O548">
        <v>1537160400</v>
      </c>
      <c r="P548" s="12">
        <f t="shared" si="26"/>
        <v>43363.208333333328</v>
      </c>
      <c r="Q548">
        <v>1537419600</v>
      </c>
      <c r="R548" t="b">
        <v>0</v>
      </c>
      <c r="S548" t="b">
        <v>1</v>
      </c>
      <c r="T548" t="s">
        <v>33</v>
      </c>
      <c r="U548" t="s">
        <v>2039</v>
      </c>
      <c r="V548" t="s">
        <v>2040</v>
      </c>
    </row>
    <row r="549" spans="1:22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H549" t="s">
        <v>20</v>
      </c>
      <c r="I549">
        <v>156</v>
      </c>
      <c r="J549" s="5">
        <f t="shared" si="24"/>
        <v>9.69</v>
      </c>
      <c r="K549" s="7">
        <f>IF(I549= 0, 0,E549/I549)</f>
        <v>80.75</v>
      </c>
      <c r="L549" t="s">
        <v>21</v>
      </c>
      <c r="M549" t="s">
        <v>22</v>
      </c>
      <c r="N549" s="12">
        <f t="shared" si="25"/>
        <v>42029.25</v>
      </c>
      <c r="O549">
        <v>1422165600</v>
      </c>
      <c r="P549" s="12">
        <f t="shared" si="26"/>
        <v>42041.25</v>
      </c>
      <c r="Q549">
        <v>1423202400</v>
      </c>
      <c r="R549" t="b">
        <v>0</v>
      </c>
      <c r="S549" t="b">
        <v>0</v>
      </c>
      <c r="T549" t="s">
        <v>53</v>
      </c>
      <c r="U549" t="s">
        <v>2041</v>
      </c>
      <c r="V549" t="s">
        <v>2044</v>
      </c>
    </row>
    <row r="550" spans="1:22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H550" t="s">
        <v>20</v>
      </c>
      <c r="I550">
        <v>2985</v>
      </c>
      <c r="J550" s="5">
        <f t="shared" si="24"/>
        <v>2.7091376701966716</v>
      </c>
      <c r="K550" s="7">
        <f>IF(I550= 0, 0,E550/I550)</f>
        <v>59.991289782244557</v>
      </c>
      <c r="L550" t="s">
        <v>21</v>
      </c>
      <c r="M550" t="s">
        <v>22</v>
      </c>
      <c r="N550" s="12">
        <f t="shared" si="25"/>
        <v>42461.208333333328</v>
      </c>
      <c r="O550">
        <v>1459486800</v>
      </c>
      <c r="P550" s="12">
        <f t="shared" si="26"/>
        <v>42474.208333333328</v>
      </c>
      <c r="Q550">
        <v>1460610000</v>
      </c>
      <c r="R550" t="b">
        <v>0</v>
      </c>
      <c r="S550" t="b">
        <v>0</v>
      </c>
      <c r="T550" t="s">
        <v>33</v>
      </c>
      <c r="U550" t="s">
        <v>2039</v>
      </c>
      <c r="V550" t="s">
        <v>2040</v>
      </c>
    </row>
    <row r="551" spans="1:22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H551" t="s">
        <v>20</v>
      </c>
      <c r="I551">
        <v>762</v>
      </c>
      <c r="J551" s="5">
        <f t="shared" si="24"/>
        <v>2.8421355932203389</v>
      </c>
      <c r="K551" s="7">
        <f>IF(I551= 0, 0,E551/I551)</f>
        <v>110.03018372703411</v>
      </c>
      <c r="L551" t="s">
        <v>21</v>
      </c>
      <c r="M551" t="s">
        <v>22</v>
      </c>
      <c r="N551" s="12">
        <f t="shared" si="25"/>
        <v>41422.208333333336</v>
      </c>
      <c r="O551">
        <v>1369717200</v>
      </c>
      <c r="P551" s="12">
        <f t="shared" si="26"/>
        <v>41431.208333333336</v>
      </c>
      <c r="Q551">
        <v>1370494800</v>
      </c>
      <c r="R551" t="b">
        <v>0</v>
      </c>
      <c r="S551" t="b">
        <v>0</v>
      </c>
      <c r="T551" t="s">
        <v>65</v>
      </c>
      <c r="U551" t="s">
        <v>2037</v>
      </c>
      <c r="V551" t="s">
        <v>2046</v>
      </c>
    </row>
    <row r="552" spans="1:22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H552" t="s">
        <v>74</v>
      </c>
      <c r="I552">
        <v>1</v>
      </c>
      <c r="J552" s="5">
        <f t="shared" si="24"/>
        <v>0.04</v>
      </c>
      <c r="K552" s="7">
        <f>IF(I552= 0, 0,E552/I552)</f>
        <v>4</v>
      </c>
      <c r="L552" t="s">
        <v>98</v>
      </c>
      <c r="M552" t="s">
        <v>99</v>
      </c>
      <c r="N552" s="12">
        <f t="shared" si="25"/>
        <v>40968.25</v>
      </c>
      <c r="O552">
        <v>1330495200</v>
      </c>
      <c r="P552" s="12">
        <f t="shared" si="26"/>
        <v>40989.208333333336</v>
      </c>
      <c r="Q552">
        <v>1332306000</v>
      </c>
      <c r="R552" t="b">
        <v>0</v>
      </c>
      <c r="S552" t="b">
        <v>0</v>
      </c>
      <c r="T552" t="s">
        <v>60</v>
      </c>
      <c r="U552" t="s">
        <v>2035</v>
      </c>
      <c r="V552" t="s">
        <v>2045</v>
      </c>
    </row>
    <row r="553" spans="1:22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H553" t="s">
        <v>14</v>
      </c>
      <c r="I553">
        <v>2779</v>
      </c>
      <c r="J553" s="5">
        <f t="shared" si="24"/>
        <v>0.58632981676846196</v>
      </c>
      <c r="K553" s="7">
        <f>IF(I553= 0, 0,E553/I553)</f>
        <v>37.99856063332134</v>
      </c>
      <c r="L553" t="s">
        <v>26</v>
      </c>
      <c r="M553" t="s">
        <v>27</v>
      </c>
      <c r="N553" s="12">
        <f t="shared" si="25"/>
        <v>41993.25</v>
      </c>
      <c r="O553">
        <v>1419055200</v>
      </c>
      <c r="P553" s="12">
        <f t="shared" si="26"/>
        <v>42033.25</v>
      </c>
      <c r="Q553">
        <v>1422511200</v>
      </c>
      <c r="R553" t="b">
        <v>0</v>
      </c>
      <c r="S553" t="b">
        <v>1</v>
      </c>
      <c r="T553" t="s">
        <v>28</v>
      </c>
      <c r="U553" t="s">
        <v>2037</v>
      </c>
      <c r="V553" t="s">
        <v>2038</v>
      </c>
    </row>
    <row r="554" spans="1:22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H554" t="s">
        <v>14</v>
      </c>
      <c r="I554">
        <v>92</v>
      </c>
      <c r="J554" s="5">
        <f t="shared" si="24"/>
        <v>0.98511111111111116</v>
      </c>
      <c r="K554" s="7">
        <f>IF(I554= 0, 0,E554/I554)</f>
        <v>96.369565217391298</v>
      </c>
      <c r="L554" t="s">
        <v>21</v>
      </c>
      <c r="M554" t="s">
        <v>22</v>
      </c>
      <c r="N554" s="12">
        <f t="shared" si="25"/>
        <v>42700.25</v>
      </c>
      <c r="O554">
        <v>1480140000</v>
      </c>
      <c r="P554" s="12">
        <f t="shared" si="26"/>
        <v>42702.25</v>
      </c>
      <c r="Q554">
        <v>1480312800</v>
      </c>
      <c r="R554" t="b">
        <v>0</v>
      </c>
      <c r="S554" t="b">
        <v>0</v>
      </c>
      <c r="T554" t="s">
        <v>33</v>
      </c>
      <c r="U554" t="s">
        <v>2039</v>
      </c>
      <c r="V554" t="s">
        <v>2040</v>
      </c>
    </row>
    <row r="555" spans="1:22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H555" t="s">
        <v>14</v>
      </c>
      <c r="I555">
        <v>1028</v>
      </c>
      <c r="J555" s="5">
        <f t="shared" si="24"/>
        <v>0.43975381008206332</v>
      </c>
      <c r="K555" s="7">
        <f>IF(I555= 0, 0,E555/I555)</f>
        <v>72.978599221789878</v>
      </c>
      <c r="L555" t="s">
        <v>21</v>
      </c>
      <c r="M555" t="s">
        <v>22</v>
      </c>
      <c r="N555" s="12">
        <f t="shared" si="25"/>
        <v>40545.25</v>
      </c>
      <c r="O555">
        <v>1293948000</v>
      </c>
      <c r="P555" s="12">
        <f t="shared" si="26"/>
        <v>40546.25</v>
      </c>
      <c r="Q555">
        <v>1294034400</v>
      </c>
      <c r="R555" t="b">
        <v>0</v>
      </c>
      <c r="S555" t="b">
        <v>0</v>
      </c>
      <c r="T555" t="s">
        <v>23</v>
      </c>
      <c r="U555" t="s">
        <v>2035</v>
      </c>
      <c r="V555" t="s">
        <v>2036</v>
      </c>
    </row>
    <row r="556" spans="1:22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H556" t="s">
        <v>20</v>
      </c>
      <c r="I556">
        <v>554</v>
      </c>
      <c r="J556" s="5">
        <f t="shared" si="24"/>
        <v>1.5166315789473683</v>
      </c>
      <c r="K556" s="7">
        <f>IF(I556= 0, 0,E556/I556)</f>
        <v>26.007220216606498</v>
      </c>
      <c r="L556" t="s">
        <v>15</v>
      </c>
      <c r="M556" t="s">
        <v>16</v>
      </c>
      <c r="N556" s="12">
        <f t="shared" si="25"/>
        <v>42723.25</v>
      </c>
      <c r="O556">
        <v>1482127200</v>
      </c>
      <c r="P556" s="12">
        <f t="shared" si="26"/>
        <v>42729.25</v>
      </c>
      <c r="Q556">
        <v>1482645600</v>
      </c>
      <c r="R556" t="b">
        <v>0</v>
      </c>
      <c r="S556" t="b">
        <v>0</v>
      </c>
      <c r="T556" t="s">
        <v>60</v>
      </c>
      <c r="U556" t="s">
        <v>2035</v>
      </c>
      <c r="V556" t="s">
        <v>2045</v>
      </c>
    </row>
    <row r="557" spans="1:22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H557" t="s">
        <v>20</v>
      </c>
      <c r="I557">
        <v>135</v>
      </c>
      <c r="J557" s="5">
        <f t="shared" si="24"/>
        <v>2.2363492063492063</v>
      </c>
      <c r="K557" s="7">
        <f>IF(I557= 0, 0,E557/I557)</f>
        <v>104.36296296296297</v>
      </c>
      <c r="L557" t="s">
        <v>36</v>
      </c>
      <c r="M557" t="s">
        <v>37</v>
      </c>
      <c r="N557" s="12">
        <f t="shared" si="25"/>
        <v>41731.208333333336</v>
      </c>
      <c r="O557">
        <v>1396414800</v>
      </c>
      <c r="P557" s="12">
        <f t="shared" si="26"/>
        <v>41762.208333333336</v>
      </c>
      <c r="Q557">
        <v>1399093200</v>
      </c>
      <c r="R557" t="b">
        <v>0</v>
      </c>
      <c r="S557" t="b">
        <v>0</v>
      </c>
      <c r="T557" t="s">
        <v>23</v>
      </c>
      <c r="U557" t="s">
        <v>2035</v>
      </c>
      <c r="V557" t="s">
        <v>2036</v>
      </c>
    </row>
    <row r="558" spans="1:22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H558" t="s">
        <v>20</v>
      </c>
      <c r="I558">
        <v>122</v>
      </c>
      <c r="J558" s="5">
        <f t="shared" si="24"/>
        <v>2.3975</v>
      </c>
      <c r="K558" s="7">
        <f>IF(I558= 0, 0,E558/I558)</f>
        <v>102.18852459016394</v>
      </c>
      <c r="L558" t="s">
        <v>21</v>
      </c>
      <c r="M558" t="s">
        <v>22</v>
      </c>
      <c r="N558" s="12">
        <f t="shared" si="25"/>
        <v>40792.208333333336</v>
      </c>
      <c r="O558">
        <v>1315285200</v>
      </c>
      <c r="P558" s="12">
        <f t="shared" si="26"/>
        <v>40799.208333333336</v>
      </c>
      <c r="Q558">
        <v>1315890000</v>
      </c>
      <c r="R558" t="b">
        <v>0</v>
      </c>
      <c r="S558" t="b">
        <v>1</v>
      </c>
      <c r="T558" t="s">
        <v>206</v>
      </c>
      <c r="U558" t="s">
        <v>2047</v>
      </c>
      <c r="V558" t="s">
        <v>2059</v>
      </c>
    </row>
    <row r="559" spans="1:22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H559" t="s">
        <v>20</v>
      </c>
      <c r="I559">
        <v>221</v>
      </c>
      <c r="J559" s="5">
        <f t="shared" si="24"/>
        <v>1.9933333333333334</v>
      </c>
      <c r="K559" s="7">
        <f>IF(I559= 0, 0,E559/I559)</f>
        <v>54.117647058823529</v>
      </c>
      <c r="L559" t="s">
        <v>21</v>
      </c>
      <c r="M559" t="s">
        <v>22</v>
      </c>
      <c r="N559" s="12">
        <f t="shared" si="25"/>
        <v>42279.208333333328</v>
      </c>
      <c r="O559">
        <v>1443762000</v>
      </c>
      <c r="P559" s="12">
        <f t="shared" si="26"/>
        <v>42282.208333333328</v>
      </c>
      <c r="Q559">
        <v>1444021200</v>
      </c>
      <c r="R559" t="b">
        <v>0</v>
      </c>
      <c r="S559" t="b">
        <v>1</v>
      </c>
      <c r="T559" t="s">
        <v>474</v>
      </c>
      <c r="U559" t="s">
        <v>2041</v>
      </c>
      <c r="V559" t="s">
        <v>2063</v>
      </c>
    </row>
    <row r="560" spans="1:22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H560" t="s">
        <v>20</v>
      </c>
      <c r="I560">
        <v>126</v>
      </c>
      <c r="J560" s="5">
        <f t="shared" si="24"/>
        <v>1.373448275862069</v>
      </c>
      <c r="K560" s="7">
        <f>IF(I560= 0, 0,E560/I560)</f>
        <v>63.222222222222221</v>
      </c>
      <c r="L560" t="s">
        <v>21</v>
      </c>
      <c r="M560" t="s">
        <v>22</v>
      </c>
      <c r="N560" s="12">
        <f t="shared" si="25"/>
        <v>42424.25</v>
      </c>
      <c r="O560">
        <v>1456293600</v>
      </c>
      <c r="P560" s="12">
        <f t="shared" si="26"/>
        <v>42467.208333333328</v>
      </c>
      <c r="Q560">
        <v>1460005200</v>
      </c>
      <c r="R560" t="b">
        <v>0</v>
      </c>
      <c r="S560" t="b">
        <v>0</v>
      </c>
      <c r="T560" t="s">
        <v>33</v>
      </c>
      <c r="U560" t="s">
        <v>2039</v>
      </c>
      <c r="V560" t="s">
        <v>2040</v>
      </c>
    </row>
    <row r="561" spans="1:22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H561" t="s">
        <v>20</v>
      </c>
      <c r="I561">
        <v>1022</v>
      </c>
      <c r="J561" s="5">
        <f t="shared" si="24"/>
        <v>1.009696106362773</v>
      </c>
      <c r="K561" s="7">
        <f>IF(I561= 0, 0,E561/I561)</f>
        <v>104.03228962818004</v>
      </c>
      <c r="L561" t="s">
        <v>21</v>
      </c>
      <c r="M561" t="s">
        <v>22</v>
      </c>
      <c r="N561" s="12">
        <f t="shared" si="25"/>
        <v>42584.208333333328</v>
      </c>
      <c r="O561">
        <v>1470114000</v>
      </c>
      <c r="P561" s="12">
        <f t="shared" si="26"/>
        <v>42591.208333333328</v>
      </c>
      <c r="Q561">
        <v>1470718800</v>
      </c>
      <c r="R561" t="b">
        <v>0</v>
      </c>
      <c r="S561" t="b">
        <v>0</v>
      </c>
      <c r="T561" t="s">
        <v>33</v>
      </c>
      <c r="U561" t="s">
        <v>2039</v>
      </c>
      <c r="V561" t="s">
        <v>2040</v>
      </c>
    </row>
    <row r="562" spans="1:22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H562" t="s">
        <v>20</v>
      </c>
      <c r="I562">
        <v>3177</v>
      </c>
      <c r="J562" s="5">
        <f t="shared" si="24"/>
        <v>7.9416000000000002</v>
      </c>
      <c r="K562" s="7">
        <f>IF(I562= 0, 0,E562/I562)</f>
        <v>49.994334277620396</v>
      </c>
      <c r="L562" t="s">
        <v>21</v>
      </c>
      <c r="M562" t="s">
        <v>22</v>
      </c>
      <c r="N562" s="12">
        <f t="shared" si="25"/>
        <v>40865.25</v>
      </c>
      <c r="O562">
        <v>1321596000</v>
      </c>
      <c r="P562" s="12">
        <f t="shared" si="26"/>
        <v>40905.25</v>
      </c>
      <c r="Q562">
        <v>1325052000</v>
      </c>
      <c r="R562" t="b">
        <v>0</v>
      </c>
      <c r="S562" t="b">
        <v>0</v>
      </c>
      <c r="T562" t="s">
        <v>71</v>
      </c>
      <c r="U562" t="s">
        <v>2041</v>
      </c>
      <c r="V562" t="s">
        <v>2049</v>
      </c>
    </row>
    <row r="563" spans="1:22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H563" t="s">
        <v>20</v>
      </c>
      <c r="I563">
        <v>198</v>
      </c>
      <c r="J563" s="5">
        <f t="shared" si="24"/>
        <v>3.6970000000000001</v>
      </c>
      <c r="K563" s="7">
        <f>IF(I563= 0, 0,E563/I563)</f>
        <v>56.015151515151516</v>
      </c>
      <c r="L563" t="s">
        <v>98</v>
      </c>
      <c r="M563" t="s">
        <v>99</v>
      </c>
      <c r="N563" s="12">
        <f t="shared" si="25"/>
        <v>40833.208333333336</v>
      </c>
      <c r="O563">
        <v>1318827600</v>
      </c>
      <c r="P563" s="12">
        <f t="shared" si="26"/>
        <v>40835.208333333336</v>
      </c>
      <c r="Q563">
        <v>1319000400</v>
      </c>
      <c r="R563" t="b">
        <v>0</v>
      </c>
      <c r="S563" t="b">
        <v>0</v>
      </c>
      <c r="T563" t="s">
        <v>33</v>
      </c>
      <c r="U563" t="s">
        <v>2039</v>
      </c>
      <c r="V563" t="s">
        <v>2040</v>
      </c>
    </row>
    <row r="564" spans="1:22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H564" t="s">
        <v>14</v>
      </c>
      <c r="I564">
        <v>26</v>
      </c>
      <c r="J564" s="5">
        <f t="shared" si="24"/>
        <v>0.12818181818181817</v>
      </c>
      <c r="K564" s="7">
        <f>IF(I564= 0, 0,E564/I564)</f>
        <v>48.807692307692307</v>
      </c>
      <c r="L564" t="s">
        <v>98</v>
      </c>
      <c r="M564" t="s">
        <v>99</v>
      </c>
      <c r="N564" s="12">
        <f t="shared" si="25"/>
        <v>43536.208333333328</v>
      </c>
      <c r="O564">
        <v>1552366800</v>
      </c>
      <c r="P564" s="12">
        <f t="shared" si="26"/>
        <v>43538.208333333328</v>
      </c>
      <c r="Q564">
        <v>1552539600</v>
      </c>
      <c r="R564" t="b">
        <v>0</v>
      </c>
      <c r="S564" t="b">
        <v>0</v>
      </c>
      <c r="T564" t="s">
        <v>23</v>
      </c>
      <c r="U564" t="s">
        <v>2035</v>
      </c>
      <c r="V564" t="s">
        <v>2036</v>
      </c>
    </row>
    <row r="565" spans="1:22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H565" t="s">
        <v>20</v>
      </c>
      <c r="I565">
        <v>85</v>
      </c>
      <c r="J565" s="5">
        <f t="shared" si="24"/>
        <v>1.3802702702702703</v>
      </c>
      <c r="K565" s="7">
        <f>IF(I565= 0, 0,E565/I565)</f>
        <v>60.082352941176474</v>
      </c>
      <c r="L565" t="s">
        <v>26</v>
      </c>
      <c r="M565" t="s">
        <v>27</v>
      </c>
      <c r="N565" s="12">
        <f t="shared" si="25"/>
        <v>43417.25</v>
      </c>
      <c r="O565">
        <v>1542088800</v>
      </c>
      <c r="P565" s="12">
        <f t="shared" si="26"/>
        <v>43437.25</v>
      </c>
      <c r="Q565">
        <v>1543816800</v>
      </c>
      <c r="R565" t="b">
        <v>0</v>
      </c>
      <c r="S565" t="b">
        <v>0</v>
      </c>
      <c r="T565" t="s">
        <v>42</v>
      </c>
      <c r="U565" t="s">
        <v>2041</v>
      </c>
      <c r="V565" t="s">
        <v>2042</v>
      </c>
    </row>
    <row r="566" spans="1:22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H566" t="s">
        <v>14</v>
      </c>
      <c r="I566">
        <v>1790</v>
      </c>
      <c r="J566" s="5">
        <f t="shared" si="24"/>
        <v>0.83813278008298753</v>
      </c>
      <c r="K566" s="7">
        <f>IF(I566= 0, 0,E566/I566)</f>
        <v>78.990502793296088</v>
      </c>
      <c r="L566" t="s">
        <v>21</v>
      </c>
      <c r="M566" t="s">
        <v>22</v>
      </c>
      <c r="N566" s="12">
        <f t="shared" si="25"/>
        <v>42078.208333333328</v>
      </c>
      <c r="O566">
        <v>1426395600</v>
      </c>
      <c r="P566" s="12">
        <f t="shared" si="26"/>
        <v>42086.208333333328</v>
      </c>
      <c r="Q566">
        <v>1427086800</v>
      </c>
      <c r="R566" t="b">
        <v>0</v>
      </c>
      <c r="S566" t="b">
        <v>0</v>
      </c>
      <c r="T566" t="s">
        <v>33</v>
      </c>
      <c r="U566" t="s">
        <v>2039</v>
      </c>
      <c r="V566" t="s">
        <v>2040</v>
      </c>
    </row>
    <row r="567" spans="1:22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H567" t="s">
        <v>20</v>
      </c>
      <c r="I567">
        <v>3596</v>
      </c>
      <c r="J567" s="5">
        <f t="shared" si="24"/>
        <v>2.0460063224446787</v>
      </c>
      <c r="K567" s="7">
        <f>IF(I567= 0, 0,E567/I567)</f>
        <v>53.99499443826474</v>
      </c>
      <c r="L567" t="s">
        <v>21</v>
      </c>
      <c r="M567" t="s">
        <v>22</v>
      </c>
      <c r="N567" s="12">
        <f t="shared" si="25"/>
        <v>40862.25</v>
      </c>
      <c r="O567">
        <v>1321336800</v>
      </c>
      <c r="P567" s="12">
        <f t="shared" si="26"/>
        <v>40882.25</v>
      </c>
      <c r="Q567">
        <v>1323064800</v>
      </c>
      <c r="R567" t="b">
        <v>0</v>
      </c>
      <c r="S567" t="b">
        <v>0</v>
      </c>
      <c r="T567" t="s">
        <v>33</v>
      </c>
      <c r="U567" t="s">
        <v>2039</v>
      </c>
      <c r="V567" t="s">
        <v>2040</v>
      </c>
    </row>
    <row r="568" spans="1:22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H568" t="s">
        <v>14</v>
      </c>
      <c r="I568">
        <v>37</v>
      </c>
      <c r="J568" s="5">
        <f t="shared" si="24"/>
        <v>0.44344086021505374</v>
      </c>
      <c r="K568" s="7">
        <f>IF(I568= 0, 0,E568/I568)</f>
        <v>111.45945945945945</v>
      </c>
      <c r="L568" t="s">
        <v>21</v>
      </c>
      <c r="M568" t="s">
        <v>22</v>
      </c>
      <c r="N568" s="12">
        <f t="shared" si="25"/>
        <v>42424.25</v>
      </c>
      <c r="O568">
        <v>1456293600</v>
      </c>
      <c r="P568" s="12">
        <f t="shared" si="26"/>
        <v>42447.208333333328</v>
      </c>
      <c r="Q568">
        <v>1458277200</v>
      </c>
      <c r="R568" t="b">
        <v>0</v>
      </c>
      <c r="S568" t="b">
        <v>1</v>
      </c>
      <c r="T568" t="s">
        <v>50</v>
      </c>
      <c r="U568" t="s">
        <v>2035</v>
      </c>
      <c r="V568" t="s">
        <v>2043</v>
      </c>
    </row>
    <row r="569" spans="1:22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H569" t="s">
        <v>20</v>
      </c>
      <c r="I569">
        <v>244</v>
      </c>
      <c r="J569" s="5">
        <f t="shared" si="24"/>
        <v>2.1860294117647059</v>
      </c>
      <c r="K569" s="7">
        <f>IF(I569= 0, 0,E569/I569)</f>
        <v>60.922131147540981</v>
      </c>
      <c r="L569" t="s">
        <v>21</v>
      </c>
      <c r="M569" t="s">
        <v>22</v>
      </c>
      <c r="N569" s="12">
        <f t="shared" si="25"/>
        <v>41830.208333333336</v>
      </c>
      <c r="O569">
        <v>1404968400</v>
      </c>
      <c r="P569" s="12">
        <f t="shared" si="26"/>
        <v>41832.208333333336</v>
      </c>
      <c r="Q569">
        <v>1405141200</v>
      </c>
      <c r="R569" t="b">
        <v>0</v>
      </c>
      <c r="S569" t="b">
        <v>0</v>
      </c>
      <c r="T569" t="s">
        <v>23</v>
      </c>
      <c r="U569" t="s">
        <v>2035</v>
      </c>
      <c r="V569" t="s">
        <v>2036</v>
      </c>
    </row>
    <row r="570" spans="1:22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H570" t="s">
        <v>20</v>
      </c>
      <c r="I570">
        <v>5180</v>
      </c>
      <c r="J570" s="5">
        <f t="shared" si="24"/>
        <v>1.8603314917127072</v>
      </c>
      <c r="K570" s="7">
        <f>IF(I570= 0, 0,E570/I570)</f>
        <v>26.0015444015444</v>
      </c>
      <c r="L570" t="s">
        <v>21</v>
      </c>
      <c r="M570" t="s">
        <v>22</v>
      </c>
      <c r="N570" s="12">
        <f t="shared" si="25"/>
        <v>40374.208333333336</v>
      </c>
      <c r="O570">
        <v>1279170000</v>
      </c>
      <c r="P570" s="12">
        <f t="shared" si="26"/>
        <v>40419.208333333336</v>
      </c>
      <c r="Q570">
        <v>1283058000</v>
      </c>
      <c r="R570" t="b">
        <v>0</v>
      </c>
      <c r="S570" t="b">
        <v>0</v>
      </c>
      <c r="T570" t="s">
        <v>33</v>
      </c>
      <c r="U570" t="s">
        <v>2039</v>
      </c>
      <c r="V570" t="s">
        <v>2040</v>
      </c>
    </row>
    <row r="571" spans="1:22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H571" t="s">
        <v>20</v>
      </c>
      <c r="I571">
        <v>589</v>
      </c>
      <c r="J571" s="5">
        <f t="shared" si="24"/>
        <v>2.3733830845771142</v>
      </c>
      <c r="K571" s="7">
        <f>IF(I571= 0, 0,E571/I571)</f>
        <v>80.993208828522924</v>
      </c>
      <c r="L571" t="s">
        <v>107</v>
      </c>
      <c r="M571" t="s">
        <v>108</v>
      </c>
      <c r="N571" s="12">
        <f t="shared" si="25"/>
        <v>40554.25</v>
      </c>
      <c r="O571">
        <v>1294725600</v>
      </c>
      <c r="P571" s="12">
        <f t="shared" si="26"/>
        <v>40566.25</v>
      </c>
      <c r="Q571">
        <v>1295762400</v>
      </c>
      <c r="R571" t="b">
        <v>0</v>
      </c>
      <c r="S571" t="b">
        <v>0</v>
      </c>
      <c r="T571" t="s">
        <v>71</v>
      </c>
      <c r="U571" t="s">
        <v>2041</v>
      </c>
      <c r="V571" t="s">
        <v>2049</v>
      </c>
    </row>
    <row r="572" spans="1:22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H572" t="s">
        <v>20</v>
      </c>
      <c r="I572">
        <v>2725</v>
      </c>
      <c r="J572" s="5">
        <f t="shared" si="24"/>
        <v>3.0565384615384614</v>
      </c>
      <c r="K572" s="7">
        <f>IF(I572= 0, 0,E572/I572)</f>
        <v>34.995963302752294</v>
      </c>
      <c r="L572" t="s">
        <v>21</v>
      </c>
      <c r="M572" t="s">
        <v>22</v>
      </c>
      <c r="N572" s="12">
        <f t="shared" si="25"/>
        <v>41993.25</v>
      </c>
      <c r="O572">
        <v>1419055200</v>
      </c>
      <c r="P572" s="12">
        <f t="shared" si="26"/>
        <v>41999.25</v>
      </c>
      <c r="Q572">
        <v>1419573600</v>
      </c>
      <c r="R572" t="b">
        <v>0</v>
      </c>
      <c r="S572" t="b">
        <v>1</v>
      </c>
      <c r="T572" t="s">
        <v>23</v>
      </c>
      <c r="U572" t="s">
        <v>2035</v>
      </c>
      <c r="V572" t="s">
        <v>2036</v>
      </c>
    </row>
    <row r="573" spans="1:22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H573" t="s">
        <v>14</v>
      </c>
      <c r="I573">
        <v>35</v>
      </c>
      <c r="J573" s="5">
        <f t="shared" si="24"/>
        <v>0.94142857142857139</v>
      </c>
      <c r="K573" s="7">
        <f>IF(I573= 0, 0,E573/I573)</f>
        <v>94.142857142857139</v>
      </c>
      <c r="L573" t="s">
        <v>107</v>
      </c>
      <c r="M573" t="s">
        <v>108</v>
      </c>
      <c r="N573" s="12">
        <f t="shared" si="25"/>
        <v>42174.208333333328</v>
      </c>
      <c r="O573">
        <v>1434690000</v>
      </c>
      <c r="P573" s="12">
        <f t="shared" si="26"/>
        <v>42221.208333333328</v>
      </c>
      <c r="Q573">
        <v>1438750800</v>
      </c>
      <c r="R573" t="b">
        <v>0</v>
      </c>
      <c r="S573" t="b">
        <v>0</v>
      </c>
      <c r="T573" t="s">
        <v>100</v>
      </c>
      <c r="U573" t="s">
        <v>2041</v>
      </c>
      <c r="V573" t="s">
        <v>2052</v>
      </c>
    </row>
    <row r="574" spans="1:22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H574" t="s">
        <v>74</v>
      </c>
      <c r="I574">
        <v>94</v>
      </c>
      <c r="J574" s="5">
        <f t="shared" si="24"/>
        <v>0.54400000000000004</v>
      </c>
      <c r="K574" s="7">
        <f>IF(I574= 0, 0,E574/I574)</f>
        <v>52.085106382978722</v>
      </c>
      <c r="L574" t="s">
        <v>21</v>
      </c>
      <c r="M574" t="s">
        <v>22</v>
      </c>
      <c r="N574" s="12">
        <f t="shared" si="25"/>
        <v>42275.208333333328</v>
      </c>
      <c r="O574">
        <v>1443416400</v>
      </c>
      <c r="P574" s="12">
        <f t="shared" si="26"/>
        <v>42291.208333333328</v>
      </c>
      <c r="Q574">
        <v>1444798800</v>
      </c>
      <c r="R574" t="b">
        <v>0</v>
      </c>
      <c r="S574" t="b">
        <v>1</v>
      </c>
      <c r="T574" t="s">
        <v>23</v>
      </c>
      <c r="U574" t="s">
        <v>2035</v>
      </c>
      <c r="V574" t="s">
        <v>2036</v>
      </c>
    </row>
    <row r="575" spans="1:22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H575" t="s">
        <v>20</v>
      </c>
      <c r="I575">
        <v>300</v>
      </c>
      <c r="J575" s="5">
        <f t="shared" si="24"/>
        <v>1.1188059701492536</v>
      </c>
      <c r="K575" s="7">
        <f>IF(I575= 0, 0,E575/I575)</f>
        <v>24.986666666666668</v>
      </c>
      <c r="L575" t="s">
        <v>21</v>
      </c>
      <c r="M575" t="s">
        <v>22</v>
      </c>
      <c r="N575" s="12">
        <f t="shared" si="25"/>
        <v>41761.208333333336</v>
      </c>
      <c r="O575">
        <v>1399006800</v>
      </c>
      <c r="P575" s="12">
        <f t="shared" si="26"/>
        <v>41763.208333333336</v>
      </c>
      <c r="Q575">
        <v>1399179600</v>
      </c>
      <c r="R575" t="b">
        <v>0</v>
      </c>
      <c r="S575" t="b">
        <v>0</v>
      </c>
      <c r="T575" t="s">
        <v>1029</v>
      </c>
      <c r="U575" t="s">
        <v>2064</v>
      </c>
      <c r="V575" t="s">
        <v>2065</v>
      </c>
    </row>
    <row r="576" spans="1:22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H576" t="s">
        <v>20</v>
      </c>
      <c r="I576">
        <v>144</v>
      </c>
      <c r="J576" s="5">
        <f t="shared" si="24"/>
        <v>3.6914814814814814</v>
      </c>
      <c r="K576" s="7">
        <f>IF(I576= 0, 0,E576/I576)</f>
        <v>69.215277777777771</v>
      </c>
      <c r="L576" t="s">
        <v>21</v>
      </c>
      <c r="M576" t="s">
        <v>22</v>
      </c>
      <c r="N576" s="12">
        <f t="shared" si="25"/>
        <v>43806.25</v>
      </c>
      <c r="O576">
        <v>1575698400</v>
      </c>
      <c r="P576" s="12">
        <f t="shared" si="26"/>
        <v>43816.25</v>
      </c>
      <c r="Q576">
        <v>1576562400</v>
      </c>
      <c r="R576" t="b">
        <v>0</v>
      </c>
      <c r="S576" t="b">
        <v>1</v>
      </c>
      <c r="T576" t="s">
        <v>17</v>
      </c>
      <c r="U576" t="s">
        <v>2033</v>
      </c>
      <c r="V576" t="s">
        <v>2034</v>
      </c>
    </row>
    <row r="577" spans="1:22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H577" t="s">
        <v>14</v>
      </c>
      <c r="I577">
        <v>558</v>
      </c>
      <c r="J577" s="5">
        <f t="shared" si="24"/>
        <v>0.62930372148859548</v>
      </c>
      <c r="K577" s="7">
        <f>IF(I577= 0, 0,E577/I577)</f>
        <v>93.944444444444443</v>
      </c>
      <c r="L577" t="s">
        <v>21</v>
      </c>
      <c r="M577" t="s">
        <v>22</v>
      </c>
      <c r="N577" s="12">
        <f t="shared" si="25"/>
        <v>41779.208333333336</v>
      </c>
      <c r="O577">
        <v>1400562000</v>
      </c>
      <c r="P577" s="12">
        <f t="shared" si="26"/>
        <v>41782.208333333336</v>
      </c>
      <c r="Q577">
        <v>1400821200</v>
      </c>
      <c r="R577" t="b">
        <v>0</v>
      </c>
      <c r="S577" t="b">
        <v>1</v>
      </c>
      <c r="T577" t="s">
        <v>33</v>
      </c>
      <c r="U577" t="s">
        <v>2039</v>
      </c>
      <c r="V577" t="s">
        <v>2040</v>
      </c>
    </row>
    <row r="578" spans="1:22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H578" t="s">
        <v>14</v>
      </c>
      <c r="I578">
        <v>64</v>
      </c>
      <c r="J578" s="5">
        <f t="shared" si="24"/>
        <v>0.6492783505154639</v>
      </c>
      <c r="K578" s="7">
        <f>IF(I578= 0, 0,E578/I578)</f>
        <v>98.40625</v>
      </c>
      <c r="L578" t="s">
        <v>21</v>
      </c>
      <c r="M578" t="s">
        <v>22</v>
      </c>
      <c r="N578" s="12">
        <f t="shared" si="25"/>
        <v>43040.208333333328</v>
      </c>
      <c r="O578">
        <v>1509512400</v>
      </c>
      <c r="P578" s="12">
        <f t="shared" si="26"/>
        <v>43057.25</v>
      </c>
      <c r="Q578">
        <v>1510984800</v>
      </c>
      <c r="R578" t="b">
        <v>0</v>
      </c>
      <c r="S578" t="b">
        <v>0</v>
      </c>
      <c r="T578" t="s">
        <v>33</v>
      </c>
      <c r="U578" t="s">
        <v>2039</v>
      </c>
      <c r="V578" t="s">
        <v>2040</v>
      </c>
    </row>
    <row r="579" spans="1:22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H579" t="s">
        <v>74</v>
      </c>
      <c r="I579">
        <v>37</v>
      </c>
      <c r="J579" s="5">
        <f t="shared" ref="J579:J642" si="27">E579/D579</f>
        <v>0.18853658536585366</v>
      </c>
      <c r="K579" s="7">
        <f>IF(I579= 0, 0,E579/I579)</f>
        <v>41.783783783783782</v>
      </c>
      <c r="L579" t="s">
        <v>21</v>
      </c>
      <c r="M579" t="s">
        <v>22</v>
      </c>
      <c r="N579" s="12">
        <f t="shared" ref="N579:N642" si="28">(((O579/60/60)/24+DATE(1970,1,1)))</f>
        <v>40613.25</v>
      </c>
      <c r="O579">
        <v>1299823200</v>
      </c>
      <c r="P579" s="12">
        <f t="shared" ref="P579:P642" si="29">(((Q579/60)/60)/24+DATE(1970,1,1))</f>
        <v>40639.208333333336</v>
      </c>
      <c r="Q579">
        <v>1302066000</v>
      </c>
      <c r="R579" t="b">
        <v>0</v>
      </c>
      <c r="S579" t="b">
        <v>0</v>
      </c>
      <c r="T579" t="s">
        <v>159</v>
      </c>
      <c r="U579" t="s">
        <v>2035</v>
      </c>
      <c r="V579" t="s">
        <v>2058</v>
      </c>
    </row>
    <row r="580" spans="1:22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H580" t="s">
        <v>14</v>
      </c>
      <c r="I580">
        <v>245</v>
      </c>
      <c r="J580" s="5">
        <f t="shared" si="27"/>
        <v>0.1675440414507772</v>
      </c>
      <c r="K580" s="7">
        <f>IF(I580= 0, 0,E580/I580)</f>
        <v>65.991836734693877</v>
      </c>
      <c r="L580" t="s">
        <v>21</v>
      </c>
      <c r="M580" t="s">
        <v>22</v>
      </c>
      <c r="N580" s="12">
        <f t="shared" si="28"/>
        <v>40878.25</v>
      </c>
      <c r="O580">
        <v>1322719200</v>
      </c>
      <c r="P580" s="12">
        <f t="shared" si="29"/>
        <v>40881.25</v>
      </c>
      <c r="Q580">
        <v>1322978400</v>
      </c>
      <c r="R580" t="b">
        <v>0</v>
      </c>
      <c r="S580" t="b">
        <v>0</v>
      </c>
      <c r="T580" t="s">
        <v>474</v>
      </c>
      <c r="U580" t="s">
        <v>2041</v>
      </c>
      <c r="V580" t="s">
        <v>2063</v>
      </c>
    </row>
    <row r="581" spans="1:22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H581" t="s">
        <v>20</v>
      </c>
      <c r="I581">
        <v>87</v>
      </c>
      <c r="J581" s="5">
        <f t="shared" si="27"/>
        <v>1.0111290322580646</v>
      </c>
      <c r="K581" s="7">
        <f>IF(I581= 0, 0,E581/I581)</f>
        <v>72.05747126436782</v>
      </c>
      <c r="L581" t="s">
        <v>21</v>
      </c>
      <c r="M581" t="s">
        <v>22</v>
      </c>
      <c r="N581" s="12">
        <f t="shared" si="28"/>
        <v>40762.208333333336</v>
      </c>
      <c r="O581">
        <v>1312693200</v>
      </c>
      <c r="P581" s="12">
        <f t="shared" si="29"/>
        <v>40774.208333333336</v>
      </c>
      <c r="Q581">
        <v>1313730000</v>
      </c>
      <c r="R581" t="b">
        <v>0</v>
      </c>
      <c r="S581" t="b">
        <v>0</v>
      </c>
      <c r="T581" t="s">
        <v>159</v>
      </c>
      <c r="U581" t="s">
        <v>2035</v>
      </c>
      <c r="V581" t="s">
        <v>2058</v>
      </c>
    </row>
    <row r="582" spans="1:22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H582" t="s">
        <v>20</v>
      </c>
      <c r="I582">
        <v>3116</v>
      </c>
      <c r="J582" s="5">
        <f t="shared" si="27"/>
        <v>3.4150228310502282</v>
      </c>
      <c r="K582" s="7">
        <f>IF(I582= 0, 0,E582/I582)</f>
        <v>48.003209242618745</v>
      </c>
      <c r="L582" t="s">
        <v>21</v>
      </c>
      <c r="M582" t="s">
        <v>22</v>
      </c>
      <c r="N582" s="12">
        <f t="shared" si="28"/>
        <v>41696.25</v>
      </c>
      <c r="O582">
        <v>1393394400</v>
      </c>
      <c r="P582" s="12">
        <f t="shared" si="29"/>
        <v>41704.25</v>
      </c>
      <c r="Q582">
        <v>1394085600</v>
      </c>
      <c r="R582" t="b">
        <v>0</v>
      </c>
      <c r="S582" t="b">
        <v>0</v>
      </c>
      <c r="T582" t="s">
        <v>33</v>
      </c>
      <c r="U582" t="s">
        <v>2039</v>
      </c>
      <c r="V582" t="s">
        <v>2040</v>
      </c>
    </row>
    <row r="583" spans="1:22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H583" t="s">
        <v>14</v>
      </c>
      <c r="I583">
        <v>71</v>
      </c>
      <c r="J583" s="5">
        <f t="shared" si="27"/>
        <v>0.64016666666666666</v>
      </c>
      <c r="K583" s="7">
        <f>IF(I583= 0, 0,E583/I583)</f>
        <v>54.098591549295776</v>
      </c>
      <c r="L583" t="s">
        <v>21</v>
      </c>
      <c r="M583" t="s">
        <v>22</v>
      </c>
      <c r="N583" s="12">
        <f t="shared" si="28"/>
        <v>40662.208333333336</v>
      </c>
      <c r="O583">
        <v>1304053200</v>
      </c>
      <c r="P583" s="12">
        <f t="shared" si="29"/>
        <v>40677.208333333336</v>
      </c>
      <c r="Q583">
        <v>1305349200</v>
      </c>
      <c r="R583" t="b">
        <v>0</v>
      </c>
      <c r="S583" t="b">
        <v>0</v>
      </c>
      <c r="T583" t="s">
        <v>28</v>
      </c>
      <c r="U583" t="s">
        <v>2037</v>
      </c>
      <c r="V583" t="s">
        <v>2038</v>
      </c>
    </row>
    <row r="584" spans="1:22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H584" t="s">
        <v>14</v>
      </c>
      <c r="I584">
        <v>42</v>
      </c>
      <c r="J584" s="5">
        <f t="shared" si="27"/>
        <v>0.5208045977011494</v>
      </c>
      <c r="K584" s="7">
        <f>IF(I584= 0, 0,E584/I584)</f>
        <v>107.88095238095238</v>
      </c>
      <c r="L584" t="s">
        <v>21</v>
      </c>
      <c r="M584" t="s">
        <v>22</v>
      </c>
      <c r="N584" s="12">
        <f t="shared" si="28"/>
        <v>42165.208333333328</v>
      </c>
      <c r="O584">
        <v>1433912400</v>
      </c>
      <c r="P584" s="12">
        <f t="shared" si="29"/>
        <v>42170.208333333328</v>
      </c>
      <c r="Q584">
        <v>1434344400</v>
      </c>
      <c r="R584" t="b">
        <v>0</v>
      </c>
      <c r="S584" t="b">
        <v>1</v>
      </c>
      <c r="T584" t="s">
        <v>89</v>
      </c>
      <c r="U584" t="s">
        <v>2050</v>
      </c>
      <c r="V584" t="s">
        <v>2051</v>
      </c>
    </row>
    <row r="585" spans="1:22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H585" t="s">
        <v>20</v>
      </c>
      <c r="I585">
        <v>909</v>
      </c>
      <c r="J585" s="5">
        <f t="shared" si="27"/>
        <v>3.2240211640211642</v>
      </c>
      <c r="K585" s="7">
        <f>IF(I585= 0, 0,E585/I585)</f>
        <v>67.034103410341032</v>
      </c>
      <c r="L585" t="s">
        <v>21</v>
      </c>
      <c r="M585" t="s">
        <v>22</v>
      </c>
      <c r="N585" s="12">
        <f t="shared" si="28"/>
        <v>40959.25</v>
      </c>
      <c r="O585">
        <v>1329717600</v>
      </c>
      <c r="P585" s="12">
        <f t="shared" si="29"/>
        <v>40976.25</v>
      </c>
      <c r="Q585">
        <v>1331186400</v>
      </c>
      <c r="R585" t="b">
        <v>0</v>
      </c>
      <c r="S585" t="b">
        <v>0</v>
      </c>
      <c r="T585" t="s">
        <v>42</v>
      </c>
      <c r="U585" t="s">
        <v>2041</v>
      </c>
      <c r="V585" t="s">
        <v>2042</v>
      </c>
    </row>
    <row r="586" spans="1:22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H586" t="s">
        <v>20</v>
      </c>
      <c r="I586">
        <v>1613</v>
      </c>
      <c r="J586" s="5">
        <f t="shared" si="27"/>
        <v>1.1950810185185186</v>
      </c>
      <c r="K586" s="7">
        <f>IF(I586= 0, 0,E586/I586)</f>
        <v>64.01425914445133</v>
      </c>
      <c r="L586" t="s">
        <v>21</v>
      </c>
      <c r="M586" t="s">
        <v>22</v>
      </c>
      <c r="N586" s="12">
        <f t="shared" si="28"/>
        <v>41024.208333333336</v>
      </c>
      <c r="O586">
        <v>1335330000</v>
      </c>
      <c r="P586" s="12">
        <f t="shared" si="29"/>
        <v>41038.208333333336</v>
      </c>
      <c r="Q586">
        <v>1336539600</v>
      </c>
      <c r="R586" t="b">
        <v>0</v>
      </c>
      <c r="S586" t="b">
        <v>0</v>
      </c>
      <c r="T586" t="s">
        <v>28</v>
      </c>
      <c r="U586" t="s">
        <v>2037</v>
      </c>
      <c r="V586" t="s">
        <v>2038</v>
      </c>
    </row>
    <row r="587" spans="1:22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H587" t="s">
        <v>20</v>
      </c>
      <c r="I587">
        <v>136</v>
      </c>
      <c r="J587" s="5">
        <f t="shared" si="27"/>
        <v>1.4679775280898877</v>
      </c>
      <c r="K587" s="7">
        <f>IF(I587= 0, 0,E587/I587)</f>
        <v>96.066176470588232</v>
      </c>
      <c r="L587" t="s">
        <v>21</v>
      </c>
      <c r="M587" t="s">
        <v>22</v>
      </c>
      <c r="N587" s="12">
        <f t="shared" si="28"/>
        <v>40255.208333333336</v>
      </c>
      <c r="O587">
        <v>1268888400</v>
      </c>
      <c r="P587" s="12">
        <f t="shared" si="29"/>
        <v>40265.208333333336</v>
      </c>
      <c r="Q587">
        <v>1269752400</v>
      </c>
      <c r="R587" t="b">
        <v>0</v>
      </c>
      <c r="S587" t="b">
        <v>0</v>
      </c>
      <c r="T587" t="s">
        <v>206</v>
      </c>
      <c r="U587" t="s">
        <v>2047</v>
      </c>
      <c r="V587" t="s">
        <v>2059</v>
      </c>
    </row>
    <row r="588" spans="1:22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H588" t="s">
        <v>20</v>
      </c>
      <c r="I588">
        <v>130</v>
      </c>
      <c r="J588" s="5">
        <f t="shared" si="27"/>
        <v>9.5057142857142853</v>
      </c>
      <c r="K588" s="7">
        <f>IF(I588= 0, 0,E588/I588)</f>
        <v>51.184615384615384</v>
      </c>
      <c r="L588" t="s">
        <v>21</v>
      </c>
      <c r="M588" t="s">
        <v>22</v>
      </c>
      <c r="N588" s="12">
        <f t="shared" si="28"/>
        <v>40499.25</v>
      </c>
      <c r="O588">
        <v>1289973600</v>
      </c>
      <c r="P588" s="12">
        <f t="shared" si="29"/>
        <v>40518.25</v>
      </c>
      <c r="Q588">
        <v>1291615200</v>
      </c>
      <c r="R588" t="b">
        <v>0</v>
      </c>
      <c r="S588" t="b">
        <v>0</v>
      </c>
      <c r="T588" t="s">
        <v>23</v>
      </c>
      <c r="U588" t="s">
        <v>2035</v>
      </c>
      <c r="V588" t="s">
        <v>2036</v>
      </c>
    </row>
    <row r="589" spans="1:22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H589" t="s">
        <v>14</v>
      </c>
      <c r="I589">
        <v>156</v>
      </c>
      <c r="J589" s="5">
        <f t="shared" si="27"/>
        <v>0.72893617021276591</v>
      </c>
      <c r="K589" s="7">
        <f>IF(I589= 0, 0,E589/I589)</f>
        <v>43.92307692307692</v>
      </c>
      <c r="L589" t="s">
        <v>15</v>
      </c>
      <c r="M589" t="s">
        <v>16</v>
      </c>
      <c r="N589" s="12">
        <f t="shared" si="28"/>
        <v>43484.25</v>
      </c>
      <c r="O589">
        <v>1547877600</v>
      </c>
      <c r="P589" s="12">
        <f t="shared" si="29"/>
        <v>43536.208333333328</v>
      </c>
      <c r="Q589">
        <v>1552366800</v>
      </c>
      <c r="R589" t="b">
        <v>0</v>
      </c>
      <c r="S589" t="b">
        <v>1</v>
      </c>
      <c r="T589" t="s">
        <v>17</v>
      </c>
      <c r="U589" t="s">
        <v>2033</v>
      </c>
      <c r="V589" t="s">
        <v>2034</v>
      </c>
    </row>
    <row r="590" spans="1:22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H590" t="s">
        <v>14</v>
      </c>
      <c r="I590">
        <v>1368</v>
      </c>
      <c r="J590" s="5">
        <f t="shared" si="27"/>
        <v>0.7900824873096447</v>
      </c>
      <c r="K590" s="7">
        <f>IF(I590= 0, 0,E590/I590)</f>
        <v>91.021198830409361</v>
      </c>
      <c r="L590" t="s">
        <v>40</v>
      </c>
      <c r="M590" t="s">
        <v>41</v>
      </c>
      <c r="N590" s="12">
        <f t="shared" si="28"/>
        <v>40262.208333333336</v>
      </c>
      <c r="O590">
        <v>1269493200</v>
      </c>
      <c r="P590" s="12">
        <f t="shared" si="29"/>
        <v>40293.208333333336</v>
      </c>
      <c r="Q590">
        <v>1272171600</v>
      </c>
      <c r="R590" t="b">
        <v>0</v>
      </c>
      <c r="S590" t="b">
        <v>0</v>
      </c>
      <c r="T590" t="s">
        <v>33</v>
      </c>
      <c r="U590" t="s">
        <v>2039</v>
      </c>
      <c r="V590" t="s">
        <v>2040</v>
      </c>
    </row>
    <row r="591" spans="1:22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H591" t="s">
        <v>14</v>
      </c>
      <c r="I591">
        <v>102</v>
      </c>
      <c r="J591" s="5">
        <f t="shared" si="27"/>
        <v>0.64721518987341775</v>
      </c>
      <c r="K591" s="7">
        <f>IF(I591= 0, 0,E591/I591)</f>
        <v>50.127450980392155</v>
      </c>
      <c r="L591" t="s">
        <v>21</v>
      </c>
      <c r="M591" t="s">
        <v>22</v>
      </c>
      <c r="N591" s="12">
        <f t="shared" si="28"/>
        <v>42190.208333333328</v>
      </c>
      <c r="O591">
        <v>1436072400</v>
      </c>
      <c r="P591" s="12">
        <f t="shared" si="29"/>
        <v>42197.208333333328</v>
      </c>
      <c r="Q591">
        <v>1436677200</v>
      </c>
      <c r="R591" t="b">
        <v>0</v>
      </c>
      <c r="S591" t="b">
        <v>0</v>
      </c>
      <c r="T591" t="s">
        <v>42</v>
      </c>
      <c r="U591" t="s">
        <v>2041</v>
      </c>
      <c r="V591" t="s">
        <v>2042</v>
      </c>
    </row>
    <row r="592" spans="1:22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H592" t="s">
        <v>14</v>
      </c>
      <c r="I592">
        <v>86</v>
      </c>
      <c r="J592" s="5">
        <f t="shared" si="27"/>
        <v>0.82028169014084507</v>
      </c>
      <c r="K592" s="7">
        <f>IF(I592= 0, 0,E592/I592)</f>
        <v>67.720930232558146</v>
      </c>
      <c r="L592" t="s">
        <v>26</v>
      </c>
      <c r="M592" t="s">
        <v>27</v>
      </c>
      <c r="N592" s="12">
        <f t="shared" si="28"/>
        <v>41994.25</v>
      </c>
      <c r="O592">
        <v>1419141600</v>
      </c>
      <c r="P592" s="12">
        <f t="shared" si="29"/>
        <v>42005.25</v>
      </c>
      <c r="Q592">
        <v>1420092000</v>
      </c>
      <c r="R592" t="b">
        <v>0</v>
      </c>
      <c r="S592" t="b">
        <v>0</v>
      </c>
      <c r="T592" t="s">
        <v>133</v>
      </c>
      <c r="U592" t="s">
        <v>2047</v>
      </c>
      <c r="V592" t="s">
        <v>2056</v>
      </c>
    </row>
    <row r="593" spans="1:22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H593" t="s">
        <v>20</v>
      </c>
      <c r="I593">
        <v>102</v>
      </c>
      <c r="J593" s="5">
        <f t="shared" si="27"/>
        <v>10.376666666666667</v>
      </c>
      <c r="K593" s="7">
        <f>IF(I593= 0, 0,E593/I593)</f>
        <v>61.03921568627451</v>
      </c>
      <c r="L593" t="s">
        <v>21</v>
      </c>
      <c r="M593" t="s">
        <v>22</v>
      </c>
      <c r="N593" s="12">
        <f t="shared" si="28"/>
        <v>40373.208333333336</v>
      </c>
      <c r="O593">
        <v>1279083600</v>
      </c>
      <c r="P593" s="12">
        <f t="shared" si="29"/>
        <v>40383.208333333336</v>
      </c>
      <c r="Q593">
        <v>1279947600</v>
      </c>
      <c r="R593" t="b">
        <v>0</v>
      </c>
      <c r="S593" t="b">
        <v>0</v>
      </c>
      <c r="T593" t="s">
        <v>89</v>
      </c>
      <c r="U593" t="s">
        <v>2050</v>
      </c>
      <c r="V593" t="s">
        <v>2051</v>
      </c>
    </row>
    <row r="594" spans="1:22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H594" t="s">
        <v>14</v>
      </c>
      <c r="I594">
        <v>253</v>
      </c>
      <c r="J594" s="5">
        <f t="shared" si="27"/>
        <v>0.12910076530612244</v>
      </c>
      <c r="K594" s="7">
        <f>IF(I594= 0, 0,E594/I594)</f>
        <v>80.011857707509876</v>
      </c>
      <c r="L594" t="s">
        <v>21</v>
      </c>
      <c r="M594" t="s">
        <v>22</v>
      </c>
      <c r="N594" s="12">
        <f t="shared" si="28"/>
        <v>41789.208333333336</v>
      </c>
      <c r="O594">
        <v>1401426000</v>
      </c>
      <c r="P594" s="12">
        <f t="shared" si="29"/>
        <v>41798.208333333336</v>
      </c>
      <c r="Q594">
        <v>1402203600</v>
      </c>
      <c r="R594" t="b">
        <v>0</v>
      </c>
      <c r="S594" t="b">
        <v>0</v>
      </c>
      <c r="T594" t="s">
        <v>33</v>
      </c>
      <c r="U594" t="s">
        <v>2039</v>
      </c>
      <c r="V594" t="s">
        <v>2040</v>
      </c>
    </row>
    <row r="595" spans="1:22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H595" t="s">
        <v>20</v>
      </c>
      <c r="I595">
        <v>4006</v>
      </c>
      <c r="J595" s="5">
        <f t="shared" si="27"/>
        <v>1.5484210526315789</v>
      </c>
      <c r="K595" s="7">
        <f>IF(I595= 0, 0,E595/I595)</f>
        <v>47.001497753369947</v>
      </c>
      <c r="L595" t="s">
        <v>21</v>
      </c>
      <c r="M595" t="s">
        <v>22</v>
      </c>
      <c r="N595" s="12">
        <f t="shared" si="28"/>
        <v>41724.208333333336</v>
      </c>
      <c r="O595">
        <v>1395810000</v>
      </c>
      <c r="P595" s="12">
        <f t="shared" si="29"/>
        <v>41737.208333333336</v>
      </c>
      <c r="Q595">
        <v>1396933200</v>
      </c>
      <c r="R595" t="b">
        <v>0</v>
      </c>
      <c r="S595" t="b">
        <v>0</v>
      </c>
      <c r="T595" t="s">
        <v>71</v>
      </c>
      <c r="U595" t="s">
        <v>2041</v>
      </c>
      <c r="V595" t="s">
        <v>2049</v>
      </c>
    </row>
    <row r="596" spans="1:22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H596" t="s">
        <v>14</v>
      </c>
      <c r="I596">
        <v>157</v>
      </c>
      <c r="J596" s="5">
        <f t="shared" si="27"/>
        <v>7.0991735537190084E-2</v>
      </c>
      <c r="K596" s="7">
        <f>IF(I596= 0, 0,E596/I596)</f>
        <v>71.127388535031841</v>
      </c>
      <c r="L596" t="s">
        <v>21</v>
      </c>
      <c r="M596" t="s">
        <v>22</v>
      </c>
      <c r="N596" s="12">
        <f t="shared" si="28"/>
        <v>42548.208333333328</v>
      </c>
      <c r="O596">
        <v>1467003600</v>
      </c>
      <c r="P596" s="12">
        <f t="shared" si="29"/>
        <v>42551.208333333328</v>
      </c>
      <c r="Q596">
        <v>1467262800</v>
      </c>
      <c r="R596" t="b">
        <v>0</v>
      </c>
      <c r="S596" t="b">
        <v>1</v>
      </c>
      <c r="T596" t="s">
        <v>33</v>
      </c>
      <c r="U596" t="s">
        <v>2039</v>
      </c>
      <c r="V596" t="s">
        <v>2040</v>
      </c>
    </row>
    <row r="597" spans="1:22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H597" t="s">
        <v>20</v>
      </c>
      <c r="I597">
        <v>1629</v>
      </c>
      <c r="J597" s="5">
        <f t="shared" si="27"/>
        <v>2.0852773826458035</v>
      </c>
      <c r="K597" s="7">
        <f>IF(I597= 0, 0,E597/I597)</f>
        <v>89.99079189686924</v>
      </c>
      <c r="L597" t="s">
        <v>21</v>
      </c>
      <c r="M597" t="s">
        <v>22</v>
      </c>
      <c r="N597" s="12">
        <f t="shared" si="28"/>
        <v>40253.208333333336</v>
      </c>
      <c r="O597">
        <v>1268715600</v>
      </c>
      <c r="P597" s="12">
        <f t="shared" si="29"/>
        <v>40274.208333333336</v>
      </c>
      <c r="Q597">
        <v>1270530000</v>
      </c>
      <c r="R597" t="b">
        <v>0</v>
      </c>
      <c r="S597" t="b">
        <v>1</v>
      </c>
      <c r="T597" t="s">
        <v>33</v>
      </c>
      <c r="U597" t="s">
        <v>2039</v>
      </c>
      <c r="V597" t="s">
        <v>2040</v>
      </c>
    </row>
    <row r="598" spans="1:22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H598" t="s">
        <v>14</v>
      </c>
      <c r="I598">
        <v>183</v>
      </c>
      <c r="J598" s="5">
        <f t="shared" si="27"/>
        <v>0.99683544303797467</v>
      </c>
      <c r="K598" s="7">
        <f>IF(I598= 0, 0,E598/I598)</f>
        <v>43.032786885245905</v>
      </c>
      <c r="L598" t="s">
        <v>21</v>
      </c>
      <c r="M598" t="s">
        <v>22</v>
      </c>
      <c r="N598" s="12">
        <f t="shared" si="28"/>
        <v>42434.25</v>
      </c>
      <c r="O598">
        <v>1457157600</v>
      </c>
      <c r="P598" s="12">
        <f t="shared" si="29"/>
        <v>42441.25</v>
      </c>
      <c r="Q598">
        <v>1457762400</v>
      </c>
      <c r="R598" t="b">
        <v>0</v>
      </c>
      <c r="S598" t="b">
        <v>1</v>
      </c>
      <c r="T598" t="s">
        <v>53</v>
      </c>
      <c r="U598" t="s">
        <v>2041</v>
      </c>
      <c r="V598" t="s">
        <v>2044</v>
      </c>
    </row>
    <row r="599" spans="1:22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H599" t="s">
        <v>20</v>
      </c>
      <c r="I599">
        <v>2188</v>
      </c>
      <c r="J599" s="5">
        <f t="shared" si="27"/>
        <v>2.0159756097560977</v>
      </c>
      <c r="K599" s="7">
        <f>IF(I599= 0, 0,E599/I599)</f>
        <v>67.997714808043881</v>
      </c>
      <c r="L599" t="s">
        <v>21</v>
      </c>
      <c r="M599" t="s">
        <v>22</v>
      </c>
      <c r="N599" s="12">
        <f t="shared" si="28"/>
        <v>43786.25</v>
      </c>
      <c r="O599">
        <v>1573970400</v>
      </c>
      <c r="P599" s="12">
        <f t="shared" si="29"/>
        <v>43804.25</v>
      </c>
      <c r="Q599">
        <v>1575525600</v>
      </c>
      <c r="R599" t="b">
        <v>0</v>
      </c>
      <c r="S599" t="b">
        <v>0</v>
      </c>
      <c r="T599" t="s">
        <v>33</v>
      </c>
      <c r="U599" t="s">
        <v>2039</v>
      </c>
      <c r="V599" t="s">
        <v>2040</v>
      </c>
    </row>
    <row r="600" spans="1:22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H600" t="s">
        <v>20</v>
      </c>
      <c r="I600">
        <v>2409</v>
      </c>
      <c r="J600" s="5">
        <f t="shared" si="27"/>
        <v>1.6209032258064515</v>
      </c>
      <c r="K600" s="7">
        <f>IF(I600= 0, 0,E600/I600)</f>
        <v>73.004566210045667</v>
      </c>
      <c r="L600" t="s">
        <v>107</v>
      </c>
      <c r="M600" t="s">
        <v>108</v>
      </c>
      <c r="N600" s="12">
        <f t="shared" si="28"/>
        <v>40344.208333333336</v>
      </c>
      <c r="O600">
        <v>1276578000</v>
      </c>
      <c r="P600" s="12">
        <f t="shared" si="29"/>
        <v>40373.208333333336</v>
      </c>
      <c r="Q600">
        <v>1279083600</v>
      </c>
      <c r="R600" t="b">
        <v>0</v>
      </c>
      <c r="S600" t="b">
        <v>0</v>
      </c>
      <c r="T600" t="s">
        <v>23</v>
      </c>
      <c r="U600" t="s">
        <v>2035</v>
      </c>
      <c r="V600" t="s">
        <v>2036</v>
      </c>
    </row>
    <row r="601" spans="1:22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H601" t="s">
        <v>14</v>
      </c>
      <c r="I601">
        <v>82</v>
      </c>
      <c r="J601" s="5">
        <f t="shared" si="27"/>
        <v>3.6436208125445471E-2</v>
      </c>
      <c r="K601" s="7">
        <f>IF(I601= 0, 0,E601/I601)</f>
        <v>62.341463414634148</v>
      </c>
      <c r="L601" t="s">
        <v>36</v>
      </c>
      <c r="M601" t="s">
        <v>37</v>
      </c>
      <c r="N601" s="12">
        <f t="shared" si="28"/>
        <v>42047.25</v>
      </c>
      <c r="O601">
        <v>1423720800</v>
      </c>
      <c r="P601" s="12">
        <f t="shared" si="29"/>
        <v>42055.25</v>
      </c>
      <c r="Q601">
        <v>1424412000</v>
      </c>
      <c r="R601" t="b">
        <v>0</v>
      </c>
      <c r="S601" t="b">
        <v>0</v>
      </c>
      <c r="T601" t="s">
        <v>42</v>
      </c>
      <c r="U601" t="s">
        <v>2041</v>
      </c>
      <c r="V601" t="s">
        <v>2042</v>
      </c>
    </row>
    <row r="602" spans="1:22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H602" t="s">
        <v>14</v>
      </c>
      <c r="I602">
        <v>1</v>
      </c>
      <c r="J602" s="5">
        <f t="shared" si="27"/>
        <v>0.05</v>
      </c>
      <c r="K602" s="7">
        <f>IF(I602= 0, 0,E602/I602)</f>
        <v>5</v>
      </c>
      <c r="L602" t="s">
        <v>40</v>
      </c>
      <c r="M602" t="s">
        <v>41</v>
      </c>
      <c r="N602" s="12">
        <f t="shared" si="28"/>
        <v>41485.208333333336</v>
      </c>
      <c r="O602">
        <v>1375160400</v>
      </c>
      <c r="P602" s="12">
        <f t="shared" si="29"/>
        <v>41497.208333333336</v>
      </c>
      <c r="Q602">
        <v>1376197200</v>
      </c>
      <c r="R602" t="b">
        <v>0</v>
      </c>
      <c r="S602" t="b">
        <v>0</v>
      </c>
      <c r="T602" t="s">
        <v>17</v>
      </c>
      <c r="U602" t="s">
        <v>2033</v>
      </c>
      <c r="V602" t="s">
        <v>2034</v>
      </c>
    </row>
    <row r="603" spans="1:22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H603" t="s">
        <v>20</v>
      </c>
      <c r="I603">
        <v>194</v>
      </c>
      <c r="J603" s="5">
        <f t="shared" si="27"/>
        <v>2.0663492063492064</v>
      </c>
      <c r="K603" s="7">
        <f>IF(I603= 0, 0,E603/I603)</f>
        <v>67.103092783505161</v>
      </c>
      <c r="L603" t="s">
        <v>21</v>
      </c>
      <c r="M603" t="s">
        <v>22</v>
      </c>
      <c r="N603" s="12">
        <f t="shared" si="28"/>
        <v>41789.208333333336</v>
      </c>
      <c r="O603">
        <v>1401426000</v>
      </c>
      <c r="P603" s="12">
        <f t="shared" si="29"/>
        <v>41806.208333333336</v>
      </c>
      <c r="Q603">
        <v>1402894800</v>
      </c>
      <c r="R603" t="b">
        <v>1</v>
      </c>
      <c r="S603" t="b">
        <v>0</v>
      </c>
      <c r="T603" t="s">
        <v>65</v>
      </c>
      <c r="U603" t="s">
        <v>2037</v>
      </c>
      <c r="V603" t="s">
        <v>2046</v>
      </c>
    </row>
    <row r="604" spans="1:22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H604" t="s">
        <v>20</v>
      </c>
      <c r="I604">
        <v>1140</v>
      </c>
      <c r="J604" s="5">
        <f t="shared" si="27"/>
        <v>1.2823628691983122</v>
      </c>
      <c r="K604" s="7">
        <f>IF(I604= 0, 0,E604/I604)</f>
        <v>79.978947368421046</v>
      </c>
      <c r="L604" t="s">
        <v>21</v>
      </c>
      <c r="M604" t="s">
        <v>22</v>
      </c>
      <c r="N604" s="12">
        <f t="shared" si="28"/>
        <v>42160.208333333328</v>
      </c>
      <c r="O604">
        <v>1433480400</v>
      </c>
      <c r="P604" s="12">
        <f t="shared" si="29"/>
        <v>42171.208333333328</v>
      </c>
      <c r="Q604">
        <v>1434430800</v>
      </c>
      <c r="R604" t="b">
        <v>0</v>
      </c>
      <c r="S604" t="b">
        <v>0</v>
      </c>
      <c r="T604" t="s">
        <v>33</v>
      </c>
      <c r="U604" t="s">
        <v>2039</v>
      </c>
      <c r="V604" t="s">
        <v>2040</v>
      </c>
    </row>
    <row r="605" spans="1:22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H605" t="s">
        <v>20</v>
      </c>
      <c r="I605">
        <v>102</v>
      </c>
      <c r="J605" s="5">
        <f t="shared" si="27"/>
        <v>1.1966037735849056</v>
      </c>
      <c r="K605" s="7">
        <f>IF(I605= 0, 0,E605/I605)</f>
        <v>62.176470588235297</v>
      </c>
      <c r="L605" t="s">
        <v>21</v>
      </c>
      <c r="M605" t="s">
        <v>22</v>
      </c>
      <c r="N605" s="12">
        <f t="shared" si="28"/>
        <v>43573.208333333328</v>
      </c>
      <c r="O605">
        <v>1555563600</v>
      </c>
      <c r="P605" s="12">
        <f t="shared" si="29"/>
        <v>43600.208333333328</v>
      </c>
      <c r="Q605">
        <v>1557896400</v>
      </c>
      <c r="R605" t="b">
        <v>0</v>
      </c>
      <c r="S605" t="b">
        <v>0</v>
      </c>
      <c r="T605" t="s">
        <v>33</v>
      </c>
      <c r="U605" t="s">
        <v>2039</v>
      </c>
      <c r="V605" t="s">
        <v>2040</v>
      </c>
    </row>
    <row r="606" spans="1:22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H606" t="s">
        <v>20</v>
      </c>
      <c r="I606">
        <v>2857</v>
      </c>
      <c r="J606" s="5">
        <f t="shared" si="27"/>
        <v>1.7073055242390078</v>
      </c>
      <c r="K606" s="7">
        <f>IF(I606= 0, 0,E606/I606)</f>
        <v>53.005950297514879</v>
      </c>
      <c r="L606" t="s">
        <v>21</v>
      </c>
      <c r="M606" t="s">
        <v>22</v>
      </c>
      <c r="N606" s="12">
        <f t="shared" si="28"/>
        <v>40565.25</v>
      </c>
      <c r="O606">
        <v>1295676000</v>
      </c>
      <c r="P606" s="12">
        <f t="shared" si="29"/>
        <v>40586.25</v>
      </c>
      <c r="Q606">
        <v>1297490400</v>
      </c>
      <c r="R606" t="b">
        <v>0</v>
      </c>
      <c r="S606" t="b">
        <v>0</v>
      </c>
      <c r="T606" t="s">
        <v>33</v>
      </c>
      <c r="U606" t="s">
        <v>2039</v>
      </c>
      <c r="V606" t="s">
        <v>2040</v>
      </c>
    </row>
    <row r="607" spans="1:22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H607" t="s">
        <v>20</v>
      </c>
      <c r="I607">
        <v>107</v>
      </c>
      <c r="J607" s="5">
        <f t="shared" si="27"/>
        <v>1.8721212121212121</v>
      </c>
      <c r="K607" s="7">
        <f>IF(I607= 0, 0,E607/I607)</f>
        <v>57.738317757009348</v>
      </c>
      <c r="L607" t="s">
        <v>21</v>
      </c>
      <c r="M607" t="s">
        <v>22</v>
      </c>
      <c r="N607" s="12">
        <f t="shared" si="28"/>
        <v>42280.208333333328</v>
      </c>
      <c r="O607">
        <v>1443848400</v>
      </c>
      <c r="P607" s="12">
        <f t="shared" si="29"/>
        <v>42321.25</v>
      </c>
      <c r="Q607">
        <v>1447394400</v>
      </c>
      <c r="R607" t="b">
        <v>0</v>
      </c>
      <c r="S607" t="b">
        <v>0</v>
      </c>
      <c r="T607" t="s">
        <v>68</v>
      </c>
      <c r="U607" t="s">
        <v>2047</v>
      </c>
      <c r="V607" t="s">
        <v>2048</v>
      </c>
    </row>
    <row r="608" spans="1:22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H608" t="s">
        <v>20</v>
      </c>
      <c r="I608">
        <v>160</v>
      </c>
      <c r="J608" s="5">
        <f t="shared" si="27"/>
        <v>1.8838235294117647</v>
      </c>
      <c r="K608" s="7">
        <f>IF(I608= 0, 0,E608/I608)</f>
        <v>40.03125</v>
      </c>
      <c r="L608" t="s">
        <v>40</v>
      </c>
      <c r="M608" t="s">
        <v>41</v>
      </c>
      <c r="N608" s="12">
        <f t="shared" si="28"/>
        <v>42436.25</v>
      </c>
      <c r="O608">
        <v>1457330400</v>
      </c>
      <c r="P608" s="12">
        <f t="shared" si="29"/>
        <v>42447.208333333328</v>
      </c>
      <c r="Q608">
        <v>1458277200</v>
      </c>
      <c r="R608" t="b">
        <v>0</v>
      </c>
      <c r="S608" t="b">
        <v>0</v>
      </c>
      <c r="T608" t="s">
        <v>23</v>
      </c>
      <c r="U608" t="s">
        <v>2035</v>
      </c>
      <c r="V608" t="s">
        <v>2036</v>
      </c>
    </row>
    <row r="609" spans="1:22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H609" t="s">
        <v>20</v>
      </c>
      <c r="I609">
        <v>2230</v>
      </c>
      <c r="J609" s="5">
        <f t="shared" si="27"/>
        <v>1.3129869186046512</v>
      </c>
      <c r="K609" s="7">
        <f>IF(I609= 0, 0,E609/I609)</f>
        <v>81.016591928251117</v>
      </c>
      <c r="L609" t="s">
        <v>21</v>
      </c>
      <c r="M609" t="s">
        <v>22</v>
      </c>
      <c r="N609" s="12">
        <f t="shared" si="28"/>
        <v>41721.208333333336</v>
      </c>
      <c r="O609">
        <v>1395550800</v>
      </c>
      <c r="P609" s="12">
        <f t="shared" si="29"/>
        <v>41723.208333333336</v>
      </c>
      <c r="Q609">
        <v>1395723600</v>
      </c>
      <c r="R609" t="b">
        <v>0</v>
      </c>
      <c r="S609" t="b">
        <v>0</v>
      </c>
      <c r="T609" t="s">
        <v>17</v>
      </c>
      <c r="U609" t="s">
        <v>2033</v>
      </c>
      <c r="V609" t="s">
        <v>2034</v>
      </c>
    </row>
    <row r="610" spans="1:22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H610" t="s">
        <v>20</v>
      </c>
      <c r="I610">
        <v>316</v>
      </c>
      <c r="J610" s="5">
        <f t="shared" si="27"/>
        <v>2.8397435897435899</v>
      </c>
      <c r="K610" s="7">
        <f>IF(I610= 0, 0,E610/I610)</f>
        <v>35.047468354430379</v>
      </c>
      <c r="L610" t="s">
        <v>21</v>
      </c>
      <c r="M610" t="s">
        <v>22</v>
      </c>
      <c r="N610" s="12">
        <f t="shared" si="28"/>
        <v>43530.25</v>
      </c>
      <c r="O610">
        <v>1551852000</v>
      </c>
      <c r="P610" s="12">
        <f t="shared" si="29"/>
        <v>43534.25</v>
      </c>
      <c r="Q610">
        <v>1552197600</v>
      </c>
      <c r="R610" t="b">
        <v>0</v>
      </c>
      <c r="S610" t="b">
        <v>1</v>
      </c>
      <c r="T610" t="s">
        <v>159</v>
      </c>
      <c r="U610" t="s">
        <v>2035</v>
      </c>
      <c r="V610" t="s">
        <v>2058</v>
      </c>
    </row>
    <row r="611" spans="1:22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H611" t="s">
        <v>20</v>
      </c>
      <c r="I611">
        <v>117</v>
      </c>
      <c r="J611" s="5">
        <f t="shared" si="27"/>
        <v>1.2041999999999999</v>
      </c>
      <c r="K611" s="7">
        <f>IF(I611= 0, 0,E611/I611)</f>
        <v>102.92307692307692</v>
      </c>
      <c r="L611" t="s">
        <v>21</v>
      </c>
      <c r="M611" t="s">
        <v>22</v>
      </c>
      <c r="N611" s="12">
        <f t="shared" si="28"/>
        <v>43481.25</v>
      </c>
      <c r="O611">
        <v>1547618400</v>
      </c>
      <c r="P611" s="12">
        <f t="shared" si="29"/>
        <v>43498.25</v>
      </c>
      <c r="Q611">
        <v>1549087200</v>
      </c>
      <c r="R611" t="b">
        <v>0</v>
      </c>
      <c r="S611" t="b">
        <v>0</v>
      </c>
      <c r="T611" t="s">
        <v>474</v>
      </c>
      <c r="U611" t="s">
        <v>2041</v>
      </c>
      <c r="V611" t="s">
        <v>2063</v>
      </c>
    </row>
    <row r="612" spans="1:22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H612" t="s">
        <v>20</v>
      </c>
      <c r="I612">
        <v>6406</v>
      </c>
      <c r="J612" s="5">
        <f t="shared" si="27"/>
        <v>4.1905607476635511</v>
      </c>
      <c r="K612" s="7">
        <f>IF(I612= 0, 0,E612/I612)</f>
        <v>27.998126756166094</v>
      </c>
      <c r="L612" t="s">
        <v>21</v>
      </c>
      <c r="M612" t="s">
        <v>22</v>
      </c>
      <c r="N612" s="12">
        <f t="shared" si="28"/>
        <v>41259.25</v>
      </c>
      <c r="O612">
        <v>1355637600</v>
      </c>
      <c r="P612" s="12">
        <f t="shared" si="29"/>
        <v>41273.25</v>
      </c>
      <c r="Q612">
        <v>1356847200</v>
      </c>
      <c r="R612" t="b">
        <v>0</v>
      </c>
      <c r="S612" t="b">
        <v>0</v>
      </c>
      <c r="T612" t="s">
        <v>33</v>
      </c>
      <c r="U612" t="s">
        <v>2039</v>
      </c>
      <c r="V612" t="s">
        <v>2040</v>
      </c>
    </row>
    <row r="613" spans="1:22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H613" t="s">
        <v>74</v>
      </c>
      <c r="I613">
        <v>15</v>
      </c>
      <c r="J613" s="5">
        <f t="shared" si="27"/>
        <v>0.13853658536585367</v>
      </c>
      <c r="K613" s="7">
        <f>IF(I613= 0, 0,E613/I613)</f>
        <v>75.733333333333334</v>
      </c>
      <c r="L613" t="s">
        <v>21</v>
      </c>
      <c r="M613" t="s">
        <v>22</v>
      </c>
      <c r="N613" s="12">
        <f t="shared" si="28"/>
        <v>41480.208333333336</v>
      </c>
      <c r="O613">
        <v>1374728400</v>
      </c>
      <c r="P613" s="12">
        <f t="shared" si="29"/>
        <v>41492.208333333336</v>
      </c>
      <c r="Q613">
        <v>1375765200</v>
      </c>
      <c r="R613" t="b">
        <v>0</v>
      </c>
      <c r="S613" t="b">
        <v>0</v>
      </c>
      <c r="T613" t="s">
        <v>33</v>
      </c>
      <c r="U613" t="s">
        <v>2039</v>
      </c>
      <c r="V613" t="s">
        <v>2040</v>
      </c>
    </row>
    <row r="614" spans="1:22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H614" t="s">
        <v>20</v>
      </c>
      <c r="I614">
        <v>192</v>
      </c>
      <c r="J614" s="5">
        <f t="shared" si="27"/>
        <v>1.3943548387096774</v>
      </c>
      <c r="K614" s="7">
        <f>IF(I614= 0, 0,E614/I614)</f>
        <v>45.026041666666664</v>
      </c>
      <c r="L614" t="s">
        <v>21</v>
      </c>
      <c r="M614" t="s">
        <v>22</v>
      </c>
      <c r="N614" s="12">
        <f t="shared" si="28"/>
        <v>40474.208333333336</v>
      </c>
      <c r="O614">
        <v>1287810000</v>
      </c>
      <c r="P614" s="12">
        <f t="shared" si="29"/>
        <v>40497.25</v>
      </c>
      <c r="Q614">
        <v>1289800800</v>
      </c>
      <c r="R614" t="b">
        <v>0</v>
      </c>
      <c r="S614" t="b">
        <v>0</v>
      </c>
      <c r="T614" t="s">
        <v>50</v>
      </c>
      <c r="U614" t="s">
        <v>2035</v>
      </c>
      <c r="V614" t="s">
        <v>2043</v>
      </c>
    </row>
    <row r="615" spans="1:22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H615" t="s">
        <v>20</v>
      </c>
      <c r="I615">
        <v>26</v>
      </c>
      <c r="J615" s="5">
        <f t="shared" si="27"/>
        <v>1.74</v>
      </c>
      <c r="K615" s="7">
        <f>IF(I615= 0, 0,E615/I615)</f>
        <v>73.615384615384613</v>
      </c>
      <c r="L615" t="s">
        <v>15</v>
      </c>
      <c r="M615" t="s">
        <v>16</v>
      </c>
      <c r="N615" s="12">
        <f t="shared" si="28"/>
        <v>42973.208333333328</v>
      </c>
      <c r="O615">
        <v>1503723600</v>
      </c>
      <c r="P615" s="12">
        <f t="shared" si="29"/>
        <v>42982.208333333328</v>
      </c>
      <c r="Q615">
        <v>1504501200</v>
      </c>
      <c r="R615" t="b">
        <v>0</v>
      </c>
      <c r="S615" t="b">
        <v>0</v>
      </c>
      <c r="T615" t="s">
        <v>33</v>
      </c>
      <c r="U615" t="s">
        <v>2039</v>
      </c>
      <c r="V615" t="s">
        <v>2040</v>
      </c>
    </row>
    <row r="616" spans="1:22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H616" t="s">
        <v>20</v>
      </c>
      <c r="I616">
        <v>723</v>
      </c>
      <c r="J616" s="5">
        <f t="shared" si="27"/>
        <v>1.5549056603773586</v>
      </c>
      <c r="K616" s="7">
        <f>IF(I616= 0, 0,E616/I616)</f>
        <v>56.991701244813278</v>
      </c>
      <c r="L616" t="s">
        <v>21</v>
      </c>
      <c r="M616" t="s">
        <v>22</v>
      </c>
      <c r="N616" s="12">
        <f t="shared" si="28"/>
        <v>42746.25</v>
      </c>
      <c r="O616">
        <v>1484114400</v>
      </c>
      <c r="P616" s="12">
        <f t="shared" si="29"/>
        <v>42764.25</v>
      </c>
      <c r="Q616">
        <v>1485669600</v>
      </c>
      <c r="R616" t="b">
        <v>0</v>
      </c>
      <c r="S616" t="b">
        <v>0</v>
      </c>
      <c r="T616" t="s">
        <v>33</v>
      </c>
      <c r="U616" t="s">
        <v>2039</v>
      </c>
      <c r="V616" t="s">
        <v>2040</v>
      </c>
    </row>
    <row r="617" spans="1:22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H617" t="s">
        <v>20</v>
      </c>
      <c r="I617">
        <v>170</v>
      </c>
      <c r="J617" s="5">
        <f t="shared" si="27"/>
        <v>1.7044705882352942</v>
      </c>
      <c r="K617" s="7">
        <f>IF(I617= 0, 0,E617/I617)</f>
        <v>85.223529411764702</v>
      </c>
      <c r="L617" t="s">
        <v>107</v>
      </c>
      <c r="M617" t="s">
        <v>108</v>
      </c>
      <c r="N617" s="12">
        <f t="shared" si="28"/>
        <v>42489.208333333328</v>
      </c>
      <c r="O617">
        <v>1461906000</v>
      </c>
      <c r="P617" s="12">
        <f t="shared" si="29"/>
        <v>42499.208333333328</v>
      </c>
      <c r="Q617">
        <v>1462770000</v>
      </c>
      <c r="R617" t="b">
        <v>0</v>
      </c>
      <c r="S617" t="b">
        <v>0</v>
      </c>
      <c r="T617" t="s">
        <v>33</v>
      </c>
      <c r="U617" t="s">
        <v>2039</v>
      </c>
      <c r="V617" t="s">
        <v>2040</v>
      </c>
    </row>
    <row r="618" spans="1:22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H618" t="s">
        <v>20</v>
      </c>
      <c r="I618">
        <v>238</v>
      </c>
      <c r="J618" s="5">
        <f t="shared" si="27"/>
        <v>1.8951562500000001</v>
      </c>
      <c r="K618" s="7">
        <f>IF(I618= 0, 0,E618/I618)</f>
        <v>50.962184873949582</v>
      </c>
      <c r="L618" t="s">
        <v>40</v>
      </c>
      <c r="M618" t="s">
        <v>41</v>
      </c>
      <c r="N618" s="12">
        <f t="shared" si="28"/>
        <v>41537.208333333336</v>
      </c>
      <c r="O618">
        <v>1379653200</v>
      </c>
      <c r="P618" s="12">
        <f t="shared" si="29"/>
        <v>41538.208333333336</v>
      </c>
      <c r="Q618">
        <v>1379739600</v>
      </c>
      <c r="R618" t="b">
        <v>0</v>
      </c>
      <c r="S618" t="b">
        <v>1</v>
      </c>
      <c r="T618" t="s">
        <v>60</v>
      </c>
      <c r="U618" t="s">
        <v>2035</v>
      </c>
      <c r="V618" t="s">
        <v>2045</v>
      </c>
    </row>
    <row r="619" spans="1:22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H619" t="s">
        <v>20</v>
      </c>
      <c r="I619">
        <v>55</v>
      </c>
      <c r="J619" s="5">
        <f t="shared" si="27"/>
        <v>2.4971428571428573</v>
      </c>
      <c r="K619" s="7">
        <f>IF(I619= 0, 0,E619/I619)</f>
        <v>63.563636363636363</v>
      </c>
      <c r="L619" t="s">
        <v>21</v>
      </c>
      <c r="M619" t="s">
        <v>22</v>
      </c>
      <c r="N619" s="12">
        <f t="shared" si="28"/>
        <v>41794.208333333336</v>
      </c>
      <c r="O619">
        <v>1401858000</v>
      </c>
      <c r="P619" s="12">
        <f t="shared" si="29"/>
        <v>41804.208333333336</v>
      </c>
      <c r="Q619">
        <v>1402722000</v>
      </c>
      <c r="R619" t="b">
        <v>0</v>
      </c>
      <c r="S619" t="b">
        <v>0</v>
      </c>
      <c r="T619" t="s">
        <v>33</v>
      </c>
      <c r="U619" t="s">
        <v>2039</v>
      </c>
      <c r="V619" t="s">
        <v>2040</v>
      </c>
    </row>
    <row r="620" spans="1:22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H620" t="s">
        <v>14</v>
      </c>
      <c r="I620">
        <v>1198</v>
      </c>
      <c r="J620" s="5">
        <f t="shared" si="27"/>
        <v>0.48860523665659616</v>
      </c>
      <c r="K620" s="7">
        <f>IF(I620= 0, 0,E620/I620)</f>
        <v>80.999165275459092</v>
      </c>
      <c r="L620" t="s">
        <v>21</v>
      </c>
      <c r="M620" t="s">
        <v>22</v>
      </c>
      <c r="N620" s="12">
        <f t="shared" si="28"/>
        <v>41396.208333333336</v>
      </c>
      <c r="O620">
        <v>1367470800</v>
      </c>
      <c r="P620" s="12">
        <f t="shared" si="29"/>
        <v>41417.208333333336</v>
      </c>
      <c r="Q620">
        <v>1369285200</v>
      </c>
      <c r="R620" t="b">
        <v>0</v>
      </c>
      <c r="S620" t="b">
        <v>0</v>
      </c>
      <c r="T620" t="s">
        <v>68</v>
      </c>
      <c r="U620" t="s">
        <v>2047</v>
      </c>
      <c r="V620" t="s">
        <v>2048</v>
      </c>
    </row>
    <row r="621" spans="1:22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H621" t="s">
        <v>14</v>
      </c>
      <c r="I621">
        <v>648</v>
      </c>
      <c r="J621" s="5">
        <f t="shared" si="27"/>
        <v>0.28461970393057684</v>
      </c>
      <c r="K621" s="7">
        <f>IF(I621= 0, 0,E621/I621)</f>
        <v>86.044753086419746</v>
      </c>
      <c r="L621" t="s">
        <v>21</v>
      </c>
      <c r="M621" t="s">
        <v>22</v>
      </c>
      <c r="N621" s="12">
        <f t="shared" si="28"/>
        <v>40669.208333333336</v>
      </c>
      <c r="O621">
        <v>1304658000</v>
      </c>
      <c r="P621" s="12">
        <f t="shared" si="29"/>
        <v>40670.208333333336</v>
      </c>
      <c r="Q621">
        <v>1304744400</v>
      </c>
      <c r="R621" t="b">
        <v>1</v>
      </c>
      <c r="S621" t="b">
        <v>1</v>
      </c>
      <c r="T621" t="s">
        <v>33</v>
      </c>
      <c r="U621" t="s">
        <v>2039</v>
      </c>
      <c r="V621" t="s">
        <v>2040</v>
      </c>
    </row>
    <row r="622" spans="1:22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H622" t="s">
        <v>20</v>
      </c>
      <c r="I622">
        <v>128</v>
      </c>
      <c r="J622" s="5">
        <f t="shared" si="27"/>
        <v>2.6802325581395348</v>
      </c>
      <c r="K622" s="7">
        <f>IF(I622= 0, 0,E622/I622)</f>
        <v>90.0390625</v>
      </c>
      <c r="L622" t="s">
        <v>26</v>
      </c>
      <c r="M622" t="s">
        <v>27</v>
      </c>
      <c r="N622" s="12">
        <f t="shared" si="28"/>
        <v>42559.208333333328</v>
      </c>
      <c r="O622">
        <v>1467954000</v>
      </c>
      <c r="P622" s="12">
        <f t="shared" si="29"/>
        <v>42563.208333333328</v>
      </c>
      <c r="Q622">
        <v>1468299600</v>
      </c>
      <c r="R622" t="b">
        <v>0</v>
      </c>
      <c r="S622" t="b">
        <v>0</v>
      </c>
      <c r="T622" t="s">
        <v>122</v>
      </c>
      <c r="U622" t="s">
        <v>2054</v>
      </c>
      <c r="V622" t="s">
        <v>2055</v>
      </c>
    </row>
    <row r="623" spans="1:22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H623" t="s">
        <v>20</v>
      </c>
      <c r="I623">
        <v>2144</v>
      </c>
      <c r="J623" s="5">
        <f t="shared" si="27"/>
        <v>6.1980078125000002</v>
      </c>
      <c r="K623" s="7">
        <f>IF(I623= 0, 0,E623/I623)</f>
        <v>74.006063432835816</v>
      </c>
      <c r="L623" t="s">
        <v>21</v>
      </c>
      <c r="M623" t="s">
        <v>22</v>
      </c>
      <c r="N623" s="12">
        <f t="shared" si="28"/>
        <v>42626.208333333328</v>
      </c>
      <c r="O623">
        <v>1473742800</v>
      </c>
      <c r="P623" s="12">
        <f t="shared" si="29"/>
        <v>42631.208333333328</v>
      </c>
      <c r="Q623">
        <v>1474174800</v>
      </c>
      <c r="R623" t="b">
        <v>0</v>
      </c>
      <c r="S623" t="b">
        <v>0</v>
      </c>
      <c r="T623" t="s">
        <v>33</v>
      </c>
      <c r="U623" t="s">
        <v>2039</v>
      </c>
      <c r="V623" t="s">
        <v>2040</v>
      </c>
    </row>
    <row r="624" spans="1:22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H624" t="s">
        <v>14</v>
      </c>
      <c r="I624">
        <v>64</v>
      </c>
      <c r="J624" s="5">
        <f t="shared" si="27"/>
        <v>3.1301587301587303E-2</v>
      </c>
      <c r="K624" s="7">
        <f>IF(I624= 0, 0,E624/I624)</f>
        <v>92.4375</v>
      </c>
      <c r="L624" t="s">
        <v>21</v>
      </c>
      <c r="M624" t="s">
        <v>22</v>
      </c>
      <c r="N624" s="12">
        <f t="shared" si="28"/>
        <v>43205.208333333328</v>
      </c>
      <c r="O624">
        <v>1523768400</v>
      </c>
      <c r="P624" s="12">
        <f t="shared" si="29"/>
        <v>43231.208333333328</v>
      </c>
      <c r="Q624">
        <v>1526014800</v>
      </c>
      <c r="R624" t="b">
        <v>0</v>
      </c>
      <c r="S624" t="b">
        <v>0</v>
      </c>
      <c r="T624" t="s">
        <v>60</v>
      </c>
      <c r="U624" t="s">
        <v>2035</v>
      </c>
      <c r="V624" t="s">
        <v>2045</v>
      </c>
    </row>
    <row r="625" spans="1:22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H625" t="s">
        <v>20</v>
      </c>
      <c r="I625">
        <v>2693</v>
      </c>
      <c r="J625" s="5">
        <f t="shared" si="27"/>
        <v>1.5992152704135738</v>
      </c>
      <c r="K625" s="7">
        <f>IF(I625= 0, 0,E625/I625)</f>
        <v>55.999257333828446</v>
      </c>
      <c r="L625" t="s">
        <v>40</v>
      </c>
      <c r="M625" t="s">
        <v>41</v>
      </c>
      <c r="N625" s="12">
        <f t="shared" si="28"/>
        <v>42201.208333333328</v>
      </c>
      <c r="O625">
        <v>1437022800</v>
      </c>
      <c r="P625" s="12">
        <f t="shared" si="29"/>
        <v>42206.208333333328</v>
      </c>
      <c r="Q625">
        <v>1437454800</v>
      </c>
      <c r="R625" t="b">
        <v>0</v>
      </c>
      <c r="S625" t="b">
        <v>0</v>
      </c>
      <c r="T625" t="s">
        <v>33</v>
      </c>
      <c r="U625" t="s">
        <v>2039</v>
      </c>
      <c r="V625" t="s">
        <v>2040</v>
      </c>
    </row>
    <row r="626" spans="1:22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H626" t="s">
        <v>20</v>
      </c>
      <c r="I626">
        <v>432</v>
      </c>
      <c r="J626" s="5">
        <f t="shared" si="27"/>
        <v>2.793921568627451</v>
      </c>
      <c r="K626" s="7">
        <f>IF(I626= 0, 0,E626/I626)</f>
        <v>32.983796296296298</v>
      </c>
      <c r="L626" t="s">
        <v>21</v>
      </c>
      <c r="M626" t="s">
        <v>22</v>
      </c>
      <c r="N626" s="12">
        <f t="shared" si="28"/>
        <v>42029.25</v>
      </c>
      <c r="O626">
        <v>1422165600</v>
      </c>
      <c r="P626" s="12">
        <f t="shared" si="29"/>
        <v>42035.25</v>
      </c>
      <c r="Q626">
        <v>1422684000</v>
      </c>
      <c r="R626" t="b">
        <v>0</v>
      </c>
      <c r="S626" t="b">
        <v>0</v>
      </c>
      <c r="T626" t="s">
        <v>122</v>
      </c>
      <c r="U626" t="s">
        <v>2054</v>
      </c>
      <c r="V626" t="s">
        <v>2055</v>
      </c>
    </row>
    <row r="627" spans="1:22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H627" t="s">
        <v>14</v>
      </c>
      <c r="I627">
        <v>62</v>
      </c>
      <c r="J627" s="5">
        <f t="shared" si="27"/>
        <v>0.77373333333333338</v>
      </c>
      <c r="K627" s="7">
        <f>IF(I627= 0, 0,E627/I627)</f>
        <v>93.596774193548384</v>
      </c>
      <c r="L627" t="s">
        <v>21</v>
      </c>
      <c r="M627" t="s">
        <v>22</v>
      </c>
      <c r="N627" s="12">
        <f t="shared" si="28"/>
        <v>43857.25</v>
      </c>
      <c r="O627">
        <v>1580104800</v>
      </c>
      <c r="P627" s="12">
        <f t="shared" si="29"/>
        <v>43871.25</v>
      </c>
      <c r="Q627">
        <v>1581314400</v>
      </c>
      <c r="R627" t="b">
        <v>0</v>
      </c>
      <c r="S627" t="b">
        <v>0</v>
      </c>
      <c r="T627" t="s">
        <v>33</v>
      </c>
      <c r="U627" t="s">
        <v>2039</v>
      </c>
      <c r="V627" t="s">
        <v>2040</v>
      </c>
    </row>
    <row r="628" spans="1:22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H628" t="s">
        <v>20</v>
      </c>
      <c r="I628">
        <v>189</v>
      </c>
      <c r="J628" s="5">
        <f t="shared" si="27"/>
        <v>2.0632812500000002</v>
      </c>
      <c r="K628" s="7">
        <f>IF(I628= 0, 0,E628/I628)</f>
        <v>69.867724867724874</v>
      </c>
      <c r="L628" t="s">
        <v>21</v>
      </c>
      <c r="M628" t="s">
        <v>22</v>
      </c>
      <c r="N628" s="12">
        <f t="shared" si="28"/>
        <v>40449.208333333336</v>
      </c>
      <c r="O628">
        <v>1285650000</v>
      </c>
      <c r="P628" s="12">
        <f t="shared" si="29"/>
        <v>40458.208333333336</v>
      </c>
      <c r="Q628">
        <v>1286427600</v>
      </c>
      <c r="R628" t="b">
        <v>0</v>
      </c>
      <c r="S628" t="b">
        <v>1</v>
      </c>
      <c r="T628" t="s">
        <v>33</v>
      </c>
      <c r="U628" t="s">
        <v>2039</v>
      </c>
      <c r="V628" t="s">
        <v>2040</v>
      </c>
    </row>
    <row r="629" spans="1:22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H629" t="s">
        <v>20</v>
      </c>
      <c r="I629">
        <v>154</v>
      </c>
      <c r="J629" s="5">
        <f t="shared" si="27"/>
        <v>6.9424999999999999</v>
      </c>
      <c r="K629" s="7">
        <f>IF(I629= 0, 0,E629/I629)</f>
        <v>72.129870129870127</v>
      </c>
      <c r="L629" t="s">
        <v>40</v>
      </c>
      <c r="M629" t="s">
        <v>41</v>
      </c>
      <c r="N629" s="12">
        <f t="shared" si="28"/>
        <v>40345.208333333336</v>
      </c>
      <c r="O629">
        <v>1276664400</v>
      </c>
      <c r="P629" s="12">
        <f t="shared" si="29"/>
        <v>40369.208333333336</v>
      </c>
      <c r="Q629">
        <v>1278738000</v>
      </c>
      <c r="R629" t="b">
        <v>1</v>
      </c>
      <c r="S629" t="b">
        <v>0</v>
      </c>
      <c r="T629" t="s">
        <v>17</v>
      </c>
      <c r="U629" t="s">
        <v>2033</v>
      </c>
      <c r="V629" t="s">
        <v>2034</v>
      </c>
    </row>
    <row r="630" spans="1:22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H630" t="s">
        <v>20</v>
      </c>
      <c r="I630">
        <v>96</v>
      </c>
      <c r="J630" s="5">
        <f t="shared" si="27"/>
        <v>1.5178947368421052</v>
      </c>
      <c r="K630" s="7">
        <f>IF(I630= 0, 0,E630/I630)</f>
        <v>30.041666666666668</v>
      </c>
      <c r="L630" t="s">
        <v>21</v>
      </c>
      <c r="M630" t="s">
        <v>22</v>
      </c>
      <c r="N630" s="12">
        <f t="shared" si="28"/>
        <v>40455.208333333336</v>
      </c>
      <c r="O630">
        <v>1286168400</v>
      </c>
      <c r="P630" s="12">
        <f t="shared" si="29"/>
        <v>40458.208333333336</v>
      </c>
      <c r="Q630">
        <v>1286427600</v>
      </c>
      <c r="R630" t="b">
        <v>0</v>
      </c>
      <c r="S630" t="b">
        <v>0</v>
      </c>
      <c r="T630" t="s">
        <v>60</v>
      </c>
      <c r="U630" t="s">
        <v>2035</v>
      </c>
      <c r="V630" t="s">
        <v>2045</v>
      </c>
    </row>
    <row r="631" spans="1:22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H631" t="s">
        <v>14</v>
      </c>
      <c r="I631">
        <v>750</v>
      </c>
      <c r="J631" s="5">
        <f t="shared" si="27"/>
        <v>0.64582072176949945</v>
      </c>
      <c r="K631" s="7">
        <f>IF(I631= 0, 0,E631/I631)</f>
        <v>73.968000000000004</v>
      </c>
      <c r="L631" t="s">
        <v>21</v>
      </c>
      <c r="M631" t="s">
        <v>22</v>
      </c>
      <c r="N631" s="12">
        <f t="shared" si="28"/>
        <v>42557.208333333328</v>
      </c>
      <c r="O631">
        <v>1467781200</v>
      </c>
      <c r="P631" s="12">
        <f t="shared" si="29"/>
        <v>42559.208333333328</v>
      </c>
      <c r="Q631">
        <v>1467954000</v>
      </c>
      <c r="R631" t="b">
        <v>0</v>
      </c>
      <c r="S631" t="b">
        <v>1</v>
      </c>
      <c r="T631" t="s">
        <v>33</v>
      </c>
      <c r="U631" t="s">
        <v>2039</v>
      </c>
      <c r="V631" t="s">
        <v>2040</v>
      </c>
    </row>
    <row r="632" spans="1:22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H632" t="s">
        <v>74</v>
      </c>
      <c r="I632">
        <v>87</v>
      </c>
      <c r="J632" s="5">
        <f t="shared" si="27"/>
        <v>0.62873684210526315</v>
      </c>
      <c r="K632" s="7">
        <f>IF(I632= 0, 0,E632/I632)</f>
        <v>68.65517241379311</v>
      </c>
      <c r="L632" t="s">
        <v>21</v>
      </c>
      <c r="M632" t="s">
        <v>22</v>
      </c>
      <c r="N632" s="12">
        <f t="shared" si="28"/>
        <v>43586.208333333328</v>
      </c>
      <c r="O632">
        <v>1556686800</v>
      </c>
      <c r="P632" s="12">
        <f t="shared" si="29"/>
        <v>43597.208333333328</v>
      </c>
      <c r="Q632">
        <v>1557637200</v>
      </c>
      <c r="R632" t="b">
        <v>0</v>
      </c>
      <c r="S632" t="b">
        <v>1</v>
      </c>
      <c r="T632" t="s">
        <v>33</v>
      </c>
      <c r="U632" t="s">
        <v>2039</v>
      </c>
      <c r="V632" t="s">
        <v>2040</v>
      </c>
    </row>
    <row r="633" spans="1:22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H633" t="s">
        <v>20</v>
      </c>
      <c r="I633">
        <v>3063</v>
      </c>
      <c r="J633" s="5">
        <f t="shared" si="27"/>
        <v>3.1039864864864866</v>
      </c>
      <c r="K633" s="7">
        <f>IF(I633= 0, 0,E633/I633)</f>
        <v>59.992164544564154</v>
      </c>
      <c r="L633" t="s">
        <v>21</v>
      </c>
      <c r="M633" t="s">
        <v>22</v>
      </c>
      <c r="N633" s="12">
        <f t="shared" si="28"/>
        <v>43550.208333333328</v>
      </c>
      <c r="O633">
        <v>1553576400</v>
      </c>
      <c r="P633" s="12">
        <f t="shared" si="29"/>
        <v>43554.208333333328</v>
      </c>
      <c r="Q633">
        <v>1553922000</v>
      </c>
      <c r="R633" t="b">
        <v>0</v>
      </c>
      <c r="S633" t="b">
        <v>0</v>
      </c>
      <c r="T633" t="s">
        <v>33</v>
      </c>
      <c r="U633" t="s">
        <v>2039</v>
      </c>
      <c r="V633" t="s">
        <v>2040</v>
      </c>
    </row>
    <row r="634" spans="1:22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H634" t="s">
        <v>47</v>
      </c>
      <c r="I634">
        <v>278</v>
      </c>
      <c r="J634" s="5">
        <f t="shared" si="27"/>
        <v>0.42859916782246882</v>
      </c>
      <c r="K634" s="7">
        <f>IF(I634= 0, 0,E634/I634)</f>
        <v>111.15827338129496</v>
      </c>
      <c r="L634" t="s">
        <v>21</v>
      </c>
      <c r="M634" t="s">
        <v>22</v>
      </c>
      <c r="N634" s="12">
        <f t="shared" si="28"/>
        <v>41945.208333333336</v>
      </c>
      <c r="O634">
        <v>1414904400</v>
      </c>
      <c r="P634" s="12">
        <f t="shared" si="29"/>
        <v>41963.25</v>
      </c>
      <c r="Q634">
        <v>1416463200</v>
      </c>
      <c r="R634" t="b">
        <v>0</v>
      </c>
      <c r="S634" t="b">
        <v>0</v>
      </c>
      <c r="T634" t="s">
        <v>33</v>
      </c>
      <c r="U634" t="s">
        <v>2039</v>
      </c>
      <c r="V634" t="s">
        <v>2040</v>
      </c>
    </row>
    <row r="635" spans="1:22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H635" t="s">
        <v>14</v>
      </c>
      <c r="I635">
        <v>105</v>
      </c>
      <c r="J635" s="5">
        <f t="shared" si="27"/>
        <v>0.83119402985074631</v>
      </c>
      <c r="K635" s="7">
        <f>IF(I635= 0, 0,E635/I635)</f>
        <v>53.038095238095238</v>
      </c>
      <c r="L635" t="s">
        <v>21</v>
      </c>
      <c r="M635" t="s">
        <v>22</v>
      </c>
      <c r="N635" s="12">
        <f t="shared" si="28"/>
        <v>42315.25</v>
      </c>
      <c r="O635">
        <v>1446876000</v>
      </c>
      <c r="P635" s="12">
        <f t="shared" si="29"/>
        <v>42319.25</v>
      </c>
      <c r="Q635">
        <v>1447221600</v>
      </c>
      <c r="R635" t="b">
        <v>0</v>
      </c>
      <c r="S635" t="b">
        <v>0</v>
      </c>
      <c r="T635" t="s">
        <v>71</v>
      </c>
      <c r="U635" t="s">
        <v>2041</v>
      </c>
      <c r="V635" t="s">
        <v>2049</v>
      </c>
    </row>
    <row r="636" spans="1:22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H636" t="s">
        <v>74</v>
      </c>
      <c r="I636">
        <v>1658</v>
      </c>
      <c r="J636" s="5">
        <f t="shared" si="27"/>
        <v>0.78531302876480547</v>
      </c>
      <c r="K636" s="7">
        <f>IF(I636= 0, 0,E636/I636)</f>
        <v>55.985524728588658</v>
      </c>
      <c r="L636" t="s">
        <v>21</v>
      </c>
      <c r="M636" t="s">
        <v>22</v>
      </c>
      <c r="N636" s="12">
        <f t="shared" si="28"/>
        <v>42819.208333333328</v>
      </c>
      <c r="O636">
        <v>1490418000</v>
      </c>
      <c r="P636" s="12">
        <f t="shared" si="29"/>
        <v>42833.208333333328</v>
      </c>
      <c r="Q636">
        <v>1491627600</v>
      </c>
      <c r="R636" t="b">
        <v>0</v>
      </c>
      <c r="S636" t="b">
        <v>0</v>
      </c>
      <c r="T636" t="s">
        <v>269</v>
      </c>
      <c r="U636" t="s">
        <v>2041</v>
      </c>
      <c r="V636" t="s">
        <v>2060</v>
      </c>
    </row>
    <row r="637" spans="1:22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H637" t="s">
        <v>20</v>
      </c>
      <c r="I637">
        <v>2266</v>
      </c>
      <c r="J637" s="5">
        <f t="shared" si="27"/>
        <v>1.1409352517985611</v>
      </c>
      <c r="K637" s="7">
        <f>IF(I637= 0, 0,E637/I637)</f>
        <v>69.986760812003524</v>
      </c>
      <c r="L637" t="s">
        <v>21</v>
      </c>
      <c r="M637" t="s">
        <v>22</v>
      </c>
      <c r="N637" s="12">
        <f t="shared" si="28"/>
        <v>41314.25</v>
      </c>
      <c r="O637">
        <v>1360389600</v>
      </c>
      <c r="P637" s="12">
        <f t="shared" si="29"/>
        <v>41346.208333333336</v>
      </c>
      <c r="Q637">
        <v>1363150800</v>
      </c>
      <c r="R637" t="b">
        <v>0</v>
      </c>
      <c r="S637" t="b">
        <v>0</v>
      </c>
      <c r="T637" t="s">
        <v>269</v>
      </c>
      <c r="U637" t="s">
        <v>2041</v>
      </c>
      <c r="V637" t="s">
        <v>2060</v>
      </c>
    </row>
    <row r="638" spans="1:22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H638" t="s">
        <v>14</v>
      </c>
      <c r="I638">
        <v>2604</v>
      </c>
      <c r="J638" s="5">
        <f t="shared" si="27"/>
        <v>0.64537683358624176</v>
      </c>
      <c r="K638" s="7">
        <f>IF(I638= 0, 0,E638/I638)</f>
        <v>48.998079877112133</v>
      </c>
      <c r="L638" t="s">
        <v>36</v>
      </c>
      <c r="M638" t="s">
        <v>37</v>
      </c>
      <c r="N638" s="12">
        <f t="shared" si="28"/>
        <v>40926.25</v>
      </c>
      <c r="O638">
        <v>1326866400</v>
      </c>
      <c r="P638" s="12">
        <f t="shared" si="29"/>
        <v>40971.25</v>
      </c>
      <c r="Q638">
        <v>1330754400</v>
      </c>
      <c r="R638" t="b">
        <v>0</v>
      </c>
      <c r="S638" t="b">
        <v>1</v>
      </c>
      <c r="T638" t="s">
        <v>71</v>
      </c>
      <c r="U638" t="s">
        <v>2041</v>
      </c>
      <c r="V638" t="s">
        <v>2049</v>
      </c>
    </row>
    <row r="639" spans="1:22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H639" t="s">
        <v>14</v>
      </c>
      <c r="I639">
        <v>65</v>
      </c>
      <c r="J639" s="5">
        <f t="shared" si="27"/>
        <v>0.79411764705882348</v>
      </c>
      <c r="K639" s="7">
        <f>IF(I639= 0, 0,E639/I639)</f>
        <v>103.84615384615384</v>
      </c>
      <c r="L639" t="s">
        <v>21</v>
      </c>
      <c r="M639" t="s">
        <v>22</v>
      </c>
      <c r="N639" s="12">
        <f t="shared" si="28"/>
        <v>42688.25</v>
      </c>
      <c r="O639">
        <v>1479103200</v>
      </c>
      <c r="P639" s="12">
        <f t="shared" si="29"/>
        <v>42696.25</v>
      </c>
      <c r="Q639">
        <v>1479794400</v>
      </c>
      <c r="R639" t="b">
        <v>0</v>
      </c>
      <c r="S639" t="b">
        <v>0</v>
      </c>
      <c r="T639" t="s">
        <v>33</v>
      </c>
      <c r="U639" t="s">
        <v>2039</v>
      </c>
      <c r="V639" t="s">
        <v>2040</v>
      </c>
    </row>
    <row r="640" spans="1:22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H640" t="s">
        <v>14</v>
      </c>
      <c r="I640">
        <v>94</v>
      </c>
      <c r="J640" s="5">
        <f t="shared" si="27"/>
        <v>0.11419117647058824</v>
      </c>
      <c r="K640" s="7">
        <f>IF(I640= 0, 0,E640/I640)</f>
        <v>99.127659574468083</v>
      </c>
      <c r="L640" t="s">
        <v>21</v>
      </c>
      <c r="M640" t="s">
        <v>22</v>
      </c>
      <c r="N640" s="12">
        <f t="shared" si="28"/>
        <v>40386.208333333336</v>
      </c>
      <c r="O640">
        <v>1280206800</v>
      </c>
      <c r="P640" s="12">
        <f t="shared" si="29"/>
        <v>40398.208333333336</v>
      </c>
      <c r="Q640">
        <v>1281243600</v>
      </c>
      <c r="R640" t="b">
        <v>0</v>
      </c>
      <c r="S640" t="b">
        <v>1</v>
      </c>
      <c r="T640" t="s">
        <v>33</v>
      </c>
      <c r="U640" t="s">
        <v>2039</v>
      </c>
      <c r="V640" t="s">
        <v>2040</v>
      </c>
    </row>
    <row r="641" spans="1:22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H641" t="s">
        <v>47</v>
      </c>
      <c r="I641">
        <v>45</v>
      </c>
      <c r="J641" s="5">
        <f t="shared" si="27"/>
        <v>0.56186046511627907</v>
      </c>
      <c r="K641" s="7">
        <f>IF(I641= 0, 0,E641/I641)</f>
        <v>107.37777777777778</v>
      </c>
      <c r="L641" t="s">
        <v>21</v>
      </c>
      <c r="M641" t="s">
        <v>22</v>
      </c>
      <c r="N641" s="12">
        <f t="shared" si="28"/>
        <v>43309.208333333328</v>
      </c>
      <c r="O641">
        <v>1532754000</v>
      </c>
      <c r="P641" s="12">
        <f t="shared" si="29"/>
        <v>43309.208333333328</v>
      </c>
      <c r="Q641">
        <v>1532754000</v>
      </c>
      <c r="R641" t="b">
        <v>0</v>
      </c>
      <c r="S641" t="b">
        <v>1</v>
      </c>
      <c r="T641" t="s">
        <v>53</v>
      </c>
      <c r="U641" t="s">
        <v>2041</v>
      </c>
      <c r="V641" t="s">
        <v>2044</v>
      </c>
    </row>
    <row r="642" spans="1:22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H642" t="s">
        <v>14</v>
      </c>
      <c r="I642">
        <v>257</v>
      </c>
      <c r="J642" s="5">
        <f t="shared" si="27"/>
        <v>0.16501669449081802</v>
      </c>
      <c r="K642" s="7">
        <f>IF(I642= 0, 0,E642/I642)</f>
        <v>76.922178988326849</v>
      </c>
      <c r="L642" t="s">
        <v>21</v>
      </c>
      <c r="M642" t="s">
        <v>22</v>
      </c>
      <c r="N642" s="12">
        <f t="shared" si="28"/>
        <v>42387.25</v>
      </c>
      <c r="O642">
        <v>1453096800</v>
      </c>
      <c r="P642" s="12">
        <f t="shared" si="29"/>
        <v>42390.25</v>
      </c>
      <c r="Q642">
        <v>1453356000</v>
      </c>
      <c r="R642" t="b">
        <v>0</v>
      </c>
      <c r="S642" t="b">
        <v>0</v>
      </c>
      <c r="T642" t="s">
        <v>33</v>
      </c>
      <c r="U642" t="s">
        <v>2039</v>
      </c>
      <c r="V642" t="s">
        <v>2040</v>
      </c>
    </row>
    <row r="643" spans="1:22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H643" t="s">
        <v>20</v>
      </c>
      <c r="I643">
        <v>194</v>
      </c>
      <c r="J643" s="5">
        <f t="shared" ref="J643:J706" si="30">E643/D643</f>
        <v>1.1996808510638297</v>
      </c>
      <c r="K643" s="7">
        <f>IF(I643= 0, 0,E643/I643)</f>
        <v>58.128865979381445</v>
      </c>
      <c r="L643" t="s">
        <v>98</v>
      </c>
      <c r="M643" t="s">
        <v>99</v>
      </c>
      <c r="N643" s="12">
        <f t="shared" ref="N643:N706" si="31">(((O643/60/60)/24+DATE(1970,1,1)))</f>
        <v>42786.25</v>
      </c>
      <c r="O643">
        <v>1487570400</v>
      </c>
      <c r="P643" s="12">
        <f t="shared" ref="P643:P706" si="32">(((Q643/60)/60)/24+DATE(1970,1,1))</f>
        <v>42814.208333333328</v>
      </c>
      <c r="Q643">
        <v>1489986000</v>
      </c>
      <c r="R643" t="b">
        <v>0</v>
      </c>
      <c r="S643" t="b">
        <v>0</v>
      </c>
      <c r="T643" t="s">
        <v>33</v>
      </c>
      <c r="U643" t="s">
        <v>2039</v>
      </c>
      <c r="V643" t="s">
        <v>2040</v>
      </c>
    </row>
    <row r="644" spans="1:22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H644" t="s">
        <v>20</v>
      </c>
      <c r="I644">
        <v>129</v>
      </c>
      <c r="J644" s="5">
        <f t="shared" si="30"/>
        <v>1.4545652173913044</v>
      </c>
      <c r="K644" s="7">
        <f>IF(I644= 0, 0,E644/I644)</f>
        <v>103.73643410852713</v>
      </c>
      <c r="L644" t="s">
        <v>15</v>
      </c>
      <c r="M644" t="s">
        <v>16</v>
      </c>
      <c r="N644" s="12">
        <f t="shared" si="31"/>
        <v>43451.25</v>
      </c>
      <c r="O644">
        <v>1545026400</v>
      </c>
      <c r="P644" s="12">
        <f t="shared" si="32"/>
        <v>43460.25</v>
      </c>
      <c r="Q644">
        <v>1545804000</v>
      </c>
      <c r="R644" t="b">
        <v>0</v>
      </c>
      <c r="S644" t="b">
        <v>0</v>
      </c>
      <c r="T644" t="s">
        <v>65</v>
      </c>
      <c r="U644" t="s">
        <v>2037</v>
      </c>
      <c r="V644" t="s">
        <v>2046</v>
      </c>
    </row>
    <row r="645" spans="1:22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H645" t="s">
        <v>20</v>
      </c>
      <c r="I645">
        <v>375</v>
      </c>
      <c r="J645" s="5">
        <f t="shared" si="30"/>
        <v>2.2138255033557046</v>
      </c>
      <c r="K645" s="7">
        <f>IF(I645= 0, 0,E645/I645)</f>
        <v>87.962666666666664</v>
      </c>
      <c r="L645" t="s">
        <v>21</v>
      </c>
      <c r="M645" t="s">
        <v>22</v>
      </c>
      <c r="N645" s="12">
        <f t="shared" si="31"/>
        <v>42795.25</v>
      </c>
      <c r="O645">
        <v>1488348000</v>
      </c>
      <c r="P645" s="12">
        <f t="shared" si="32"/>
        <v>42813.208333333328</v>
      </c>
      <c r="Q645">
        <v>1489899600</v>
      </c>
      <c r="R645" t="b">
        <v>0</v>
      </c>
      <c r="S645" t="b">
        <v>0</v>
      </c>
      <c r="T645" t="s">
        <v>33</v>
      </c>
      <c r="U645" t="s">
        <v>2039</v>
      </c>
      <c r="V645" t="s">
        <v>2040</v>
      </c>
    </row>
    <row r="646" spans="1:22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H646" t="s">
        <v>14</v>
      </c>
      <c r="I646">
        <v>2928</v>
      </c>
      <c r="J646" s="5">
        <f t="shared" si="30"/>
        <v>0.48396694214876035</v>
      </c>
      <c r="K646" s="7">
        <f>IF(I646= 0, 0,E646/I646)</f>
        <v>28</v>
      </c>
      <c r="L646" t="s">
        <v>15</v>
      </c>
      <c r="M646" t="s">
        <v>16</v>
      </c>
      <c r="N646" s="12">
        <f t="shared" si="31"/>
        <v>43452.25</v>
      </c>
      <c r="O646">
        <v>1545112800</v>
      </c>
      <c r="P646" s="12">
        <f t="shared" si="32"/>
        <v>43468.25</v>
      </c>
      <c r="Q646">
        <v>1546495200</v>
      </c>
      <c r="R646" t="b">
        <v>0</v>
      </c>
      <c r="S646" t="b">
        <v>0</v>
      </c>
      <c r="T646" t="s">
        <v>33</v>
      </c>
      <c r="U646" t="s">
        <v>2039</v>
      </c>
      <c r="V646" t="s">
        <v>2040</v>
      </c>
    </row>
    <row r="647" spans="1:22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H647" t="s">
        <v>14</v>
      </c>
      <c r="I647">
        <v>4697</v>
      </c>
      <c r="J647" s="5">
        <f t="shared" si="30"/>
        <v>0.92911504424778757</v>
      </c>
      <c r="K647" s="7">
        <f>IF(I647= 0, 0,E647/I647)</f>
        <v>37.999361294443261</v>
      </c>
      <c r="L647" t="s">
        <v>21</v>
      </c>
      <c r="M647" t="s">
        <v>22</v>
      </c>
      <c r="N647" s="12">
        <f t="shared" si="31"/>
        <v>43369.208333333328</v>
      </c>
      <c r="O647">
        <v>1537938000</v>
      </c>
      <c r="P647" s="12">
        <f t="shared" si="32"/>
        <v>43390.208333333328</v>
      </c>
      <c r="Q647">
        <v>1539752400</v>
      </c>
      <c r="R647" t="b">
        <v>0</v>
      </c>
      <c r="S647" t="b">
        <v>1</v>
      </c>
      <c r="T647" t="s">
        <v>23</v>
      </c>
      <c r="U647" t="s">
        <v>2035</v>
      </c>
      <c r="V647" t="s">
        <v>2036</v>
      </c>
    </row>
    <row r="648" spans="1:22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H648" t="s">
        <v>14</v>
      </c>
      <c r="I648">
        <v>2915</v>
      </c>
      <c r="J648" s="5">
        <f t="shared" si="30"/>
        <v>0.88599797365754818</v>
      </c>
      <c r="K648" s="7">
        <f>IF(I648= 0, 0,E648/I648)</f>
        <v>29.999313893653515</v>
      </c>
      <c r="L648" t="s">
        <v>21</v>
      </c>
      <c r="M648" t="s">
        <v>22</v>
      </c>
      <c r="N648" s="12">
        <f t="shared" si="31"/>
        <v>41346.208333333336</v>
      </c>
      <c r="O648">
        <v>1363150800</v>
      </c>
      <c r="P648" s="12">
        <f t="shared" si="32"/>
        <v>41357.208333333336</v>
      </c>
      <c r="Q648">
        <v>1364101200</v>
      </c>
      <c r="R648" t="b">
        <v>0</v>
      </c>
      <c r="S648" t="b">
        <v>0</v>
      </c>
      <c r="T648" t="s">
        <v>89</v>
      </c>
      <c r="U648" t="s">
        <v>2050</v>
      </c>
      <c r="V648" t="s">
        <v>2051</v>
      </c>
    </row>
    <row r="649" spans="1:22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H649" t="s">
        <v>14</v>
      </c>
      <c r="I649">
        <v>18</v>
      </c>
      <c r="J649" s="5">
        <f t="shared" si="30"/>
        <v>0.41399999999999998</v>
      </c>
      <c r="K649" s="7">
        <f>IF(I649= 0, 0,E649/I649)</f>
        <v>103.5</v>
      </c>
      <c r="L649" t="s">
        <v>21</v>
      </c>
      <c r="M649" t="s">
        <v>22</v>
      </c>
      <c r="N649" s="12">
        <f t="shared" si="31"/>
        <v>43199.208333333328</v>
      </c>
      <c r="O649">
        <v>1523250000</v>
      </c>
      <c r="P649" s="12">
        <f t="shared" si="32"/>
        <v>43223.208333333328</v>
      </c>
      <c r="Q649">
        <v>1525323600</v>
      </c>
      <c r="R649" t="b">
        <v>0</v>
      </c>
      <c r="S649" t="b">
        <v>0</v>
      </c>
      <c r="T649" t="s">
        <v>206</v>
      </c>
      <c r="U649" t="s">
        <v>2047</v>
      </c>
      <c r="V649" t="s">
        <v>2059</v>
      </c>
    </row>
    <row r="650" spans="1:22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H650" t="s">
        <v>74</v>
      </c>
      <c r="I650">
        <v>723</v>
      </c>
      <c r="J650" s="5">
        <f t="shared" si="30"/>
        <v>0.63056795131845844</v>
      </c>
      <c r="K650" s="7">
        <f>IF(I650= 0, 0,E650/I650)</f>
        <v>85.994467496542185</v>
      </c>
      <c r="L650" t="s">
        <v>21</v>
      </c>
      <c r="M650" t="s">
        <v>22</v>
      </c>
      <c r="N650" s="12">
        <f t="shared" si="31"/>
        <v>42922.208333333328</v>
      </c>
      <c r="O650">
        <v>1499317200</v>
      </c>
      <c r="P650" s="12">
        <f t="shared" si="32"/>
        <v>42940.208333333328</v>
      </c>
      <c r="Q650">
        <v>1500872400</v>
      </c>
      <c r="R650" t="b">
        <v>1</v>
      </c>
      <c r="S650" t="b">
        <v>0</v>
      </c>
      <c r="T650" t="s">
        <v>17</v>
      </c>
      <c r="U650" t="s">
        <v>2033</v>
      </c>
      <c r="V650" t="s">
        <v>2034</v>
      </c>
    </row>
    <row r="651" spans="1:22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H651" t="s">
        <v>14</v>
      </c>
      <c r="I651">
        <v>602</v>
      </c>
      <c r="J651" s="5">
        <f t="shared" si="30"/>
        <v>0.48482333607230893</v>
      </c>
      <c r="K651" s="7">
        <f>IF(I651= 0, 0,E651/I651)</f>
        <v>98.011627906976742</v>
      </c>
      <c r="L651" t="s">
        <v>98</v>
      </c>
      <c r="M651" t="s">
        <v>99</v>
      </c>
      <c r="N651" s="12">
        <f t="shared" si="31"/>
        <v>40471.208333333336</v>
      </c>
      <c r="O651">
        <v>1287550800</v>
      </c>
      <c r="P651" s="12">
        <f t="shared" si="32"/>
        <v>40482.208333333336</v>
      </c>
      <c r="Q651">
        <v>1288501200</v>
      </c>
      <c r="R651" t="b">
        <v>1</v>
      </c>
      <c r="S651" t="b">
        <v>1</v>
      </c>
      <c r="T651" t="s">
        <v>33</v>
      </c>
      <c r="U651" t="s">
        <v>2039</v>
      </c>
      <c r="V651" t="s">
        <v>2040</v>
      </c>
    </row>
    <row r="652" spans="1:22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H652" t="s">
        <v>14</v>
      </c>
      <c r="I652">
        <v>1</v>
      </c>
      <c r="J652" s="5">
        <f t="shared" si="30"/>
        <v>0.02</v>
      </c>
      <c r="K652" s="7">
        <f>IF(I652= 0, 0,E652/I652)</f>
        <v>2</v>
      </c>
      <c r="L652" t="s">
        <v>21</v>
      </c>
      <c r="M652" t="s">
        <v>22</v>
      </c>
      <c r="N652" s="12">
        <f t="shared" si="31"/>
        <v>41828.208333333336</v>
      </c>
      <c r="O652">
        <v>1404795600</v>
      </c>
      <c r="P652" s="12">
        <f t="shared" si="32"/>
        <v>41855.208333333336</v>
      </c>
      <c r="Q652">
        <v>1407128400</v>
      </c>
      <c r="R652" t="b">
        <v>0</v>
      </c>
      <c r="S652" t="b">
        <v>0</v>
      </c>
      <c r="T652" t="s">
        <v>159</v>
      </c>
      <c r="U652" t="s">
        <v>2035</v>
      </c>
      <c r="V652" t="s">
        <v>2058</v>
      </c>
    </row>
    <row r="653" spans="1:22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H653" t="s">
        <v>14</v>
      </c>
      <c r="I653">
        <v>3868</v>
      </c>
      <c r="J653" s="5">
        <f t="shared" si="30"/>
        <v>0.88479410269445857</v>
      </c>
      <c r="K653" s="7">
        <f>IF(I653= 0, 0,E653/I653)</f>
        <v>44.994570837642193</v>
      </c>
      <c r="L653" t="s">
        <v>107</v>
      </c>
      <c r="M653" t="s">
        <v>108</v>
      </c>
      <c r="N653" s="12">
        <f t="shared" si="31"/>
        <v>41692.25</v>
      </c>
      <c r="O653">
        <v>1393048800</v>
      </c>
      <c r="P653" s="12">
        <f t="shared" si="32"/>
        <v>41707.25</v>
      </c>
      <c r="Q653">
        <v>1394344800</v>
      </c>
      <c r="R653" t="b">
        <v>0</v>
      </c>
      <c r="S653" t="b">
        <v>0</v>
      </c>
      <c r="T653" t="s">
        <v>100</v>
      </c>
      <c r="U653" t="s">
        <v>2041</v>
      </c>
      <c r="V653" t="s">
        <v>2052</v>
      </c>
    </row>
    <row r="654" spans="1:22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H654" t="s">
        <v>20</v>
      </c>
      <c r="I654">
        <v>409</v>
      </c>
      <c r="J654" s="5">
        <f t="shared" si="30"/>
        <v>1.2684</v>
      </c>
      <c r="K654" s="7">
        <f>IF(I654= 0, 0,E654/I654)</f>
        <v>31.012224938875306</v>
      </c>
      <c r="L654" t="s">
        <v>21</v>
      </c>
      <c r="M654" t="s">
        <v>22</v>
      </c>
      <c r="N654" s="12">
        <f t="shared" si="31"/>
        <v>42587.208333333328</v>
      </c>
      <c r="O654">
        <v>1470373200</v>
      </c>
      <c r="P654" s="12">
        <f t="shared" si="32"/>
        <v>42630.208333333328</v>
      </c>
      <c r="Q654">
        <v>1474088400</v>
      </c>
      <c r="R654" t="b">
        <v>0</v>
      </c>
      <c r="S654" t="b">
        <v>0</v>
      </c>
      <c r="T654" t="s">
        <v>28</v>
      </c>
      <c r="U654" t="s">
        <v>2037</v>
      </c>
      <c r="V654" t="s">
        <v>2038</v>
      </c>
    </row>
    <row r="655" spans="1:22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H655" t="s">
        <v>20</v>
      </c>
      <c r="I655">
        <v>234</v>
      </c>
      <c r="J655" s="5">
        <f t="shared" si="30"/>
        <v>23.388333333333332</v>
      </c>
      <c r="K655" s="7">
        <f>IF(I655= 0, 0,E655/I655)</f>
        <v>59.970085470085472</v>
      </c>
      <c r="L655" t="s">
        <v>21</v>
      </c>
      <c r="M655" t="s">
        <v>22</v>
      </c>
      <c r="N655" s="12">
        <f t="shared" si="31"/>
        <v>42468.208333333328</v>
      </c>
      <c r="O655">
        <v>1460091600</v>
      </c>
      <c r="P655" s="12">
        <f t="shared" si="32"/>
        <v>42470.208333333328</v>
      </c>
      <c r="Q655">
        <v>1460264400</v>
      </c>
      <c r="R655" t="b">
        <v>0</v>
      </c>
      <c r="S655" t="b">
        <v>0</v>
      </c>
      <c r="T655" t="s">
        <v>28</v>
      </c>
      <c r="U655" t="s">
        <v>2037</v>
      </c>
      <c r="V655" t="s">
        <v>2038</v>
      </c>
    </row>
    <row r="656" spans="1:22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H656" t="s">
        <v>20</v>
      </c>
      <c r="I656">
        <v>3016</v>
      </c>
      <c r="J656" s="5">
        <f t="shared" si="30"/>
        <v>5.0838857142857146</v>
      </c>
      <c r="K656" s="7">
        <f>IF(I656= 0, 0,E656/I656)</f>
        <v>58.9973474801061</v>
      </c>
      <c r="L656" t="s">
        <v>21</v>
      </c>
      <c r="M656" t="s">
        <v>22</v>
      </c>
      <c r="N656" s="12">
        <f t="shared" si="31"/>
        <v>42240.208333333328</v>
      </c>
      <c r="O656">
        <v>1440392400</v>
      </c>
      <c r="P656" s="12">
        <f t="shared" si="32"/>
        <v>42245.208333333328</v>
      </c>
      <c r="Q656">
        <v>1440824400</v>
      </c>
      <c r="R656" t="b">
        <v>0</v>
      </c>
      <c r="S656" t="b">
        <v>0</v>
      </c>
      <c r="T656" t="s">
        <v>148</v>
      </c>
      <c r="U656" t="s">
        <v>2035</v>
      </c>
      <c r="V656" t="s">
        <v>2057</v>
      </c>
    </row>
    <row r="657" spans="1:22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H657" t="s">
        <v>20</v>
      </c>
      <c r="I657">
        <v>264</v>
      </c>
      <c r="J657" s="5">
        <f t="shared" si="30"/>
        <v>1.9147826086956521</v>
      </c>
      <c r="K657" s="7">
        <f>IF(I657= 0, 0,E657/I657)</f>
        <v>50.045454545454547</v>
      </c>
      <c r="L657" t="s">
        <v>21</v>
      </c>
      <c r="M657" t="s">
        <v>22</v>
      </c>
      <c r="N657" s="12">
        <f t="shared" si="31"/>
        <v>42796.25</v>
      </c>
      <c r="O657">
        <v>1488434400</v>
      </c>
      <c r="P657" s="12">
        <f t="shared" si="32"/>
        <v>42809.208333333328</v>
      </c>
      <c r="Q657">
        <v>1489554000</v>
      </c>
      <c r="R657" t="b">
        <v>1</v>
      </c>
      <c r="S657" t="b">
        <v>0</v>
      </c>
      <c r="T657" t="s">
        <v>122</v>
      </c>
      <c r="U657" t="s">
        <v>2054</v>
      </c>
      <c r="V657" t="s">
        <v>2055</v>
      </c>
    </row>
    <row r="658" spans="1:22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H658" t="s">
        <v>14</v>
      </c>
      <c r="I658">
        <v>504</v>
      </c>
      <c r="J658" s="5">
        <f t="shared" si="30"/>
        <v>0.42127533783783783</v>
      </c>
      <c r="K658" s="7">
        <f>IF(I658= 0, 0,E658/I658)</f>
        <v>98.966269841269835</v>
      </c>
      <c r="L658" t="s">
        <v>26</v>
      </c>
      <c r="M658" t="s">
        <v>27</v>
      </c>
      <c r="N658" s="12">
        <f t="shared" si="31"/>
        <v>43097.25</v>
      </c>
      <c r="O658">
        <v>1514440800</v>
      </c>
      <c r="P658" s="12">
        <f t="shared" si="32"/>
        <v>43102.25</v>
      </c>
      <c r="Q658">
        <v>1514872800</v>
      </c>
      <c r="R658" t="b">
        <v>0</v>
      </c>
      <c r="S658" t="b">
        <v>0</v>
      </c>
      <c r="T658" t="s">
        <v>17</v>
      </c>
      <c r="U658" t="s">
        <v>2033</v>
      </c>
      <c r="V658" t="s">
        <v>2034</v>
      </c>
    </row>
    <row r="659" spans="1:22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H659" t="s">
        <v>14</v>
      </c>
      <c r="I659">
        <v>14</v>
      </c>
      <c r="J659" s="5">
        <f t="shared" si="30"/>
        <v>8.2400000000000001E-2</v>
      </c>
      <c r="K659" s="7">
        <f>IF(I659= 0, 0,E659/I659)</f>
        <v>58.857142857142854</v>
      </c>
      <c r="L659" t="s">
        <v>21</v>
      </c>
      <c r="M659" t="s">
        <v>22</v>
      </c>
      <c r="N659" s="12">
        <f t="shared" si="31"/>
        <v>43096.25</v>
      </c>
      <c r="O659">
        <v>1514354400</v>
      </c>
      <c r="P659" s="12">
        <f t="shared" si="32"/>
        <v>43112.25</v>
      </c>
      <c r="Q659">
        <v>1515736800</v>
      </c>
      <c r="R659" t="b">
        <v>0</v>
      </c>
      <c r="S659" t="b">
        <v>0</v>
      </c>
      <c r="T659" t="s">
        <v>474</v>
      </c>
      <c r="U659" t="s">
        <v>2041</v>
      </c>
      <c r="V659" t="s">
        <v>2063</v>
      </c>
    </row>
    <row r="660" spans="1:22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H660" t="s">
        <v>74</v>
      </c>
      <c r="I660">
        <v>390</v>
      </c>
      <c r="J660" s="5">
        <f t="shared" si="30"/>
        <v>0.60064638783269964</v>
      </c>
      <c r="K660" s="7">
        <f>IF(I660= 0, 0,E660/I660)</f>
        <v>81.010256410256417</v>
      </c>
      <c r="L660" t="s">
        <v>21</v>
      </c>
      <c r="M660" t="s">
        <v>22</v>
      </c>
      <c r="N660" s="12">
        <f t="shared" si="31"/>
        <v>42246.208333333328</v>
      </c>
      <c r="O660">
        <v>1440910800</v>
      </c>
      <c r="P660" s="12">
        <f t="shared" si="32"/>
        <v>42269.208333333328</v>
      </c>
      <c r="Q660">
        <v>1442898000</v>
      </c>
      <c r="R660" t="b">
        <v>0</v>
      </c>
      <c r="S660" t="b">
        <v>0</v>
      </c>
      <c r="T660" t="s">
        <v>23</v>
      </c>
      <c r="U660" t="s">
        <v>2035</v>
      </c>
      <c r="V660" t="s">
        <v>2036</v>
      </c>
    </row>
    <row r="661" spans="1:22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H661" t="s">
        <v>14</v>
      </c>
      <c r="I661">
        <v>750</v>
      </c>
      <c r="J661" s="5">
        <f t="shared" si="30"/>
        <v>0.47232808616404309</v>
      </c>
      <c r="K661" s="7">
        <f>IF(I661= 0, 0,E661/I661)</f>
        <v>76.013333333333335</v>
      </c>
      <c r="L661" t="s">
        <v>40</v>
      </c>
      <c r="M661" t="s">
        <v>41</v>
      </c>
      <c r="N661" s="12">
        <f t="shared" si="31"/>
        <v>40570.25</v>
      </c>
      <c r="O661">
        <v>1296108000</v>
      </c>
      <c r="P661" s="12">
        <f t="shared" si="32"/>
        <v>40571.25</v>
      </c>
      <c r="Q661">
        <v>1296194400</v>
      </c>
      <c r="R661" t="b">
        <v>0</v>
      </c>
      <c r="S661" t="b">
        <v>0</v>
      </c>
      <c r="T661" t="s">
        <v>42</v>
      </c>
      <c r="U661" t="s">
        <v>2041</v>
      </c>
      <c r="V661" t="s">
        <v>2042</v>
      </c>
    </row>
    <row r="662" spans="1:22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H662" t="s">
        <v>14</v>
      </c>
      <c r="I662">
        <v>77</v>
      </c>
      <c r="J662" s="5">
        <f t="shared" si="30"/>
        <v>0.81736263736263737</v>
      </c>
      <c r="K662" s="7">
        <f>IF(I662= 0, 0,E662/I662)</f>
        <v>96.597402597402592</v>
      </c>
      <c r="L662" t="s">
        <v>21</v>
      </c>
      <c r="M662" t="s">
        <v>22</v>
      </c>
      <c r="N662" s="12">
        <f t="shared" si="31"/>
        <v>42237.208333333328</v>
      </c>
      <c r="O662">
        <v>1440133200</v>
      </c>
      <c r="P662" s="12">
        <f t="shared" si="32"/>
        <v>42246.208333333328</v>
      </c>
      <c r="Q662">
        <v>1440910800</v>
      </c>
      <c r="R662" t="b">
        <v>1</v>
      </c>
      <c r="S662" t="b">
        <v>0</v>
      </c>
      <c r="T662" t="s">
        <v>33</v>
      </c>
      <c r="U662" t="s">
        <v>2039</v>
      </c>
      <c r="V662" t="s">
        <v>2040</v>
      </c>
    </row>
    <row r="663" spans="1:22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H663" t="s">
        <v>14</v>
      </c>
      <c r="I663">
        <v>752</v>
      </c>
      <c r="J663" s="5">
        <f t="shared" si="30"/>
        <v>0.54187265917603</v>
      </c>
      <c r="K663" s="7">
        <f>IF(I663= 0, 0,E663/I663)</f>
        <v>76.957446808510639</v>
      </c>
      <c r="L663" t="s">
        <v>36</v>
      </c>
      <c r="M663" t="s">
        <v>37</v>
      </c>
      <c r="N663" s="12">
        <f t="shared" si="31"/>
        <v>40996.208333333336</v>
      </c>
      <c r="O663">
        <v>1332910800</v>
      </c>
      <c r="P663" s="12">
        <f t="shared" si="32"/>
        <v>41026.208333333336</v>
      </c>
      <c r="Q663">
        <v>1335502800</v>
      </c>
      <c r="R663" t="b">
        <v>0</v>
      </c>
      <c r="S663" t="b">
        <v>0</v>
      </c>
      <c r="T663" t="s">
        <v>159</v>
      </c>
      <c r="U663" t="s">
        <v>2035</v>
      </c>
      <c r="V663" t="s">
        <v>2058</v>
      </c>
    </row>
    <row r="664" spans="1:22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H664" t="s">
        <v>14</v>
      </c>
      <c r="I664">
        <v>131</v>
      </c>
      <c r="J664" s="5">
        <f t="shared" si="30"/>
        <v>0.97868131868131869</v>
      </c>
      <c r="K664" s="7">
        <f>IF(I664= 0, 0,E664/I664)</f>
        <v>67.984732824427482</v>
      </c>
      <c r="L664" t="s">
        <v>21</v>
      </c>
      <c r="M664" t="s">
        <v>22</v>
      </c>
      <c r="N664" s="12">
        <f t="shared" si="31"/>
        <v>43443.25</v>
      </c>
      <c r="O664">
        <v>1544335200</v>
      </c>
      <c r="P664" s="12">
        <f t="shared" si="32"/>
        <v>43447.25</v>
      </c>
      <c r="Q664">
        <v>1544680800</v>
      </c>
      <c r="R664" t="b">
        <v>0</v>
      </c>
      <c r="S664" t="b">
        <v>0</v>
      </c>
      <c r="T664" t="s">
        <v>33</v>
      </c>
      <c r="U664" t="s">
        <v>2039</v>
      </c>
      <c r="V664" t="s">
        <v>2040</v>
      </c>
    </row>
    <row r="665" spans="1:22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H665" t="s">
        <v>14</v>
      </c>
      <c r="I665">
        <v>87</v>
      </c>
      <c r="J665" s="5">
        <f t="shared" si="30"/>
        <v>0.77239999999999998</v>
      </c>
      <c r="K665" s="7">
        <f>IF(I665= 0, 0,E665/I665)</f>
        <v>88.781609195402297</v>
      </c>
      <c r="L665" t="s">
        <v>21</v>
      </c>
      <c r="M665" t="s">
        <v>22</v>
      </c>
      <c r="N665" s="12">
        <f t="shared" si="31"/>
        <v>40458.208333333336</v>
      </c>
      <c r="O665">
        <v>1286427600</v>
      </c>
      <c r="P665" s="12">
        <f t="shared" si="32"/>
        <v>40481.208333333336</v>
      </c>
      <c r="Q665">
        <v>1288414800</v>
      </c>
      <c r="R665" t="b">
        <v>0</v>
      </c>
      <c r="S665" t="b">
        <v>0</v>
      </c>
      <c r="T665" t="s">
        <v>33</v>
      </c>
      <c r="U665" t="s">
        <v>2039</v>
      </c>
      <c r="V665" t="s">
        <v>2040</v>
      </c>
    </row>
    <row r="666" spans="1:22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H666" t="s">
        <v>14</v>
      </c>
      <c r="I666">
        <v>1063</v>
      </c>
      <c r="J666" s="5">
        <f t="shared" si="30"/>
        <v>0.33464735516372796</v>
      </c>
      <c r="K666" s="7">
        <f>IF(I666= 0, 0,E666/I666)</f>
        <v>24.99623706491063</v>
      </c>
      <c r="L666" t="s">
        <v>21</v>
      </c>
      <c r="M666" t="s">
        <v>22</v>
      </c>
      <c r="N666" s="12">
        <f t="shared" si="31"/>
        <v>40959.25</v>
      </c>
      <c r="O666">
        <v>1329717600</v>
      </c>
      <c r="P666" s="12">
        <f t="shared" si="32"/>
        <v>40969.25</v>
      </c>
      <c r="Q666">
        <v>1330581600</v>
      </c>
      <c r="R666" t="b">
        <v>0</v>
      </c>
      <c r="S666" t="b">
        <v>0</v>
      </c>
      <c r="T666" t="s">
        <v>159</v>
      </c>
      <c r="U666" t="s">
        <v>2035</v>
      </c>
      <c r="V666" t="s">
        <v>2058</v>
      </c>
    </row>
    <row r="667" spans="1:22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H667" t="s">
        <v>20</v>
      </c>
      <c r="I667">
        <v>272</v>
      </c>
      <c r="J667" s="5">
        <f t="shared" si="30"/>
        <v>2.3958823529411766</v>
      </c>
      <c r="K667" s="7">
        <f>IF(I667= 0, 0,E667/I667)</f>
        <v>44.922794117647058</v>
      </c>
      <c r="L667" t="s">
        <v>21</v>
      </c>
      <c r="M667" t="s">
        <v>22</v>
      </c>
      <c r="N667" s="12">
        <f t="shared" si="31"/>
        <v>40733.208333333336</v>
      </c>
      <c r="O667">
        <v>1310187600</v>
      </c>
      <c r="P667" s="12">
        <f t="shared" si="32"/>
        <v>40747.208333333336</v>
      </c>
      <c r="Q667">
        <v>1311397200</v>
      </c>
      <c r="R667" t="b">
        <v>0</v>
      </c>
      <c r="S667" t="b">
        <v>1</v>
      </c>
      <c r="T667" t="s">
        <v>42</v>
      </c>
      <c r="U667" t="s">
        <v>2041</v>
      </c>
      <c r="V667" t="s">
        <v>2042</v>
      </c>
    </row>
    <row r="668" spans="1:22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H668" t="s">
        <v>74</v>
      </c>
      <c r="I668">
        <v>25</v>
      </c>
      <c r="J668" s="5">
        <f t="shared" si="30"/>
        <v>0.64032258064516134</v>
      </c>
      <c r="K668" s="7">
        <f>IF(I668= 0, 0,E668/I668)</f>
        <v>79.400000000000006</v>
      </c>
      <c r="L668" t="s">
        <v>21</v>
      </c>
      <c r="M668" t="s">
        <v>22</v>
      </c>
      <c r="N668" s="12">
        <f t="shared" si="31"/>
        <v>41516.208333333336</v>
      </c>
      <c r="O668">
        <v>1377838800</v>
      </c>
      <c r="P668" s="12">
        <f t="shared" si="32"/>
        <v>41522.208333333336</v>
      </c>
      <c r="Q668">
        <v>1378357200</v>
      </c>
      <c r="R668" t="b">
        <v>0</v>
      </c>
      <c r="S668" t="b">
        <v>1</v>
      </c>
      <c r="T668" t="s">
        <v>33</v>
      </c>
      <c r="U668" t="s">
        <v>2039</v>
      </c>
      <c r="V668" t="s">
        <v>2040</v>
      </c>
    </row>
    <row r="669" spans="1:22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H669" t="s">
        <v>20</v>
      </c>
      <c r="I669">
        <v>419</v>
      </c>
      <c r="J669" s="5">
        <f t="shared" si="30"/>
        <v>1.7615942028985507</v>
      </c>
      <c r="K669" s="7">
        <f>IF(I669= 0, 0,E669/I669)</f>
        <v>29.009546539379475</v>
      </c>
      <c r="L669" t="s">
        <v>21</v>
      </c>
      <c r="M669" t="s">
        <v>22</v>
      </c>
      <c r="N669" s="12">
        <f t="shared" si="31"/>
        <v>41892.208333333336</v>
      </c>
      <c r="O669">
        <v>1410325200</v>
      </c>
      <c r="P669" s="12">
        <f t="shared" si="32"/>
        <v>41901.208333333336</v>
      </c>
      <c r="Q669">
        <v>1411102800</v>
      </c>
      <c r="R669" t="b">
        <v>0</v>
      </c>
      <c r="S669" t="b">
        <v>0</v>
      </c>
      <c r="T669" t="s">
        <v>1029</v>
      </c>
      <c r="U669" t="s">
        <v>2064</v>
      </c>
      <c r="V669" t="s">
        <v>2065</v>
      </c>
    </row>
    <row r="670" spans="1:22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H670" t="s">
        <v>14</v>
      </c>
      <c r="I670">
        <v>76</v>
      </c>
      <c r="J670" s="5">
        <f t="shared" si="30"/>
        <v>0.20338181818181819</v>
      </c>
      <c r="K670" s="7">
        <f>IF(I670= 0, 0,E670/I670)</f>
        <v>73.59210526315789</v>
      </c>
      <c r="L670" t="s">
        <v>21</v>
      </c>
      <c r="M670" t="s">
        <v>22</v>
      </c>
      <c r="N670" s="12">
        <f t="shared" si="31"/>
        <v>41122.208333333336</v>
      </c>
      <c r="O670">
        <v>1343797200</v>
      </c>
      <c r="P670" s="12">
        <f t="shared" si="32"/>
        <v>41134.208333333336</v>
      </c>
      <c r="Q670">
        <v>1344834000</v>
      </c>
      <c r="R670" t="b">
        <v>0</v>
      </c>
      <c r="S670" t="b">
        <v>0</v>
      </c>
      <c r="T670" t="s">
        <v>33</v>
      </c>
      <c r="U670" t="s">
        <v>2039</v>
      </c>
      <c r="V670" t="s">
        <v>2040</v>
      </c>
    </row>
    <row r="671" spans="1:22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H671" t="s">
        <v>20</v>
      </c>
      <c r="I671">
        <v>1621</v>
      </c>
      <c r="J671" s="5">
        <f t="shared" si="30"/>
        <v>3.5864754098360656</v>
      </c>
      <c r="K671" s="7">
        <f>IF(I671= 0, 0,E671/I671)</f>
        <v>107.97038864898211</v>
      </c>
      <c r="L671" t="s">
        <v>107</v>
      </c>
      <c r="M671" t="s">
        <v>108</v>
      </c>
      <c r="N671" s="12">
        <f t="shared" si="31"/>
        <v>42912.208333333328</v>
      </c>
      <c r="O671">
        <v>1498453200</v>
      </c>
      <c r="P671" s="12">
        <f t="shared" si="32"/>
        <v>42921.208333333328</v>
      </c>
      <c r="Q671">
        <v>1499230800</v>
      </c>
      <c r="R671" t="b">
        <v>0</v>
      </c>
      <c r="S671" t="b">
        <v>0</v>
      </c>
      <c r="T671" t="s">
        <v>33</v>
      </c>
      <c r="U671" t="s">
        <v>2039</v>
      </c>
      <c r="V671" t="s">
        <v>2040</v>
      </c>
    </row>
    <row r="672" spans="1:22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H672" t="s">
        <v>20</v>
      </c>
      <c r="I672">
        <v>1101</v>
      </c>
      <c r="J672" s="5">
        <f t="shared" si="30"/>
        <v>4.6885802469135802</v>
      </c>
      <c r="K672" s="7">
        <f>IF(I672= 0, 0,E672/I672)</f>
        <v>68.987284287011803</v>
      </c>
      <c r="L672" t="s">
        <v>21</v>
      </c>
      <c r="M672" t="s">
        <v>22</v>
      </c>
      <c r="N672" s="12">
        <f t="shared" si="31"/>
        <v>42425.25</v>
      </c>
      <c r="O672">
        <v>1456380000</v>
      </c>
      <c r="P672" s="12">
        <f t="shared" si="32"/>
        <v>42437.25</v>
      </c>
      <c r="Q672">
        <v>1457416800</v>
      </c>
      <c r="R672" t="b">
        <v>0</v>
      </c>
      <c r="S672" t="b">
        <v>0</v>
      </c>
      <c r="T672" t="s">
        <v>60</v>
      </c>
      <c r="U672" t="s">
        <v>2035</v>
      </c>
      <c r="V672" t="s">
        <v>2045</v>
      </c>
    </row>
    <row r="673" spans="1:22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H673" t="s">
        <v>20</v>
      </c>
      <c r="I673">
        <v>1073</v>
      </c>
      <c r="J673" s="5">
        <f t="shared" si="30"/>
        <v>1.220563524590164</v>
      </c>
      <c r="K673" s="7">
        <f>IF(I673= 0, 0,E673/I673)</f>
        <v>111.02236719478098</v>
      </c>
      <c r="L673" t="s">
        <v>21</v>
      </c>
      <c r="M673" t="s">
        <v>22</v>
      </c>
      <c r="N673" s="12">
        <f t="shared" si="31"/>
        <v>40390.208333333336</v>
      </c>
      <c r="O673">
        <v>1280552400</v>
      </c>
      <c r="P673" s="12">
        <f t="shared" si="32"/>
        <v>40394.208333333336</v>
      </c>
      <c r="Q673">
        <v>1280898000</v>
      </c>
      <c r="R673" t="b">
        <v>0</v>
      </c>
      <c r="S673" t="b">
        <v>1</v>
      </c>
      <c r="T673" t="s">
        <v>33</v>
      </c>
      <c r="U673" t="s">
        <v>2039</v>
      </c>
      <c r="V673" t="s">
        <v>2040</v>
      </c>
    </row>
    <row r="674" spans="1:22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H674" t="s">
        <v>14</v>
      </c>
      <c r="I674">
        <v>4428</v>
      </c>
      <c r="J674" s="5">
        <f t="shared" si="30"/>
        <v>0.55931783729156137</v>
      </c>
      <c r="K674" s="7">
        <f>IF(I674= 0, 0,E674/I674)</f>
        <v>24.997515808491418</v>
      </c>
      <c r="L674" t="s">
        <v>26</v>
      </c>
      <c r="M674" t="s">
        <v>27</v>
      </c>
      <c r="N674" s="12">
        <f t="shared" si="31"/>
        <v>43180.208333333328</v>
      </c>
      <c r="O674">
        <v>1521608400</v>
      </c>
      <c r="P674" s="12">
        <f t="shared" si="32"/>
        <v>43190.208333333328</v>
      </c>
      <c r="Q674">
        <v>1522472400</v>
      </c>
      <c r="R674" t="b">
        <v>0</v>
      </c>
      <c r="S674" t="b">
        <v>0</v>
      </c>
      <c r="T674" t="s">
        <v>33</v>
      </c>
      <c r="U674" t="s">
        <v>2039</v>
      </c>
      <c r="V674" t="s">
        <v>2040</v>
      </c>
    </row>
    <row r="675" spans="1:22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H675" t="s">
        <v>14</v>
      </c>
      <c r="I675">
        <v>58</v>
      </c>
      <c r="J675" s="5">
        <f t="shared" si="30"/>
        <v>0.43660714285714286</v>
      </c>
      <c r="K675" s="7">
        <f>IF(I675= 0, 0,E675/I675)</f>
        <v>42.155172413793103</v>
      </c>
      <c r="L675" t="s">
        <v>107</v>
      </c>
      <c r="M675" t="s">
        <v>108</v>
      </c>
      <c r="N675" s="12">
        <f t="shared" si="31"/>
        <v>42475.208333333328</v>
      </c>
      <c r="O675">
        <v>1460696400</v>
      </c>
      <c r="P675" s="12">
        <f t="shared" si="32"/>
        <v>42496.208333333328</v>
      </c>
      <c r="Q675">
        <v>1462510800</v>
      </c>
      <c r="R675" t="b">
        <v>0</v>
      </c>
      <c r="S675" t="b">
        <v>0</v>
      </c>
      <c r="T675" t="s">
        <v>60</v>
      </c>
      <c r="U675" t="s">
        <v>2035</v>
      </c>
      <c r="V675" t="s">
        <v>2045</v>
      </c>
    </row>
    <row r="676" spans="1:22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H676" t="s">
        <v>74</v>
      </c>
      <c r="I676">
        <v>1218</v>
      </c>
      <c r="J676" s="5">
        <f t="shared" si="30"/>
        <v>0.33538371411833628</v>
      </c>
      <c r="K676" s="7">
        <f>IF(I676= 0, 0,E676/I676)</f>
        <v>47.003284072249592</v>
      </c>
      <c r="L676" t="s">
        <v>21</v>
      </c>
      <c r="M676" t="s">
        <v>22</v>
      </c>
      <c r="N676" s="12">
        <f t="shared" si="31"/>
        <v>40774.208333333336</v>
      </c>
      <c r="O676">
        <v>1313730000</v>
      </c>
      <c r="P676" s="12">
        <f t="shared" si="32"/>
        <v>40821.208333333336</v>
      </c>
      <c r="Q676">
        <v>1317790800</v>
      </c>
      <c r="R676" t="b">
        <v>0</v>
      </c>
      <c r="S676" t="b">
        <v>0</v>
      </c>
      <c r="T676" t="s">
        <v>122</v>
      </c>
      <c r="U676" t="s">
        <v>2054</v>
      </c>
      <c r="V676" t="s">
        <v>2055</v>
      </c>
    </row>
    <row r="677" spans="1:22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H677" t="s">
        <v>20</v>
      </c>
      <c r="I677">
        <v>331</v>
      </c>
      <c r="J677" s="5">
        <f t="shared" si="30"/>
        <v>1.2297938144329896</v>
      </c>
      <c r="K677" s="7">
        <f>IF(I677= 0, 0,E677/I677)</f>
        <v>36.0392749244713</v>
      </c>
      <c r="L677" t="s">
        <v>21</v>
      </c>
      <c r="M677" t="s">
        <v>22</v>
      </c>
      <c r="N677" s="12">
        <f t="shared" si="31"/>
        <v>43719.208333333328</v>
      </c>
      <c r="O677">
        <v>1568178000</v>
      </c>
      <c r="P677" s="12">
        <f t="shared" si="32"/>
        <v>43726.208333333328</v>
      </c>
      <c r="Q677">
        <v>1568782800</v>
      </c>
      <c r="R677" t="b">
        <v>0</v>
      </c>
      <c r="S677" t="b">
        <v>0</v>
      </c>
      <c r="T677" t="s">
        <v>1029</v>
      </c>
      <c r="U677" t="s">
        <v>2064</v>
      </c>
      <c r="V677" t="s">
        <v>2065</v>
      </c>
    </row>
    <row r="678" spans="1:22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H678" t="s">
        <v>20</v>
      </c>
      <c r="I678">
        <v>1170</v>
      </c>
      <c r="J678" s="5">
        <f t="shared" si="30"/>
        <v>1.8974959871589085</v>
      </c>
      <c r="K678" s="7">
        <f>IF(I678= 0, 0,E678/I678)</f>
        <v>101.03760683760684</v>
      </c>
      <c r="L678" t="s">
        <v>21</v>
      </c>
      <c r="M678" t="s">
        <v>22</v>
      </c>
      <c r="N678" s="12">
        <f t="shared" si="31"/>
        <v>41178.208333333336</v>
      </c>
      <c r="O678">
        <v>1348635600</v>
      </c>
      <c r="P678" s="12">
        <f t="shared" si="32"/>
        <v>41187.208333333336</v>
      </c>
      <c r="Q678">
        <v>1349413200</v>
      </c>
      <c r="R678" t="b">
        <v>0</v>
      </c>
      <c r="S678" t="b">
        <v>0</v>
      </c>
      <c r="T678" t="s">
        <v>122</v>
      </c>
      <c r="U678" t="s">
        <v>2054</v>
      </c>
      <c r="V678" t="s">
        <v>2055</v>
      </c>
    </row>
    <row r="679" spans="1:22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H679" t="s">
        <v>14</v>
      </c>
      <c r="I679">
        <v>111</v>
      </c>
      <c r="J679" s="5">
        <f t="shared" si="30"/>
        <v>0.83622641509433959</v>
      </c>
      <c r="K679" s="7">
        <f>IF(I679= 0, 0,E679/I679)</f>
        <v>39.927927927927925</v>
      </c>
      <c r="L679" t="s">
        <v>21</v>
      </c>
      <c r="M679" t="s">
        <v>22</v>
      </c>
      <c r="N679" s="12">
        <f t="shared" si="31"/>
        <v>42561.208333333328</v>
      </c>
      <c r="O679">
        <v>1468126800</v>
      </c>
      <c r="P679" s="12">
        <f t="shared" si="32"/>
        <v>42611.208333333328</v>
      </c>
      <c r="Q679">
        <v>1472446800</v>
      </c>
      <c r="R679" t="b">
        <v>0</v>
      </c>
      <c r="S679" t="b">
        <v>0</v>
      </c>
      <c r="T679" t="s">
        <v>119</v>
      </c>
      <c r="U679" t="s">
        <v>2047</v>
      </c>
      <c r="V679" t="s">
        <v>2053</v>
      </c>
    </row>
    <row r="680" spans="1:22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H680" t="s">
        <v>74</v>
      </c>
      <c r="I680">
        <v>215</v>
      </c>
      <c r="J680" s="5">
        <f t="shared" si="30"/>
        <v>0.17968844221105529</v>
      </c>
      <c r="K680" s="7">
        <f>IF(I680= 0, 0,E680/I680)</f>
        <v>83.158139534883716</v>
      </c>
      <c r="L680" t="s">
        <v>21</v>
      </c>
      <c r="M680" t="s">
        <v>22</v>
      </c>
      <c r="N680" s="12">
        <f t="shared" si="31"/>
        <v>43484.25</v>
      </c>
      <c r="O680">
        <v>1547877600</v>
      </c>
      <c r="P680" s="12">
        <f t="shared" si="32"/>
        <v>43486.25</v>
      </c>
      <c r="Q680">
        <v>1548050400</v>
      </c>
      <c r="R680" t="b">
        <v>0</v>
      </c>
      <c r="S680" t="b">
        <v>0</v>
      </c>
      <c r="T680" t="s">
        <v>53</v>
      </c>
      <c r="U680" t="s">
        <v>2041</v>
      </c>
      <c r="V680" t="s">
        <v>2044</v>
      </c>
    </row>
    <row r="681" spans="1:22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H681" t="s">
        <v>20</v>
      </c>
      <c r="I681">
        <v>363</v>
      </c>
      <c r="J681" s="5">
        <f t="shared" si="30"/>
        <v>10.365</v>
      </c>
      <c r="K681" s="7">
        <f>IF(I681= 0, 0,E681/I681)</f>
        <v>39.97520661157025</v>
      </c>
      <c r="L681" t="s">
        <v>21</v>
      </c>
      <c r="M681" t="s">
        <v>22</v>
      </c>
      <c r="N681" s="12">
        <f t="shared" si="31"/>
        <v>43756.208333333328</v>
      </c>
      <c r="O681">
        <v>1571374800</v>
      </c>
      <c r="P681" s="12">
        <f t="shared" si="32"/>
        <v>43761.208333333328</v>
      </c>
      <c r="Q681">
        <v>1571806800</v>
      </c>
      <c r="R681" t="b">
        <v>0</v>
      </c>
      <c r="S681" t="b">
        <v>1</v>
      </c>
      <c r="T681" t="s">
        <v>17</v>
      </c>
      <c r="U681" t="s">
        <v>2033</v>
      </c>
      <c r="V681" t="s">
        <v>2034</v>
      </c>
    </row>
    <row r="682" spans="1:22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H682" t="s">
        <v>14</v>
      </c>
      <c r="I682">
        <v>2955</v>
      </c>
      <c r="J682" s="5">
        <f t="shared" si="30"/>
        <v>0.97405219780219776</v>
      </c>
      <c r="K682" s="7">
        <f>IF(I682= 0, 0,E682/I682)</f>
        <v>47.993908629441627</v>
      </c>
      <c r="L682" t="s">
        <v>21</v>
      </c>
      <c r="M682" t="s">
        <v>22</v>
      </c>
      <c r="N682" s="12">
        <f t="shared" si="31"/>
        <v>43813.25</v>
      </c>
      <c r="O682">
        <v>1576303200</v>
      </c>
      <c r="P682" s="12">
        <f t="shared" si="32"/>
        <v>43815.25</v>
      </c>
      <c r="Q682">
        <v>1576476000</v>
      </c>
      <c r="R682" t="b">
        <v>0</v>
      </c>
      <c r="S682" t="b">
        <v>1</v>
      </c>
      <c r="T682" t="s">
        <v>292</v>
      </c>
      <c r="U682" t="s">
        <v>2050</v>
      </c>
      <c r="V682" t="s">
        <v>2061</v>
      </c>
    </row>
    <row r="683" spans="1:22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H683" t="s">
        <v>14</v>
      </c>
      <c r="I683">
        <v>1657</v>
      </c>
      <c r="J683" s="5">
        <f t="shared" si="30"/>
        <v>0.86386203150461705</v>
      </c>
      <c r="K683" s="7">
        <f>IF(I683= 0, 0,E683/I683)</f>
        <v>95.978877489438744</v>
      </c>
      <c r="L683" t="s">
        <v>21</v>
      </c>
      <c r="M683" t="s">
        <v>22</v>
      </c>
      <c r="N683" s="12">
        <f t="shared" si="31"/>
        <v>40898.25</v>
      </c>
      <c r="O683">
        <v>1324447200</v>
      </c>
      <c r="P683" s="12">
        <f t="shared" si="32"/>
        <v>40904.25</v>
      </c>
      <c r="Q683">
        <v>1324965600</v>
      </c>
      <c r="R683" t="b">
        <v>0</v>
      </c>
      <c r="S683" t="b">
        <v>0</v>
      </c>
      <c r="T683" t="s">
        <v>33</v>
      </c>
      <c r="U683" t="s">
        <v>2039</v>
      </c>
      <c r="V683" t="s">
        <v>2040</v>
      </c>
    </row>
    <row r="684" spans="1:22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H684" t="s">
        <v>20</v>
      </c>
      <c r="I684">
        <v>103</v>
      </c>
      <c r="J684" s="5">
        <f t="shared" si="30"/>
        <v>1.5016666666666667</v>
      </c>
      <c r="K684" s="7">
        <f>IF(I684= 0, 0,E684/I684)</f>
        <v>78.728155339805824</v>
      </c>
      <c r="L684" t="s">
        <v>21</v>
      </c>
      <c r="M684" t="s">
        <v>22</v>
      </c>
      <c r="N684" s="12">
        <f t="shared" si="31"/>
        <v>41619.25</v>
      </c>
      <c r="O684">
        <v>1386741600</v>
      </c>
      <c r="P684" s="12">
        <f t="shared" si="32"/>
        <v>41628.25</v>
      </c>
      <c r="Q684">
        <v>1387519200</v>
      </c>
      <c r="R684" t="b">
        <v>0</v>
      </c>
      <c r="S684" t="b">
        <v>0</v>
      </c>
      <c r="T684" t="s">
        <v>33</v>
      </c>
      <c r="U684" t="s">
        <v>2039</v>
      </c>
      <c r="V684" t="s">
        <v>2040</v>
      </c>
    </row>
    <row r="685" spans="1:22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H685" t="s">
        <v>20</v>
      </c>
      <c r="I685">
        <v>147</v>
      </c>
      <c r="J685" s="5">
        <f t="shared" si="30"/>
        <v>3.5843478260869563</v>
      </c>
      <c r="K685" s="7">
        <f>IF(I685= 0, 0,E685/I685)</f>
        <v>56.081632653061227</v>
      </c>
      <c r="L685" t="s">
        <v>21</v>
      </c>
      <c r="M685" t="s">
        <v>22</v>
      </c>
      <c r="N685" s="12">
        <f t="shared" si="31"/>
        <v>43359.208333333328</v>
      </c>
      <c r="O685">
        <v>1537074000</v>
      </c>
      <c r="P685" s="12">
        <f t="shared" si="32"/>
        <v>43361.208333333328</v>
      </c>
      <c r="Q685">
        <v>1537246800</v>
      </c>
      <c r="R685" t="b">
        <v>0</v>
      </c>
      <c r="S685" t="b">
        <v>0</v>
      </c>
      <c r="T685" t="s">
        <v>33</v>
      </c>
      <c r="U685" t="s">
        <v>2039</v>
      </c>
      <c r="V685" t="s">
        <v>2040</v>
      </c>
    </row>
    <row r="686" spans="1:22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H686" t="s">
        <v>20</v>
      </c>
      <c r="I686">
        <v>110</v>
      </c>
      <c r="J686" s="5">
        <f t="shared" si="30"/>
        <v>5.4285714285714288</v>
      </c>
      <c r="K686" s="7">
        <f>IF(I686= 0, 0,E686/I686)</f>
        <v>69.090909090909093</v>
      </c>
      <c r="L686" t="s">
        <v>15</v>
      </c>
      <c r="M686" t="s">
        <v>16</v>
      </c>
      <c r="N686" s="12">
        <f t="shared" si="31"/>
        <v>40358.208333333336</v>
      </c>
      <c r="O686">
        <v>1277787600</v>
      </c>
      <c r="P686" s="12">
        <f t="shared" si="32"/>
        <v>40378.208333333336</v>
      </c>
      <c r="Q686">
        <v>1279515600</v>
      </c>
      <c r="R686" t="b">
        <v>0</v>
      </c>
      <c r="S686" t="b">
        <v>0</v>
      </c>
      <c r="T686" t="s">
        <v>68</v>
      </c>
      <c r="U686" t="s">
        <v>2047</v>
      </c>
      <c r="V686" t="s">
        <v>2048</v>
      </c>
    </row>
    <row r="687" spans="1:22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H687" t="s">
        <v>14</v>
      </c>
      <c r="I687">
        <v>926</v>
      </c>
      <c r="J687" s="5">
        <f t="shared" si="30"/>
        <v>0.67500714285714281</v>
      </c>
      <c r="K687" s="7">
        <f>IF(I687= 0, 0,E687/I687)</f>
        <v>102.05291576673866</v>
      </c>
      <c r="L687" t="s">
        <v>15</v>
      </c>
      <c r="M687" t="s">
        <v>16</v>
      </c>
      <c r="N687" s="12">
        <f t="shared" si="31"/>
        <v>42239.208333333328</v>
      </c>
      <c r="O687">
        <v>1440306000</v>
      </c>
      <c r="P687" s="12">
        <f t="shared" si="32"/>
        <v>42263.208333333328</v>
      </c>
      <c r="Q687">
        <v>1442379600</v>
      </c>
      <c r="R687" t="b">
        <v>0</v>
      </c>
      <c r="S687" t="b">
        <v>0</v>
      </c>
      <c r="T687" t="s">
        <v>33</v>
      </c>
      <c r="U687" t="s">
        <v>2039</v>
      </c>
      <c r="V687" t="s">
        <v>2040</v>
      </c>
    </row>
    <row r="688" spans="1:22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H688" t="s">
        <v>20</v>
      </c>
      <c r="I688">
        <v>134</v>
      </c>
      <c r="J688" s="5">
        <f t="shared" si="30"/>
        <v>1.9174666666666667</v>
      </c>
      <c r="K688" s="7">
        <f>IF(I688= 0, 0,E688/I688)</f>
        <v>107.32089552238806</v>
      </c>
      <c r="L688" t="s">
        <v>21</v>
      </c>
      <c r="M688" t="s">
        <v>22</v>
      </c>
      <c r="N688" s="12">
        <f t="shared" si="31"/>
        <v>43186.208333333328</v>
      </c>
      <c r="O688">
        <v>1522126800</v>
      </c>
      <c r="P688" s="12">
        <f t="shared" si="32"/>
        <v>43197.208333333328</v>
      </c>
      <c r="Q688">
        <v>1523077200</v>
      </c>
      <c r="R688" t="b">
        <v>0</v>
      </c>
      <c r="S688" t="b">
        <v>0</v>
      </c>
      <c r="T688" t="s">
        <v>65</v>
      </c>
      <c r="U688" t="s">
        <v>2037</v>
      </c>
      <c r="V688" t="s">
        <v>2046</v>
      </c>
    </row>
    <row r="689" spans="1:22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H689" t="s">
        <v>20</v>
      </c>
      <c r="I689">
        <v>269</v>
      </c>
      <c r="J689" s="5">
        <f t="shared" si="30"/>
        <v>9.32</v>
      </c>
      <c r="K689" s="7">
        <f>IF(I689= 0, 0,E689/I689)</f>
        <v>51.970260223048328</v>
      </c>
      <c r="L689" t="s">
        <v>21</v>
      </c>
      <c r="M689" t="s">
        <v>22</v>
      </c>
      <c r="N689" s="12">
        <f t="shared" si="31"/>
        <v>42806.25</v>
      </c>
      <c r="O689">
        <v>1489298400</v>
      </c>
      <c r="P689" s="12">
        <f t="shared" si="32"/>
        <v>42809.208333333328</v>
      </c>
      <c r="Q689">
        <v>1489554000</v>
      </c>
      <c r="R689" t="b">
        <v>0</v>
      </c>
      <c r="S689" t="b">
        <v>0</v>
      </c>
      <c r="T689" t="s">
        <v>33</v>
      </c>
      <c r="U689" t="s">
        <v>2039</v>
      </c>
      <c r="V689" t="s">
        <v>2040</v>
      </c>
    </row>
    <row r="690" spans="1:22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H690" t="s">
        <v>20</v>
      </c>
      <c r="I690">
        <v>175</v>
      </c>
      <c r="J690" s="5">
        <f t="shared" si="30"/>
        <v>4.2927586206896553</v>
      </c>
      <c r="K690" s="7">
        <f>IF(I690= 0, 0,E690/I690)</f>
        <v>71.137142857142862</v>
      </c>
      <c r="L690" t="s">
        <v>21</v>
      </c>
      <c r="M690" t="s">
        <v>22</v>
      </c>
      <c r="N690" s="12">
        <f t="shared" si="31"/>
        <v>43475.25</v>
      </c>
      <c r="O690">
        <v>1547100000</v>
      </c>
      <c r="P690" s="12">
        <f t="shared" si="32"/>
        <v>43491.25</v>
      </c>
      <c r="Q690">
        <v>1548482400</v>
      </c>
      <c r="R690" t="b">
        <v>0</v>
      </c>
      <c r="S690" t="b">
        <v>1</v>
      </c>
      <c r="T690" t="s">
        <v>269</v>
      </c>
      <c r="U690" t="s">
        <v>2041</v>
      </c>
      <c r="V690" t="s">
        <v>2060</v>
      </c>
    </row>
    <row r="691" spans="1:22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H691" t="s">
        <v>20</v>
      </c>
      <c r="I691">
        <v>69</v>
      </c>
      <c r="J691" s="5">
        <f t="shared" si="30"/>
        <v>1.0065753424657535</v>
      </c>
      <c r="K691" s="7">
        <f>IF(I691= 0, 0,E691/I691)</f>
        <v>106.49275362318841</v>
      </c>
      <c r="L691" t="s">
        <v>21</v>
      </c>
      <c r="M691" t="s">
        <v>22</v>
      </c>
      <c r="N691" s="12">
        <f t="shared" si="31"/>
        <v>41576.208333333336</v>
      </c>
      <c r="O691">
        <v>1383022800</v>
      </c>
      <c r="P691" s="12">
        <f t="shared" si="32"/>
        <v>41588.25</v>
      </c>
      <c r="Q691">
        <v>1384063200</v>
      </c>
      <c r="R691" t="b">
        <v>0</v>
      </c>
      <c r="S691" t="b">
        <v>0</v>
      </c>
      <c r="T691" t="s">
        <v>28</v>
      </c>
      <c r="U691" t="s">
        <v>2037</v>
      </c>
      <c r="V691" t="s">
        <v>2038</v>
      </c>
    </row>
    <row r="692" spans="1:22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H692" t="s">
        <v>20</v>
      </c>
      <c r="I692">
        <v>190</v>
      </c>
      <c r="J692" s="5">
        <f t="shared" si="30"/>
        <v>2.266111111111111</v>
      </c>
      <c r="K692" s="7">
        <f>IF(I692= 0, 0,E692/I692)</f>
        <v>42.93684210526316</v>
      </c>
      <c r="L692" t="s">
        <v>21</v>
      </c>
      <c r="M692" t="s">
        <v>22</v>
      </c>
      <c r="N692" s="12">
        <f t="shared" si="31"/>
        <v>40874.25</v>
      </c>
      <c r="O692">
        <v>1322373600</v>
      </c>
      <c r="P692" s="12">
        <f t="shared" si="32"/>
        <v>40880.25</v>
      </c>
      <c r="Q692">
        <v>1322892000</v>
      </c>
      <c r="R692" t="b">
        <v>0</v>
      </c>
      <c r="S692" t="b">
        <v>1</v>
      </c>
      <c r="T692" t="s">
        <v>42</v>
      </c>
      <c r="U692" t="s">
        <v>2041</v>
      </c>
      <c r="V692" t="s">
        <v>2042</v>
      </c>
    </row>
    <row r="693" spans="1:22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H693" t="s">
        <v>20</v>
      </c>
      <c r="I693">
        <v>237</v>
      </c>
      <c r="J693" s="5">
        <f t="shared" si="30"/>
        <v>1.4238</v>
      </c>
      <c r="K693" s="7">
        <f>IF(I693= 0, 0,E693/I693)</f>
        <v>30.037974683544302</v>
      </c>
      <c r="L693" t="s">
        <v>21</v>
      </c>
      <c r="M693" t="s">
        <v>22</v>
      </c>
      <c r="N693" s="12">
        <f t="shared" si="31"/>
        <v>41185.208333333336</v>
      </c>
      <c r="O693">
        <v>1349240400</v>
      </c>
      <c r="P693" s="12">
        <f t="shared" si="32"/>
        <v>41202.208333333336</v>
      </c>
      <c r="Q693">
        <v>1350709200</v>
      </c>
      <c r="R693" t="b">
        <v>1</v>
      </c>
      <c r="S693" t="b">
        <v>1</v>
      </c>
      <c r="T693" t="s">
        <v>42</v>
      </c>
      <c r="U693" t="s">
        <v>2041</v>
      </c>
      <c r="V693" t="s">
        <v>2042</v>
      </c>
    </row>
    <row r="694" spans="1:22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H694" t="s">
        <v>14</v>
      </c>
      <c r="I694">
        <v>77</v>
      </c>
      <c r="J694" s="5">
        <f t="shared" si="30"/>
        <v>0.90633333333333332</v>
      </c>
      <c r="K694" s="7">
        <f>IF(I694= 0, 0,E694/I694)</f>
        <v>70.623376623376629</v>
      </c>
      <c r="L694" t="s">
        <v>40</v>
      </c>
      <c r="M694" t="s">
        <v>41</v>
      </c>
      <c r="N694" s="12">
        <f t="shared" si="31"/>
        <v>43655.208333333328</v>
      </c>
      <c r="O694">
        <v>1562648400</v>
      </c>
      <c r="P694" s="12">
        <f t="shared" si="32"/>
        <v>43673.208333333328</v>
      </c>
      <c r="Q694">
        <v>1564203600</v>
      </c>
      <c r="R694" t="b">
        <v>0</v>
      </c>
      <c r="S694" t="b">
        <v>0</v>
      </c>
      <c r="T694" t="s">
        <v>23</v>
      </c>
      <c r="U694" t="s">
        <v>2035</v>
      </c>
      <c r="V694" t="s">
        <v>2036</v>
      </c>
    </row>
    <row r="695" spans="1:22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H695" t="s">
        <v>14</v>
      </c>
      <c r="I695">
        <v>1748</v>
      </c>
      <c r="J695" s="5">
        <f t="shared" si="30"/>
        <v>0.63966740576496672</v>
      </c>
      <c r="K695" s="7">
        <f>IF(I695= 0, 0,E695/I695)</f>
        <v>66.016018306636155</v>
      </c>
      <c r="L695" t="s">
        <v>21</v>
      </c>
      <c r="M695" t="s">
        <v>22</v>
      </c>
      <c r="N695" s="12">
        <f t="shared" si="31"/>
        <v>43025.208333333328</v>
      </c>
      <c r="O695">
        <v>1508216400</v>
      </c>
      <c r="P695" s="12">
        <f t="shared" si="32"/>
        <v>43042.208333333328</v>
      </c>
      <c r="Q695">
        <v>1509685200</v>
      </c>
      <c r="R695" t="b">
        <v>0</v>
      </c>
      <c r="S695" t="b">
        <v>0</v>
      </c>
      <c r="T695" t="s">
        <v>33</v>
      </c>
      <c r="U695" t="s">
        <v>2039</v>
      </c>
      <c r="V695" t="s">
        <v>2040</v>
      </c>
    </row>
    <row r="696" spans="1:22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H696" t="s">
        <v>14</v>
      </c>
      <c r="I696">
        <v>79</v>
      </c>
      <c r="J696" s="5">
        <f t="shared" si="30"/>
        <v>0.84131868131868137</v>
      </c>
      <c r="K696" s="7">
        <f>IF(I696= 0, 0,E696/I696)</f>
        <v>96.911392405063296</v>
      </c>
      <c r="L696" t="s">
        <v>21</v>
      </c>
      <c r="M696" t="s">
        <v>22</v>
      </c>
      <c r="N696" s="12">
        <f t="shared" si="31"/>
        <v>43066.25</v>
      </c>
      <c r="O696">
        <v>1511762400</v>
      </c>
      <c r="P696" s="12">
        <f t="shared" si="32"/>
        <v>43103.25</v>
      </c>
      <c r="Q696">
        <v>1514959200</v>
      </c>
      <c r="R696" t="b">
        <v>0</v>
      </c>
      <c r="S696" t="b">
        <v>0</v>
      </c>
      <c r="T696" t="s">
        <v>33</v>
      </c>
      <c r="U696" t="s">
        <v>2039</v>
      </c>
      <c r="V696" t="s">
        <v>2040</v>
      </c>
    </row>
    <row r="697" spans="1:22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H697" t="s">
        <v>20</v>
      </c>
      <c r="I697">
        <v>196</v>
      </c>
      <c r="J697" s="5">
        <f t="shared" si="30"/>
        <v>1.3393478260869565</v>
      </c>
      <c r="K697" s="7">
        <f>IF(I697= 0, 0,E697/I697)</f>
        <v>62.867346938775512</v>
      </c>
      <c r="L697" t="s">
        <v>107</v>
      </c>
      <c r="M697" t="s">
        <v>108</v>
      </c>
      <c r="N697" s="12">
        <f t="shared" si="31"/>
        <v>42322.25</v>
      </c>
      <c r="O697">
        <v>1447480800</v>
      </c>
      <c r="P697" s="12">
        <f t="shared" si="32"/>
        <v>42338.25</v>
      </c>
      <c r="Q697">
        <v>1448863200</v>
      </c>
      <c r="R697" t="b">
        <v>1</v>
      </c>
      <c r="S697" t="b">
        <v>0</v>
      </c>
      <c r="T697" t="s">
        <v>23</v>
      </c>
      <c r="U697" t="s">
        <v>2035</v>
      </c>
      <c r="V697" t="s">
        <v>2036</v>
      </c>
    </row>
    <row r="698" spans="1:22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H698" t="s">
        <v>14</v>
      </c>
      <c r="I698">
        <v>889</v>
      </c>
      <c r="J698" s="5">
        <f t="shared" si="30"/>
        <v>0.59042047531992692</v>
      </c>
      <c r="K698" s="7">
        <f>IF(I698= 0, 0,E698/I698)</f>
        <v>108.98537682789652</v>
      </c>
      <c r="L698" t="s">
        <v>21</v>
      </c>
      <c r="M698" t="s">
        <v>22</v>
      </c>
      <c r="N698" s="12">
        <f t="shared" si="31"/>
        <v>42114.208333333328</v>
      </c>
      <c r="O698">
        <v>1429506000</v>
      </c>
      <c r="P698" s="12">
        <f t="shared" si="32"/>
        <v>42115.208333333328</v>
      </c>
      <c r="Q698">
        <v>1429592400</v>
      </c>
      <c r="R698" t="b">
        <v>0</v>
      </c>
      <c r="S698" t="b">
        <v>1</v>
      </c>
      <c r="T698" t="s">
        <v>33</v>
      </c>
      <c r="U698" t="s">
        <v>2039</v>
      </c>
      <c r="V698" t="s">
        <v>2040</v>
      </c>
    </row>
    <row r="699" spans="1:22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H699" t="s">
        <v>20</v>
      </c>
      <c r="I699">
        <v>7295</v>
      </c>
      <c r="J699" s="5">
        <f t="shared" si="30"/>
        <v>1.5280062063615205</v>
      </c>
      <c r="K699" s="7">
        <f>IF(I699= 0, 0,E699/I699)</f>
        <v>26.999314599040439</v>
      </c>
      <c r="L699" t="s">
        <v>21</v>
      </c>
      <c r="M699" t="s">
        <v>22</v>
      </c>
      <c r="N699" s="12">
        <f t="shared" si="31"/>
        <v>43190.208333333328</v>
      </c>
      <c r="O699">
        <v>1522472400</v>
      </c>
      <c r="P699" s="12">
        <f t="shared" si="32"/>
        <v>43192.208333333328</v>
      </c>
      <c r="Q699">
        <v>1522645200</v>
      </c>
      <c r="R699" t="b">
        <v>0</v>
      </c>
      <c r="S699" t="b">
        <v>0</v>
      </c>
      <c r="T699" t="s">
        <v>50</v>
      </c>
      <c r="U699" t="s">
        <v>2035</v>
      </c>
      <c r="V699" t="s">
        <v>2043</v>
      </c>
    </row>
    <row r="700" spans="1:22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H700" t="s">
        <v>20</v>
      </c>
      <c r="I700">
        <v>2893</v>
      </c>
      <c r="J700" s="5">
        <f t="shared" si="30"/>
        <v>4.466912114014252</v>
      </c>
      <c r="K700" s="7">
        <f>IF(I700= 0, 0,E700/I700)</f>
        <v>65.004147943311438</v>
      </c>
      <c r="L700" t="s">
        <v>15</v>
      </c>
      <c r="M700" t="s">
        <v>16</v>
      </c>
      <c r="N700" s="12">
        <f t="shared" si="31"/>
        <v>40871.25</v>
      </c>
      <c r="O700">
        <v>1322114400</v>
      </c>
      <c r="P700" s="12">
        <f t="shared" si="32"/>
        <v>40885.25</v>
      </c>
      <c r="Q700">
        <v>1323324000</v>
      </c>
      <c r="R700" t="b">
        <v>0</v>
      </c>
      <c r="S700" t="b">
        <v>0</v>
      </c>
      <c r="T700" t="s">
        <v>65</v>
      </c>
      <c r="U700" t="s">
        <v>2037</v>
      </c>
      <c r="V700" t="s">
        <v>2046</v>
      </c>
    </row>
    <row r="701" spans="1:22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H701" t="s">
        <v>14</v>
      </c>
      <c r="I701">
        <v>56</v>
      </c>
      <c r="J701" s="5">
        <f t="shared" si="30"/>
        <v>0.8439189189189189</v>
      </c>
      <c r="K701" s="7">
        <f>IF(I701= 0, 0,E701/I701)</f>
        <v>111.51785714285714</v>
      </c>
      <c r="L701" t="s">
        <v>21</v>
      </c>
      <c r="M701" t="s">
        <v>22</v>
      </c>
      <c r="N701" s="12">
        <f t="shared" si="31"/>
        <v>43641.208333333328</v>
      </c>
      <c r="O701">
        <v>1561438800</v>
      </c>
      <c r="P701" s="12">
        <f t="shared" si="32"/>
        <v>43642.208333333328</v>
      </c>
      <c r="Q701">
        <v>1561525200</v>
      </c>
      <c r="R701" t="b">
        <v>0</v>
      </c>
      <c r="S701" t="b">
        <v>0</v>
      </c>
      <c r="T701" t="s">
        <v>53</v>
      </c>
      <c r="U701" t="s">
        <v>2041</v>
      </c>
      <c r="V701" t="s">
        <v>2044</v>
      </c>
    </row>
    <row r="702" spans="1:22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H702" t="s">
        <v>14</v>
      </c>
      <c r="I702">
        <v>1</v>
      </c>
      <c r="J702" s="5">
        <f t="shared" si="30"/>
        <v>0.03</v>
      </c>
      <c r="K702" s="7">
        <f>IF(I702= 0, 0,E702/I702)</f>
        <v>3</v>
      </c>
      <c r="L702" t="s">
        <v>21</v>
      </c>
      <c r="M702" t="s">
        <v>22</v>
      </c>
      <c r="N702" s="12">
        <f t="shared" si="31"/>
        <v>40203.25</v>
      </c>
      <c r="O702">
        <v>1264399200</v>
      </c>
      <c r="P702" s="12">
        <f t="shared" si="32"/>
        <v>40218.25</v>
      </c>
      <c r="Q702">
        <v>1265695200</v>
      </c>
      <c r="R702" t="b">
        <v>0</v>
      </c>
      <c r="S702" t="b">
        <v>0</v>
      </c>
      <c r="T702" t="s">
        <v>65</v>
      </c>
      <c r="U702" t="s">
        <v>2037</v>
      </c>
      <c r="V702" t="s">
        <v>2046</v>
      </c>
    </row>
    <row r="703" spans="1:22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H703" t="s">
        <v>20</v>
      </c>
      <c r="I703">
        <v>820</v>
      </c>
      <c r="J703" s="5">
        <f t="shared" si="30"/>
        <v>1.7502692307692307</v>
      </c>
      <c r="K703" s="7">
        <f>IF(I703= 0, 0,E703/I703)</f>
        <v>110.99268292682927</v>
      </c>
      <c r="L703" t="s">
        <v>21</v>
      </c>
      <c r="M703" t="s">
        <v>22</v>
      </c>
      <c r="N703" s="12">
        <f t="shared" si="31"/>
        <v>40629.208333333336</v>
      </c>
      <c r="O703">
        <v>1301202000</v>
      </c>
      <c r="P703" s="12">
        <f t="shared" si="32"/>
        <v>40636.208333333336</v>
      </c>
      <c r="Q703">
        <v>1301806800</v>
      </c>
      <c r="R703" t="b">
        <v>1</v>
      </c>
      <c r="S703" t="b">
        <v>0</v>
      </c>
      <c r="T703" t="s">
        <v>33</v>
      </c>
      <c r="U703" t="s">
        <v>2039</v>
      </c>
      <c r="V703" t="s">
        <v>2040</v>
      </c>
    </row>
    <row r="704" spans="1:22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H704" t="s">
        <v>14</v>
      </c>
      <c r="I704">
        <v>83</v>
      </c>
      <c r="J704" s="5">
        <f t="shared" si="30"/>
        <v>0.54137931034482756</v>
      </c>
      <c r="K704" s="7">
        <f>IF(I704= 0, 0,E704/I704)</f>
        <v>56.746987951807228</v>
      </c>
      <c r="L704" t="s">
        <v>21</v>
      </c>
      <c r="M704" t="s">
        <v>22</v>
      </c>
      <c r="N704" s="12">
        <f t="shared" si="31"/>
        <v>41477.208333333336</v>
      </c>
      <c r="O704">
        <v>1374469200</v>
      </c>
      <c r="P704" s="12">
        <f t="shared" si="32"/>
        <v>41482.208333333336</v>
      </c>
      <c r="Q704">
        <v>1374901200</v>
      </c>
      <c r="R704" t="b">
        <v>0</v>
      </c>
      <c r="S704" t="b">
        <v>0</v>
      </c>
      <c r="T704" t="s">
        <v>65</v>
      </c>
      <c r="U704" t="s">
        <v>2037</v>
      </c>
      <c r="V704" t="s">
        <v>2046</v>
      </c>
    </row>
    <row r="705" spans="1:22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H705" t="s">
        <v>20</v>
      </c>
      <c r="I705">
        <v>2038</v>
      </c>
      <c r="J705" s="5">
        <f t="shared" si="30"/>
        <v>3.1187381703470032</v>
      </c>
      <c r="K705" s="7">
        <f>IF(I705= 0, 0,E705/I705)</f>
        <v>97.020608439646708</v>
      </c>
      <c r="L705" t="s">
        <v>21</v>
      </c>
      <c r="M705" t="s">
        <v>22</v>
      </c>
      <c r="N705" s="12">
        <f t="shared" si="31"/>
        <v>41020.208333333336</v>
      </c>
      <c r="O705">
        <v>1334984400</v>
      </c>
      <c r="P705" s="12">
        <f t="shared" si="32"/>
        <v>41037.208333333336</v>
      </c>
      <c r="Q705">
        <v>1336453200</v>
      </c>
      <c r="R705" t="b">
        <v>1</v>
      </c>
      <c r="S705" t="b">
        <v>1</v>
      </c>
      <c r="T705" t="s">
        <v>206</v>
      </c>
      <c r="U705" t="s">
        <v>2047</v>
      </c>
      <c r="V705" t="s">
        <v>2059</v>
      </c>
    </row>
    <row r="706" spans="1:22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H706" t="s">
        <v>20</v>
      </c>
      <c r="I706">
        <v>116</v>
      </c>
      <c r="J706" s="5">
        <f t="shared" si="30"/>
        <v>1.2278160919540231</v>
      </c>
      <c r="K706" s="7">
        <f>IF(I706= 0, 0,E706/I706)</f>
        <v>92.08620689655173</v>
      </c>
      <c r="L706" t="s">
        <v>21</v>
      </c>
      <c r="M706" t="s">
        <v>22</v>
      </c>
      <c r="N706" s="12">
        <f t="shared" si="31"/>
        <v>42555.208333333328</v>
      </c>
      <c r="O706">
        <v>1467608400</v>
      </c>
      <c r="P706" s="12">
        <f t="shared" si="32"/>
        <v>42570.208333333328</v>
      </c>
      <c r="Q706">
        <v>1468904400</v>
      </c>
      <c r="R706" t="b">
        <v>0</v>
      </c>
      <c r="S706" t="b">
        <v>0</v>
      </c>
      <c r="T706" t="s">
        <v>71</v>
      </c>
      <c r="U706" t="s">
        <v>2041</v>
      </c>
      <c r="V706" t="s">
        <v>2049</v>
      </c>
    </row>
    <row r="707" spans="1:22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H707" t="s">
        <v>14</v>
      </c>
      <c r="I707">
        <v>2025</v>
      </c>
      <c r="J707" s="5">
        <f t="shared" ref="J707:J770" si="33">E707/D707</f>
        <v>0.99026517383618151</v>
      </c>
      <c r="K707" s="7">
        <f>IF(I707= 0, 0,E707/I707)</f>
        <v>82.986666666666665</v>
      </c>
      <c r="L707" t="s">
        <v>40</v>
      </c>
      <c r="M707" t="s">
        <v>41</v>
      </c>
      <c r="N707" s="12">
        <f t="shared" ref="N707:N770" si="34">(((O707/60/60)/24+DATE(1970,1,1)))</f>
        <v>41619.25</v>
      </c>
      <c r="O707">
        <v>1386741600</v>
      </c>
      <c r="P707" s="12">
        <f t="shared" ref="P707:P770" si="35">(((Q707/60)/60)/24+DATE(1970,1,1))</f>
        <v>41623.25</v>
      </c>
      <c r="Q707">
        <v>1387087200</v>
      </c>
      <c r="R707" t="b">
        <v>0</v>
      </c>
      <c r="S707" t="b">
        <v>0</v>
      </c>
      <c r="T707" t="s">
        <v>68</v>
      </c>
      <c r="U707" t="s">
        <v>2047</v>
      </c>
      <c r="V707" t="s">
        <v>2048</v>
      </c>
    </row>
    <row r="708" spans="1:22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H708" t="s">
        <v>20</v>
      </c>
      <c r="I708">
        <v>1345</v>
      </c>
      <c r="J708" s="5">
        <f t="shared" si="33"/>
        <v>1.278468634686347</v>
      </c>
      <c r="K708" s="7">
        <f>IF(I708= 0, 0,E708/I708)</f>
        <v>103.03791821561339</v>
      </c>
      <c r="L708" t="s">
        <v>26</v>
      </c>
      <c r="M708" t="s">
        <v>27</v>
      </c>
      <c r="N708" s="12">
        <f t="shared" si="34"/>
        <v>43471.25</v>
      </c>
      <c r="O708">
        <v>1546754400</v>
      </c>
      <c r="P708" s="12">
        <f t="shared" si="35"/>
        <v>43479.25</v>
      </c>
      <c r="Q708">
        <v>1547445600</v>
      </c>
      <c r="R708" t="b">
        <v>0</v>
      </c>
      <c r="S708" t="b">
        <v>1</v>
      </c>
      <c r="T708" t="s">
        <v>28</v>
      </c>
      <c r="U708" t="s">
        <v>2037</v>
      </c>
      <c r="V708" t="s">
        <v>2038</v>
      </c>
    </row>
    <row r="709" spans="1:22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H709" t="s">
        <v>20</v>
      </c>
      <c r="I709">
        <v>168</v>
      </c>
      <c r="J709" s="5">
        <f t="shared" si="33"/>
        <v>1.5861643835616439</v>
      </c>
      <c r="K709" s="7">
        <f>IF(I709= 0, 0,E709/I709)</f>
        <v>68.922619047619051</v>
      </c>
      <c r="L709" t="s">
        <v>21</v>
      </c>
      <c r="M709" t="s">
        <v>22</v>
      </c>
      <c r="N709" s="12">
        <f t="shared" si="34"/>
        <v>43442.25</v>
      </c>
      <c r="O709">
        <v>1544248800</v>
      </c>
      <c r="P709" s="12">
        <f t="shared" si="35"/>
        <v>43478.25</v>
      </c>
      <c r="Q709">
        <v>1547359200</v>
      </c>
      <c r="R709" t="b">
        <v>0</v>
      </c>
      <c r="S709" t="b">
        <v>0</v>
      </c>
      <c r="T709" t="s">
        <v>53</v>
      </c>
      <c r="U709" t="s">
        <v>2041</v>
      </c>
      <c r="V709" t="s">
        <v>2044</v>
      </c>
    </row>
    <row r="710" spans="1:22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H710" t="s">
        <v>20</v>
      </c>
      <c r="I710">
        <v>137</v>
      </c>
      <c r="J710" s="5">
        <f t="shared" si="33"/>
        <v>7.0705882352941174</v>
      </c>
      <c r="K710" s="7">
        <f>IF(I710= 0, 0,E710/I710)</f>
        <v>87.737226277372258</v>
      </c>
      <c r="L710" t="s">
        <v>98</v>
      </c>
      <c r="M710" t="s">
        <v>99</v>
      </c>
      <c r="N710" s="12">
        <f t="shared" si="34"/>
        <v>42877.208333333328</v>
      </c>
      <c r="O710">
        <v>1495429200</v>
      </c>
      <c r="P710" s="12">
        <f t="shared" si="35"/>
        <v>42887.208333333328</v>
      </c>
      <c r="Q710">
        <v>1496293200</v>
      </c>
      <c r="R710" t="b">
        <v>0</v>
      </c>
      <c r="S710" t="b">
        <v>0</v>
      </c>
      <c r="T710" t="s">
        <v>33</v>
      </c>
      <c r="U710" t="s">
        <v>2039</v>
      </c>
      <c r="V710" t="s">
        <v>2040</v>
      </c>
    </row>
    <row r="711" spans="1:22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H711" t="s">
        <v>20</v>
      </c>
      <c r="I711">
        <v>186</v>
      </c>
      <c r="J711" s="5">
        <f t="shared" si="33"/>
        <v>1.4238775510204082</v>
      </c>
      <c r="K711" s="7">
        <f>IF(I711= 0, 0,E711/I711)</f>
        <v>75.021505376344081</v>
      </c>
      <c r="L711" t="s">
        <v>107</v>
      </c>
      <c r="M711" t="s">
        <v>108</v>
      </c>
      <c r="N711" s="12">
        <f t="shared" si="34"/>
        <v>41018.208333333336</v>
      </c>
      <c r="O711">
        <v>1334811600</v>
      </c>
      <c r="P711" s="12">
        <f t="shared" si="35"/>
        <v>41025.208333333336</v>
      </c>
      <c r="Q711">
        <v>1335416400</v>
      </c>
      <c r="R711" t="b">
        <v>0</v>
      </c>
      <c r="S711" t="b">
        <v>0</v>
      </c>
      <c r="T711" t="s">
        <v>33</v>
      </c>
      <c r="U711" t="s">
        <v>2039</v>
      </c>
      <c r="V711" t="s">
        <v>2040</v>
      </c>
    </row>
    <row r="712" spans="1:22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H712" t="s">
        <v>20</v>
      </c>
      <c r="I712">
        <v>125</v>
      </c>
      <c r="J712" s="5">
        <f t="shared" si="33"/>
        <v>1.4786046511627906</v>
      </c>
      <c r="K712" s="7">
        <f>IF(I712= 0, 0,E712/I712)</f>
        <v>50.863999999999997</v>
      </c>
      <c r="L712" t="s">
        <v>21</v>
      </c>
      <c r="M712" t="s">
        <v>22</v>
      </c>
      <c r="N712" s="12">
        <f t="shared" si="34"/>
        <v>43295.208333333328</v>
      </c>
      <c r="O712">
        <v>1531544400</v>
      </c>
      <c r="P712" s="12">
        <f t="shared" si="35"/>
        <v>43302.208333333328</v>
      </c>
      <c r="Q712">
        <v>1532149200</v>
      </c>
      <c r="R712" t="b">
        <v>0</v>
      </c>
      <c r="S712" t="b">
        <v>1</v>
      </c>
      <c r="T712" t="s">
        <v>33</v>
      </c>
      <c r="U712" t="s">
        <v>2039</v>
      </c>
      <c r="V712" t="s">
        <v>2040</v>
      </c>
    </row>
    <row r="713" spans="1:22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H713" t="s">
        <v>14</v>
      </c>
      <c r="I713">
        <v>14</v>
      </c>
      <c r="J713" s="5">
        <f t="shared" si="33"/>
        <v>0.20322580645161289</v>
      </c>
      <c r="K713" s="7">
        <f>IF(I713= 0, 0,E713/I713)</f>
        <v>90</v>
      </c>
      <c r="L713" t="s">
        <v>107</v>
      </c>
      <c r="M713" t="s">
        <v>108</v>
      </c>
      <c r="N713" s="12">
        <f t="shared" si="34"/>
        <v>42393.25</v>
      </c>
      <c r="O713">
        <v>1453615200</v>
      </c>
      <c r="P713" s="12">
        <f t="shared" si="35"/>
        <v>42395.25</v>
      </c>
      <c r="Q713">
        <v>1453788000</v>
      </c>
      <c r="R713" t="b">
        <v>1</v>
      </c>
      <c r="S713" t="b">
        <v>1</v>
      </c>
      <c r="T713" t="s">
        <v>33</v>
      </c>
      <c r="U713" t="s">
        <v>2039</v>
      </c>
      <c r="V713" t="s">
        <v>2040</v>
      </c>
    </row>
    <row r="714" spans="1:22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H714" t="s">
        <v>20</v>
      </c>
      <c r="I714">
        <v>202</v>
      </c>
      <c r="J714" s="5">
        <f t="shared" si="33"/>
        <v>18.40625</v>
      </c>
      <c r="K714" s="7">
        <f>IF(I714= 0, 0,E714/I714)</f>
        <v>72.896039603960389</v>
      </c>
      <c r="L714" t="s">
        <v>21</v>
      </c>
      <c r="M714" t="s">
        <v>22</v>
      </c>
      <c r="N714" s="12">
        <f t="shared" si="34"/>
        <v>42559.208333333328</v>
      </c>
      <c r="O714">
        <v>1467954000</v>
      </c>
      <c r="P714" s="12">
        <f t="shared" si="35"/>
        <v>42600.208333333328</v>
      </c>
      <c r="Q714">
        <v>1471496400</v>
      </c>
      <c r="R714" t="b">
        <v>0</v>
      </c>
      <c r="S714" t="b">
        <v>0</v>
      </c>
      <c r="T714" t="s">
        <v>33</v>
      </c>
      <c r="U714" t="s">
        <v>2039</v>
      </c>
      <c r="V714" t="s">
        <v>2040</v>
      </c>
    </row>
    <row r="715" spans="1:22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H715" t="s">
        <v>20</v>
      </c>
      <c r="I715">
        <v>103</v>
      </c>
      <c r="J715" s="5">
        <f t="shared" si="33"/>
        <v>1.6194202898550725</v>
      </c>
      <c r="K715" s="7">
        <f>IF(I715= 0, 0,E715/I715)</f>
        <v>108.48543689320388</v>
      </c>
      <c r="L715" t="s">
        <v>21</v>
      </c>
      <c r="M715" t="s">
        <v>22</v>
      </c>
      <c r="N715" s="12">
        <f t="shared" si="34"/>
        <v>42604.208333333328</v>
      </c>
      <c r="O715">
        <v>1471842000</v>
      </c>
      <c r="P715" s="12">
        <f t="shared" si="35"/>
        <v>42616.208333333328</v>
      </c>
      <c r="Q715">
        <v>1472878800</v>
      </c>
      <c r="R715" t="b">
        <v>0</v>
      </c>
      <c r="S715" t="b">
        <v>0</v>
      </c>
      <c r="T715" t="s">
        <v>133</v>
      </c>
      <c r="U715" t="s">
        <v>2047</v>
      </c>
      <c r="V715" t="s">
        <v>2056</v>
      </c>
    </row>
    <row r="716" spans="1:22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H716" t="s">
        <v>20</v>
      </c>
      <c r="I716">
        <v>1785</v>
      </c>
      <c r="J716" s="5">
        <f t="shared" si="33"/>
        <v>4.7282077922077921</v>
      </c>
      <c r="K716" s="7">
        <f>IF(I716= 0, 0,E716/I716)</f>
        <v>101.98095238095237</v>
      </c>
      <c r="L716" t="s">
        <v>21</v>
      </c>
      <c r="M716" t="s">
        <v>22</v>
      </c>
      <c r="N716" s="12">
        <f t="shared" si="34"/>
        <v>41870.208333333336</v>
      </c>
      <c r="O716">
        <v>1408424400</v>
      </c>
      <c r="P716" s="12">
        <f t="shared" si="35"/>
        <v>41871.208333333336</v>
      </c>
      <c r="Q716">
        <v>1408510800</v>
      </c>
      <c r="R716" t="b">
        <v>0</v>
      </c>
      <c r="S716" t="b">
        <v>0</v>
      </c>
      <c r="T716" t="s">
        <v>23</v>
      </c>
      <c r="U716" t="s">
        <v>2035</v>
      </c>
      <c r="V716" t="s">
        <v>2036</v>
      </c>
    </row>
    <row r="717" spans="1:22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H717" t="s">
        <v>14</v>
      </c>
      <c r="I717">
        <v>656</v>
      </c>
      <c r="J717" s="5">
        <f t="shared" si="33"/>
        <v>0.24466101694915254</v>
      </c>
      <c r="K717" s="7">
        <f>IF(I717= 0, 0,E717/I717)</f>
        <v>44.009146341463413</v>
      </c>
      <c r="L717" t="s">
        <v>21</v>
      </c>
      <c r="M717" t="s">
        <v>22</v>
      </c>
      <c r="N717" s="12">
        <f t="shared" si="34"/>
        <v>40397.208333333336</v>
      </c>
      <c r="O717">
        <v>1281157200</v>
      </c>
      <c r="P717" s="12">
        <f t="shared" si="35"/>
        <v>40402.208333333336</v>
      </c>
      <c r="Q717">
        <v>1281589200</v>
      </c>
      <c r="R717" t="b">
        <v>0</v>
      </c>
      <c r="S717" t="b">
        <v>0</v>
      </c>
      <c r="T717" t="s">
        <v>292</v>
      </c>
      <c r="U717" t="s">
        <v>2050</v>
      </c>
      <c r="V717" t="s">
        <v>2061</v>
      </c>
    </row>
    <row r="718" spans="1:22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H718" t="s">
        <v>20</v>
      </c>
      <c r="I718">
        <v>157</v>
      </c>
      <c r="J718" s="5">
        <f t="shared" si="33"/>
        <v>5.1764999999999999</v>
      </c>
      <c r="K718" s="7">
        <f>IF(I718= 0, 0,E718/I718)</f>
        <v>65.942675159235662</v>
      </c>
      <c r="L718" t="s">
        <v>21</v>
      </c>
      <c r="M718" t="s">
        <v>22</v>
      </c>
      <c r="N718" s="12">
        <f t="shared" si="34"/>
        <v>41465.208333333336</v>
      </c>
      <c r="O718">
        <v>1373432400</v>
      </c>
      <c r="P718" s="12">
        <f t="shared" si="35"/>
        <v>41493.208333333336</v>
      </c>
      <c r="Q718">
        <v>1375851600</v>
      </c>
      <c r="R718" t="b">
        <v>0</v>
      </c>
      <c r="S718" t="b">
        <v>1</v>
      </c>
      <c r="T718" t="s">
        <v>33</v>
      </c>
      <c r="U718" t="s">
        <v>2039</v>
      </c>
      <c r="V718" t="s">
        <v>2040</v>
      </c>
    </row>
    <row r="719" spans="1:22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H719" t="s">
        <v>20</v>
      </c>
      <c r="I719">
        <v>555</v>
      </c>
      <c r="J719" s="5">
        <f t="shared" si="33"/>
        <v>2.4764285714285714</v>
      </c>
      <c r="K719" s="7">
        <f>IF(I719= 0, 0,E719/I719)</f>
        <v>24.987387387387386</v>
      </c>
      <c r="L719" t="s">
        <v>21</v>
      </c>
      <c r="M719" t="s">
        <v>22</v>
      </c>
      <c r="N719" s="12">
        <f t="shared" si="34"/>
        <v>40777.208333333336</v>
      </c>
      <c r="O719">
        <v>1313989200</v>
      </c>
      <c r="P719" s="12">
        <f t="shared" si="35"/>
        <v>40798.208333333336</v>
      </c>
      <c r="Q719">
        <v>1315803600</v>
      </c>
      <c r="R719" t="b">
        <v>0</v>
      </c>
      <c r="S719" t="b">
        <v>0</v>
      </c>
      <c r="T719" t="s">
        <v>42</v>
      </c>
      <c r="U719" t="s">
        <v>2041</v>
      </c>
      <c r="V719" t="s">
        <v>2042</v>
      </c>
    </row>
    <row r="720" spans="1:22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H720" t="s">
        <v>20</v>
      </c>
      <c r="I720">
        <v>297</v>
      </c>
      <c r="J720" s="5">
        <f t="shared" si="33"/>
        <v>1.0020481927710843</v>
      </c>
      <c r="K720" s="7">
        <f>IF(I720= 0, 0,E720/I720)</f>
        <v>28.003367003367003</v>
      </c>
      <c r="L720" t="s">
        <v>21</v>
      </c>
      <c r="M720" t="s">
        <v>22</v>
      </c>
      <c r="N720" s="12">
        <f t="shared" si="34"/>
        <v>41442.208333333336</v>
      </c>
      <c r="O720">
        <v>1371445200</v>
      </c>
      <c r="P720" s="12">
        <f t="shared" si="35"/>
        <v>41468.208333333336</v>
      </c>
      <c r="Q720">
        <v>1373691600</v>
      </c>
      <c r="R720" t="b">
        <v>0</v>
      </c>
      <c r="S720" t="b">
        <v>0</v>
      </c>
      <c r="T720" t="s">
        <v>65</v>
      </c>
      <c r="U720" t="s">
        <v>2037</v>
      </c>
      <c r="V720" t="s">
        <v>2046</v>
      </c>
    </row>
    <row r="721" spans="1:22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H721" t="s">
        <v>20</v>
      </c>
      <c r="I721">
        <v>123</v>
      </c>
      <c r="J721" s="5">
        <f t="shared" si="33"/>
        <v>1.53</v>
      </c>
      <c r="K721" s="7">
        <f>IF(I721= 0, 0,E721/I721)</f>
        <v>85.829268292682926</v>
      </c>
      <c r="L721" t="s">
        <v>21</v>
      </c>
      <c r="M721" t="s">
        <v>22</v>
      </c>
      <c r="N721" s="12">
        <f t="shared" si="34"/>
        <v>41058.208333333336</v>
      </c>
      <c r="O721">
        <v>1338267600</v>
      </c>
      <c r="P721" s="12">
        <f t="shared" si="35"/>
        <v>41069.208333333336</v>
      </c>
      <c r="Q721">
        <v>1339218000</v>
      </c>
      <c r="R721" t="b">
        <v>0</v>
      </c>
      <c r="S721" t="b">
        <v>0</v>
      </c>
      <c r="T721" t="s">
        <v>119</v>
      </c>
      <c r="U721" t="s">
        <v>2047</v>
      </c>
      <c r="V721" t="s">
        <v>2053</v>
      </c>
    </row>
    <row r="722" spans="1:22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H722" t="s">
        <v>74</v>
      </c>
      <c r="I722">
        <v>38</v>
      </c>
      <c r="J722" s="5">
        <f t="shared" si="33"/>
        <v>0.37091954022988505</v>
      </c>
      <c r="K722" s="7">
        <f>IF(I722= 0, 0,E722/I722)</f>
        <v>84.921052631578945</v>
      </c>
      <c r="L722" t="s">
        <v>36</v>
      </c>
      <c r="M722" t="s">
        <v>37</v>
      </c>
      <c r="N722" s="12">
        <f t="shared" si="34"/>
        <v>43152.25</v>
      </c>
      <c r="O722">
        <v>1519192800</v>
      </c>
      <c r="P722" s="12">
        <f t="shared" si="35"/>
        <v>43166.25</v>
      </c>
      <c r="Q722">
        <v>1520402400</v>
      </c>
      <c r="R722" t="b">
        <v>0</v>
      </c>
      <c r="S722" t="b">
        <v>1</v>
      </c>
      <c r="T722" t="s">
        <v>33</v>
      </c>
      <c r="U722" t="s">
        <v>2039</v>
      </c>
      <c r="V722" t="s">
        <v>2040</v>
      </c>
    </row>
    <row r="723" spans="1:22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H723" t="s">
        <v>74</v>
      </c>
      <c r="I723">
        <v>60</v>
      </c>
      <c r="J723" s="5">
        <f t="shared" si="33"/>
        <v>4.3923948220064728E-2</v>
      </c>
      <c r="K723" s="7">
        <f>IF(I723= 0, 0,E723/I723)</f>
        <v>90.483333333333334</v>
      </c>
      <c r="L723" t="s">
        <v>21</v>
      </c>
      <c r="M723" t="s">
        <v>22</v>
      </c>
      <c r="N723" s="12">
        <f t="shared" si="34"/>
        <v>43194.208333333328</v>
      </c>
      <c r="O723">
        <v>1522818000</v>
      </c>
      <c r="P723" s="12">
        <f t="shared" si="35"/>
        <v>43200.208333333328</v>
      </c>
      <c r="Q723">
        <v>1523336400</v>
      </c>
      <c r="R723" t="b">
        <v>0</v>
      </c>
      <c r="S723" t="b">
        <v>0</v>
      </c>
      <c r="T723" t="s">
        <v>23</v>
      </c>
      <c r="U723" t="s">
        <v>2035</v>
      </c>
      <c r="V723" t="s">
        <v>2036</v>
      </c>
    </row>
    <row r="724" spans="1:22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H724" t="s">
        <v>20</v>
      </c>
      <c r="I724">
        <v>3036</v>
      </c>
      <c r="J724" s="5">
        <f t="shared" si="33"/>
        <v>1.5650721649484536</v>
      </c>
      <c r="K724" s="7">
        <f>IF(I724= 0, 0,E724/I724)</f>
        <v>25.00197628458498</v>
      </c>
      <c r="L724" t="s">
        <v>21</v>
      </c>
      <c r="M724" t="s">
        <v>22</v>
      </c>
      <c r="N724" s="12">
        <f t="shared" si="34"/>
        <v>43045.25</v>
      </c>
      <c r="O724">
        <v>1509948000</v>
      </c>
      <c r="P724" s="12">
        <f t="shared" si="35"/>
        <v>43072.25</v>
      </c>
      <c r="Q724">
        <v>1512280800</v>
      </c>
      <c r="R724" t="b">
        <v>0</v>
      </c>
      <c r="S724" t="b">
        <v>0</v>
      </c>
      <c r="T724" t="s">
        <v>42</v>
      </c>
      <c r="U724" t="s">
        <v>2041</v>
      </c>
      <c r="V724" t="s">
        <v>2042</v>
      </c>
    </row>
    <row r="725" spans="1:22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H725" t="s">
        <v>20</v>
      </c>
      <c r="I725">
        <v>144</v>
      </c>
      <c r="J725" s="5">
        <f t="shared" si="33"/>
        <v>2.704081632653061</v>
      </c>
      <c r="K725" s="7">
        <f>IF(I725= 0, 0,E725/I725)</f>
        <v>92.013888888888886</v>
      </c>
      <c r="L725" t="s">
        <v>26</v>
      </c>
      <c r="M725" t="s">
        <v>27</v>
      </c>
      <c r="N725" s="12">
        <f t="shared" si="34"/>
        <v>42431.25</v>
      </c>
      <c r="O725">
        <v>1456898400</v>
      </c>
      <c r="P725" s="12">
        <f t="shared" si="35"/>
        <v>42452.208333333328</v>
      </c>
      <c r="Q725">
        <v>1458709200</v>
      </c>
      <c r="R725" t="b">
        <v>0</v>
      </c>
      <c r="S725" t="b">
        <v>0</v>
      </c>
      <c r="T725" t="s">
        <v>33</v>
      </c>
      <c r="U725" t="s">
        <v>2039</v>
      </c>
      <c r="V725" t="s">
        <v>2040</v>
      </c>
    </row>
    <row r="726" spans="1:22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H726" t="s">
        <v>20</v>
      </c>
      <c r="I726">
        <v>121</v>
      </c>
      <c r="J726" s="5">
        <f t="shared" si="33"/>
        <v>1.3405952380952382</v>
      </c>
      <c r="K726" s="7">
        <f>IF(I726= 0, 0,E726/I726)</f>
        <v>93.066115702479337</v>
      </c>
      <c r="L726" t="s">
        <v>40</v>
      </c>
      <c r="M726" t="s">
        <v>41</v>
      </c>
      <c r="N726" s="12">
        <f t="shared" si="34"/>
        <v>41934.208333333336</v>
      </c>
      <c r="O726">
        <v>1413954000</v>
      </c>
      <c r="P726" s="12">
        <f t="shared" si="35"/>
        <v>41936.208333333336</v>
      </c>
      <c r="Q726">
        <v>1414126800</v>
      </c>
      <c r="R726" t="b">
        <v>0</v>
      </c>
      <c r="S726" t="b">
        <v>1</v>
      </c>
      <c r="T726" t="s">
        <v>33</v>
      </c>
      <c r="U726" t="s">
        <v>2039</v>
      </c>
      <c r="V726" t="s">
        <v>2040</v>
      </c>
    </row>
    <row r="727" spans="1:22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H727" t="s">
        <v>14</v>
      </c>
      <c r="I727">
        <v>1596</v>
      </c>
      <c r="J727" s="5">
        <f t="shared" si="33"/>
        <v>0.50398033126293995</v>
      </c>
      <c r="K727" s="7">
        <f>IF(I727= 0, 0,E727/I727)</f>
        <v>61.008145363408524</v>
      </c>
      <c r="L727" t="s">
        <v>21</v>
      </c>
      <c r="M727" t="s">
        <v>22</v>
      </c>
      <c r="N727" s="12">
        <f t="shared" si="34"/>
        <v>41958.25</v>
      </c>
      <c r="O727">
        <v>1416031200</v>
      </c>
      <c r="P727" s="12">
        <f t="shared" si="35"/>
        <v>41960.25</v>
      </c>
      <c r="Q727">
        <v>1416204000</v>
      </c>
      <c r="R727" t="b">
        <v>0</v>
      </c>
      <c r="S727" t="b">
        <v>0</v>
      </c>
      <c r="T727" t="s">
        <v>292</v>
      </c>
      <c r="U727" t="s">
        <v>2050</v>
      </c>
      <c r="V727" t="s">
        <v>2061</v>
      </c>
    </row>
    <row r="728" spans="1:22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H728" t="s">
        <v>74</v>
      </c>
      <c r="I728">
        <v>524</v>
      </c>
      <c r="J728" s="5">
        <f t="shared" si="33"/>
        <v>0.88815837937384901</v>
      </c>
      <c r="K728" s="7">
        <f>IF(I728= 0, 0,E728/I728)</f>
        <v>92.036259541984734</v>
      </c>
      <c r="L728" t="s">
        <v>21</v>
      </c>
      <c r="M728" t="s">
        <v>22</v>
      </c>
      <c r="N728" s="12">
        <f t="shared" si="34"/>
        <v>40476.208333333336</v>
      </c>
      <c r="O728">
        <v>1287982800</v>
      </c>
      <c r="P728" s="12">
        <f t="shared" si="35"/>
        <v>40482.208333333336</v>
      </c>
      <c r="Q728">
        <v>1288501200</v>
      </c>
      <c r="R728" t="b">
        <v>0</v>
      </c>
      <c r="S728" t="b">
        <v>1</v>
      </c>
      <c r="T728" t="s">
        <v>33</v>
      </c>
      <c r="U728" t="s">
        <v>2039</v>
      </c>
      <c r="V728" t="s">
        <v>2040</v>
      </c>
    </row>
    <row r="729" spans="1:22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H729" t="s">
        <v>20</v>
      </c>
      <c r="I729">
        <v>181</v>
      </c>
      <c r="J729" s="5">
        <f t="shared" si="33"/>
        <v>1.65</v>
      </c>
      <c r="K729" s="7">
        <f>IF(I729= 0, 0,E729/I729)</f>
        <v>81.132596685082873</v>
      </c>
      <c r="L729" t="s">
        <v>21</v>
      </c>
      <c r="M729" t="s">
        <v>22</v>
      </c>
      <c r="N729" s="12">
        <f t="shared" si="34"/>
        <v>43485.25</v>
      </c>
      <c r="O729">
        <v>1547964000</v>
      </c>
      <c r="P729" s="12">
        <f t="shared" si="35"/>
        <v>43543.208333333328</v>
      </c>
      <c r="Q729">
        <v>1552971600</v>
      </c>
      <c r="R729" t="b">
        <v>0</v>
      </c>
      <c r="S729" t="b">
        <v>0</v>
      </c>
      <c r="T729" t="s">
        <v>28</v>
      </c>
      <c r="U729" t="s">
        <v>2037</v>
      </c>
      <c r="V729" t="s">
        <v>2038</v>
      </c>
    </row>
    <row r="730" spans="1:22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H730" t="s">
        <v>14</v>
      </c>
      <c r="I730">
        <v>10</v>
      </c>
      <c r="J730" s="5">
        <f t="shared" si="33"/>
        <v>0.17499999999999999</v>
      </c>
      <c r="K730" s="7">
        <f>IF(I730= 0, 0,E730/I730)</f>
        <v>73.5</v>
      </c>
      <c r="L730" t="s">
        <v>21</v>
      </c>
      <c r="M730" t="s">
        <v>22</v>
      </c>
      <c r="N730" s="12">
        <f t="shared" si="34"/>
        <v>42515.208333333328</v>
      </c>
      <c r="O730">
        <v>1464152400</v>
      </c>
      <c r="P730" s="12">
        <f t="shared" si="35"/>
        <v>42526.208333333328</v>
      </c>
      <c r="Q730">
        <v>1465102800</v>
      </c>
      <c r="R730" t="b">
        <v>0</v>
      </c>
      <c r="S730" t="b">
        <v>0</v>
      </c>
      <c r="T730" t="s">
        <v>33</v>
      </c>
      <c r="U730" t="s">
        <v>2039</v>
      </c>
      <c r="V730" t="s">
        <v>2040</v>
      </c>
    </row>
    <row r="731" spans="1:22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H731" t="s">
        <v>20</v>
      </c>
      <c r="I731">
        <v>122</v>
      </c>
      <c r="J731" s="5">
        <f t="shared" si="33"/>
        <v>1.8566071428571429</v>
      </c>
      <c r="K731" s="7">
        <f>IF(I731= 0, 0,E731/I731)</f>
        <v>85.221311475409834</v>
      </c>
      <c r="L731" t="s">
        <v>21</v>
      </c>
      <c r="M731" t="s">
        <v>22</v>
      </c>
      <c r="N731" s="12">
        <f t="shared" si="34"/>
        <v>41309.25</v>
      </c>
      <c r="O731">
        <v>1359957600</v>
      </c>
      <c r="P731" s="12">
        <f t="shared" si="35"/>
        <v>41311.25</v>
      </c>
      <c r="Q731">
        <v>1360130400</v>
      </c>
      <c r="R731" t="b">
        <v>0</v>
      </c>
      <c r="S731" t="b">
        <v>0</v>
      </c>
      <c r="T731" t="s">
        <v>53</v>
      </c>
      <c r="U731" t="s">
        <v>2041</v>
      </c>
      <c r="V731" t="s">
        <v>2044</v>
      </c>
    </row>
    <row r="732" spans="1:22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H732" t="s">
        <v>20</v>
      </c>
      <c r="I732">
        <v>1071</v>
      </c>
      <c r="J732" s="5">
        <f t="shared" si="33"/>
        <v>4.1266319444444441</v>
      </c>
      <c r="K732" s="7">
        <f>IF(I732= 0, 0,E732/I732)</f>
        <v>110.96825396825396</v>
      </c>
      <c r="L732" t="s">
        <v>15</v>
      </c>
      <c r="M732" t="s">
        <v>16</v>
      </c>
      <c r="N732" s="12">
        <f t="shared" si="34"/>
        <v>42147.208333333328</v>
      </c>
      <c r="O732">
        <v>1432357200</v>
      </c>
      <c r="P732" s="12">
        <f t="shared" si="35"/>
        <v>42153.208333333328</v>
      </c>
      <c r="Q732">
        <v>1432875600</v>
      </c>
      <c r="R732" t="b">
        <v>0</v>
      </c>
      <c r="S732" t="b">
        <v>0</v>
      </c>
      <c r="T732" t="s">
        <v>65</v>
      </c>
      <c r="U732" t="s">
        <v>2037</v>
      </c>
      <c r="V732" t="s">
        <v>2046</v>
      </c>
    </row>
    <row r="733" spans="1:22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H733" t="s">
        <v>74</v>
      </c>
      <c r="I733">
        <v>219</v>
      </c>
      <c r="J733" s="5">
        <f t="shared" si="33"/>
        <v>0.90249999999999997</v>
      </c>
      <c r="K733" s="7">
        <f>IF(I733= 0, 0,E733/I733)</f>
        <v>32.968036529680369</v>
      </c>
      <c r="L733" t="s">
        <v>21</v>
      </c>
      <c r="M733" t="s">
        <v>22</v>
      </c>
      <c r="N733" s="12">
        <f t="shared" si="34"/>
        <v>42939.208333333328</v>
      </c>
      <c r="O733">
        <v>1500786000</v>
      </c>
      <c r="P733" s="12">
        <f t="shared" si="35"/>
        <v>42940.208333333328</v>
      </c>
      <c r="Q733">
        <v>1500872400</v>
      </c>
      <c r="R733" t="b">
        <v>0</v>
      </c>
      <c r="S733" t="b">
        <v>0</v>
      </c>
      <c r="T733" t="s">
        <v>28</v>
      </c>
      <c r="U733" t="s">
        <v>2037</v>
      </c>
      <c r="V733" t="s">
        <v>2038</v>
      </c>
    </row>
    <row r="734" spans="1:22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H734" t="s">
        <v>14</v>
      </c>
      <c r="I734">
        <v>1121</v>
      </c>
      <c r="J734" s="5">
        <f t="shared" si="33"/>
        <v>0.91984615384615387</v>
      </c>
      <c r="K734" s="7">
        <f>IF(I734= 0, 0,E734/I734)</f>
        <v>96.005352363960753</v>
      </c>
      <c r="L734" t="s">
        <v>21</v>
      </c>
      <c r="M734" t="s">
        <v>22</v>
      </c>
      <c r="N734" s="12">
        <f t="shared" si="34"/>
        <v>42816.208333333328</v>
      </c>
      <c r="O734">
        <v>1490158800</v>
      </c>
      <c r="P734" s="12">
        <f t="shared" si="35"/>
        <v>42839.208333333328</v>
      </c>
      <c r="Q734">
        <v>1492146000</v>
      </c>
      <c r="R734" t="b">
        <v>0</v>
      </c>
      <c r="S734" t="b">
        <v>1</v>
      </c>
      <c r="T734" t="s">
        <v>23</v>
      </c>
      <c r="U734" t="s">
        <v>2035</v>
      </c>
      <c r="V734" t="s">
        <v>2036</v>
      </c>
    </row>
    <row r="735" spans="1:22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H735" t="s">
        <v>20</v>
      </c>
      <c r="I735">
        <v>980</v>
      </c>
      <c r="J735" s="5">
        <f t="shared" si="33"/>
        <v>5.2700632911392402</v>
      </c>
      <c r="K735" s="7">
        <f>IF(I735= 0, 0,E735/I735)</f>
        <v>84.96632653061225</v>
      </c>
      <c r="L735" t="s">
        <v>21</v>
      </c>
      <c r="M735" t="s">
        <v>22</v>
      </c>
      <c r="N735" s="12">
        <f t="shared" si="34"/>
        <v>41844.208333333336</v>
      </c>
      <c r="O735">
        <v>1406178000</v>
      </c>
      <c r="P735" s="12">
        <f t="shared" si="35"/>
        <v>41857.208333333336</v>
      </c>
      <c r="Q735">
        <v>1407301200</v>
      </c>
      <c r="R735" t="b">
        <v>0</v>
      </c>
      <c r="S735" t="b">
        <v>0</v>
      </c>
      <c r="T735" t="s">
        <v>148</v>
      </c>
      <c r="U735" t="s">
        <v>2035</v>
      </c>
      <c r="V735" t="s">
        <v>2057</v>
      </c>
    </row>
    <row r="736" spans="1:22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H736" t="s">
        <v>20</v>
      </c>
      <c r="I736">
        <v>536</v>
      </c>
      <c r="J736" s="5">
        <f t="shared" si="33"/>
        <v>3.1914285714285713</v>
      </c>
      <c r="K736" s="7">
        <f>IF(I736= 0, 0,E736/I736)</f>
        <v>25.007462686567163</v>
      </c>
      <c r="L736" t="s">
        <v>21</v>
      </c>
      <c r="M736" t="s">
        <v>22</v>
      </c>
      <c r="N736" s="12">
        <f t="shared" si="34"/>
        <v>42763.25</v>
      </c>
      <c r="O736">
        <v>1485583200</v>
      </c>
      <c r="P736" s="12">
        <f t="shared" si="35"/>
        <v>42775.25</v>
      </c>
      <c r="Q736">
        <v>1486620000</v>
      </c>
      <c r="R736" t="b">
        <v>0</v>
      </c>
      <c r="S736" t="b">
        <v>1</v>
      </c>
      <c r="T736" t="s">
        <v>33</v>
      </c>
      <c r="U736" t="s">
        <v>2039</v>
      </c>
      <c r="V736" t="s">
        <v>2040</v>
      </c>
    </row>
    <row r="737" spans="1:22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H737" t="s">
        <v>20</v>
      </c>
      <c r="I737">
        <v>1991</v>
      </c>
      <c r="J737" s="5">
        <f t="shared" si="33"/>
        <v>3.5418867924528303</v>
      </c>
      <c r="K737" s="7">
        <f>IF(I737= 0, 0,E737/I737)</f>
        <v>65.998995479658461</v>
      </c>
      <c r="L737" t="s">
        <v>21</v>
      </c>
      <c r="M737" t="s">
        <v>22</v>
      </c>
      <c r="N737" s="12">
        <f t="shared" si="34"/>
        <v>42459.208333333328</v>
      </c>
      <c r="O737">
        <v>1459314000</v>
      </c>
      <c r="P737" s="12">
        <f t="shared" si="35"/>
        <v>42466.208333333328</v>
      </c>
      <c r="Q737">
        <v>1459918800</v>
      </c>
      <c r="R737" t="b">
        <v>0</v>
      </c>
      <c r="S737" t="b">
        <v>0</v>
      </c>
      <c r="T737" t="s">
        <v>122</v>
      </c>
      <c r="U737" t="s">
        <v>2054</v>
      </c>
      <c r="V737" t="s">
        <v>2055</v>
      </c>
    </row>
    <row r="738" spans="1:22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H738" t="s">
        <v>74</v>
      </c>
      <c r="I738">
        <v>29</v>
      </c>
      <c r="J738" s="5">
        <f t="shared" si="33"/>
        <v>0.32896103896103895</v>
      </c>
      <c r="K738" s="7">
        <f>IF(I738= 0, 0,E738/I738)</f>
        <v>87.34482758620689</v>
      </c>
      <c r="L738" t="s">
        <v>21</v>
      </c>
      <c r="M738" t="s">
        <v>22</v>
      </c>
      <c r="N738" s="12">
        <f t="shared" si="34"/>
        <v>42055.25</v>
      </c>
      <c r="O738">
        <v>1424412000</v>
      </c>
      <c r="P738" s="12">
        <f t="shared" si="35"/>
        <v>42059.25</v>
      </c>
      <c r="Q738">
        <v>1424757600</v>
      </c>
      <c r="R738" t="b">
        <v>0</v>
      </c>
      <c r="S738" t="b">
        <v>0</v>
      </c>
      <c r="T738" t="s">
        <v>68</v>
      </c>
      <c r="U738" t="s">
        <v>2047</v>
      </c>
      <c r="V738" t="s">
        <v>2048</v>
      </c>
    </row>
    <row r="739" spans="1:22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H739" t="s">
        <v>20</v>
      </c>
      <c r="I739">
        <v>180</v>
      </c>
      <c r="J739" s="5">
        <f t="shared" si="33"/>
        <v>1.358918918918919</v>
      </c>
      <c r="K739" s="7">
        <f>IF(I739= 0, 0,E739/I739)</f>
        <v>27.933333333333334</v>
      </c>
      <c r="L739" t="s">
        <v>21</v>
      </c>
      <c r="M739" t="s">
        <v>22</v>
      </c>
      <c r="N739" s="12">
        <f t="shared" si="34"/>
        <v>42685.25</v>
      </c>
      <c r="O739">
        <v>1478844000</v>
      </c>
      <c r="P739" s="12">
        <f t="shared" si="35"/>
        <v>42697.25</v>
      </c>
      <c r="Q739">
        <v>1479880800</v>
      </c>
      <c r="R739" t="b">
        <v>0</v>
      </c>
      <c r="S739" t="b">
        <v>0</v>
      </c>
      <c r="T739" t="s">
        <v>60</v>
      </c>
      <c r="U739" t="s">
        <v>2035</v>
      </c>
      <c r="V739" t="s">
        <v>2045</v>
      </c>
    </row>
    <row r="740" spans="1:22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H740" t="s">
        <v>14</v>
      </c>
      <c r="I740">
        <v>15</v>
      </c>
      <c r="J740" s="5">
        <f t="shared" si="33"/>
        <v>2.0843373493975904E-2</v>
      </c>
      <c r="K740" s="7">
        <f>IF(I740= 0, 0,E740/I740)</f>
        <v>103.8</v>
      </c>
      <c r="L740" t="s">
        <v>21</v>
      </c>
      <c r="M740" t="s">
        <v>22</v>
      </c>
      <c r="N740" s="12">
        <f t="shared" si="34"/>
        <v>41959.25</v>
      </c>
      <c r="O740">
        <v>1416117600</v>
      </c>
      <c r="P740" s="12">
        <f t="shared" si="35"/>
        <v>41981.25</v>
      </c>
      <c r="Q740">
        <v>1418018400</v>
      </c>
      <c r="R740" t="b">
        <v>0</v>
      </c>
      <c r="S740" t="b">
        <v>1</v>
      </c>
      <c r="T740" t="s">
        <v>33</v>
      </c>
      <c r="U740" t="s">
        <v>2039</v>
      </c>
      <c r="V740" t="s">
        <v>2040</v>
      </c>
    </row>
    <row r="741" spans="1:22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H741" t="s">
        <v>14</v>
      </c>
      <c r="I741">
        <v>191</v>
      </c>
      <c r="J741" s="5">
        <f t="shared" si="33"/>
        <v>0.61</v>
      </c>
      <c r="K741" s="7">
        <f>IF(I741= 0, 0,E741/I741)</f>
        <v>31.937172774869111</v>
      </c>
      <c r="L741" t="s">
        <v>21</v>
      </c>
      <c r="M741" t="s">
        <v>22</v>
      </c>
      <c r="N741" s="12">
        <f t="shared" si="34"/>
        <v>41089.208333333336</v>
      </c>
      <c r="O741">
        <v>1340946000</v>
      </c>
      <c r="P741" s="12">
        <f t="shared" si="35"/>
        <v>41090.208333333336</v>
      </c>
      <c r="Q741">
        <v>1341032400</v>
      </c>
      <c r="R741" t="b">
        <v>0</v>
      </c>
      <c r="S741" t="b">
        <v>0</v>
      </c>
      <c r="T741" t="s">
        <v>60</v>
      </c>
      <c r="U741" t="s">
        <v>2035</v>
      </c>
      <c r="V741" t="s">
        <v>2045</v>
      </c>
    </row>
    <row r="742" spans="1:22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H742" t="s">
        <v>14</v>
      </c>
      <c r="I742">
        <v>16</v>
      </c>
      <c r="J742" s="5">
        <f t="shared" si="33"/>
        <v>0.30037735849056602</v>
      </c>
      <c r="K742" s="7">
        <f>IF(I742= 0, 0,E742/I742)</f>
        <v>99.5</v>
      </c>
      <c r="L742" t="s">
        <v>21</v>
      </c>
      <c r="M742" t="s">
        <v>22</v>
      </c>
      <c r="N742" s="12">
        <f t="shared" si="34"/>
        <v>42769.25</v>
      </c>
      <c r="O742">
        <v>1486101600</v>
      </c>
      <c r="P742" s="12">
        <f t="shared" si="35"/>
        <v>42772.25</v>
      </c>
      <c r="Q742">
        <v>1486360800</v>
      </c>
      <c r="R742" t="b">
        <v>0</v>
      </c>
      <c r="S742" t="b">
        <v>0</v>
      </c>
      <c r="T742" t="s">
        <v>33</v>
      </c>
      <c r="U742" t="s">
        <v>2039</v>
      </c>
      <c r="V742" t="s">
        <v>2040</v>
      </c>
    </row>
    <row r="743" spans="1:22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H743" t="s">
        <v>20</v>
      </c>
      <c r="I743">
        <v>130</v>
      </c>
      <c r="J743" s="5">
        <f t="shared" si="33"/>
        <v>11.791666666666666</v>
      </c>
      <c r="K743" s="7">
        <f>IF(I743= 0, 0,E743/I743)</f>
        <v>108.84615384615384</v>
      </c>
      <c r="L743" t="s">
        <v>21</v>
      </c>
      <c r="M743" t="s">
        <v>22</v>
      </c>
      <c r="N743" s="12">
        <f t="shared" si="34"/>
        <v>40321.208333333336</v>
      </c>
      <c r="O743">
        <v>1274590800</v>
      </c>
      <c r="P743" s="12">
        <f t="shared" si="35"/>
        <v>40322.208333333336</v>
      </c>
      <c r="Q743">
        <v>1274677200</v>
      </c>
      <c r="R743" t="b">
        <v>0</v>
      </c>
      <c r="S743" t="b">
        <v>0</v>
      </c>
      <c r="T743" t="s">
        <v>33</v>
      </c>
      <c r="U743" t="s">
        <v>2039</v>
      </c>
      <c r="V743" t="s">
        <v>2040</v>
      </c>
    </row>
    <row r="744" spans="1:22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H744" t="s">
        <v>20</v>
      </c>
      <c r="I744">
        <v>122</v>
      </c>
      <c r="J744" s="5">
        <f t="shared" si="33"/>
        <v>11.260833333333334</v>
      </c>
      <c r="K744" s="7">
        <f>IF(I744= 0, 0,E744/I744)</f>
        <v>110.76229508196721</v>
      </c>
      <c r="L744" t="s">
        <v>21</v>
      </c>
      <c r="M744" t="s">
        <v>22</v>
      </c>
      <c r="N744" s="12">
        <f t="shared" si="34"/>
        <v>40197.25</v>
      </c>
      <c r="O744">
        <v>1263880800</v>
      </c>
      <c r="P744" s="12">
        <f t="shared" si="35"/>
        <v>40239.25</v>
      </c>
      <c r="Q744">
        <v>1267509600</v>
      </c>
      <c r="R744" t="b">
        <v>0</v>
      </c>
      <c r="S744" t="b">
        <v>0</v>
      </c>
      <c r="T744" t="s">
        <v>50</v>
      </c>
      <c r="U744" t="s">
        <v>2035</v>
      </c>
      <c r="V744" t="s">
        <v>2043</v>
      </c>
    </row>
    <row r="745" spans="1:22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H745" t="s">
        <v>14</v>
      </c>
      <c r="I745">
        <v>17</v>
      </c>
      <c r="J745" s="5">
        <f t="shared" si="33"/>
        <v>0.12923076923076923</v>
      </c>
      <c r="K745" s="7">
        <f>IF(I745= 0, 0,E745/I745)</f>
        <v>29.647058823529413</v>
      </c>
      <c r="L745" t="s">
        <v>21</v>
      </c>
      <c r="M745" t="s">
        <v>22</v>
      </c>
      <c r="N745" s="12">
        <f t="shared" si="34"/>
        <v>42298.208333333328</v>
      </c>
      <c r="O745">
        <v>1445403600</v>
      </c>
      <c r="P745" s="12">
        <f t="shared" si="35"/>
        <v>42304.208333333328</v>
      </c>
      <c r="Q745">
        <v>1445922000</v>
      </c>
      <c r="R745" t="b">
        <v>0</v>
      </c>
      <c r="S745" t="b">
        <v>1</v>
      </c>
      <c r="T745" t="s">
        <v>33</v>
      </c>
      <c r="U745" t="s">
        <v>2039</v>
      </c>
      <c r="V745" t="s">
        <v>2040</v>
      </c>
    </row>
    <row r="746" spans="1:22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H746" t="s">
        <v>20</v>
      </c>
      <c r="I746">
        <v>140</v>
      </c>
      <c r="J746" s="5">
        <f t="shared" si="33"/>
        <v>7.12</v>
      </c>
      <c r="K746" s="7">
        <f>IF(I746= 0, 0,E746/I746)</f>
        <v>101.71428571428571</v>
      </c>
      <c r="L746" t="s">
        <v>21</v>
      </c>
      <c r="M746" t="s">
        <v>22</v>
      </c>
      <c r="N746" s="12">
        <f t="shared" si="34"/>
        <v>43322.208333333328</v>
      </c>
      <c r="O746">
        <v>1533877200</v>
      </c>
      <c r="P746" s="12">
        <f t="shared" si="35"/>
        <v>43324.208333333328</v>
      </c>
      <c r="Q746">
        <v>1534050000</v>
      </c>
      <c r="R746" t="b">
        <v>0</v>
      </c>
      <c r="S746" t="b">
        <v>1</v>
      </c>
      <c r="T746" t="s">
        <v>33</v>
      </c>
      <c r="U746" t="s">
        <v>2039</v>
      </c>
      <c r="V746" t="s">
        <v>2040</v>
      </c>
    </row>
    <row r="747" spans="1:22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H747" t="s">
        <v>14</v>
      </c>
      <c r="I747">
        <v>34</v>
      </c>
      <c r="J747" s="5">
        <f t="shared" si="33"/>
        <v>0.30304347826086958</v>
      </c>
      <c r="K747" s="7">
        <f>IF(I747= 0, 0,E747/I747)</f>
        <v>61.5</v>
      </c>
      <c r="L747" t="s">
        <v>21</v>
      </c>
      <c r="M747" t="s">
        <v>22</v>
      </c>
      <c r="N747" s="12">
        <f t="shared" si="34"/>
        <v>40328.208333333336</v>
      </c>
      <c r="O747">
        <v>1275195600</v>
      </c>
      <c r="P747" s="12">
        <f t="shared" si="35"/>
        <v>40355.208333333336</v>
      </c>
      <c r="Q747">
        <v>1277528400</v>
      </c>
      <c r="R747" t="b">
        <v>0</v>
      </c>
      <c r="S747" t="b">
        <v>0</v>
      </c>
      <c r="T747" t="s">
        <v>65</v>
      </c>
      <c r="U747" t="s">
        <v>2037</v>
      </c>
      <c r="V747" t="s">
        <v>2046</v>
      </c>
    </row>
    <row r="748" spans="1:22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H748" t="s">
        <v>20</v>
      </c>
      <c r="I748">
        <v>3388</v>
      </c>
      <c r="J748" s="5">
        <f t="shared" si="33"/>
        <v>2.1250896057347672</v>
      </c>
      <c r="K748" s="7">
        <f>IF(I748= 0, 0,E748/I748)</f>
        <v>35</v>
      </c>
      <c r="L748" t="s">
        <v>21</v>
      </c>
      <c r="M748" t="s">
        <v>22</v>
      </c>
      <c r="N748" s="12">
        <f t="shared" si="34"/>
        <v>40825.208333333336</v>
      </c>
      <c r="O748">
        <v>1318136400</v>
      </c>
      <c r="P748" s="12">
        <f t="shared" si="35"/>
        <v>40830.208333333336</v>
      </c>
      <c r="Q748">
        <v>1318568400</v>
      </c>
      <c r="R748" t="b">
        <v>0</v>
      </c>
      <c r="S748" t="b">
        <v>0</v>
      </c>
      <c r="T748" t="s">
        <v>28</v>
      </c>
      <c r="U748" t="s">
        <v>2037</v>
      </c>
      <c r="V748" t="s">
        <v>2038</v>
      </c>
    </row>
    <row r="749" spans="1:22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H749" t="s">
        <v>20</v>
      </c>
      <c r="I749">
        <v>280</v>
      </c>
      <c r="J749" s="5">
        <f t="shared" si="33"/>
        <v>2.2885714285714287</v>
      </c>
      <c r="K749" s="7">
        <f>IF(I749= 0, 0,E749/I749)</f>
        <v>40.049999999999997</v>
      </c>
      <c r="L749" t="s">
        <v>21</v>
      </c>
      <c r="M749" t="s">
        <v>22</v>
      </c>
      <c r="N749" s="12">
        <f t="shared" si="34"/>
        <v>40423.208333333336</v>
      </c>
      <c r="O749">
        <v>1283403600</v>
      </c>
      <c r="P749" s="12">
        <f t="shared" si="35"/>
        <v>40434.208333333336</v>
      </c>
      <c r="Q749">
        <v>1284354000</v>
      </c>
      <c r="R749" t="b">
        <v>0</v>
      </c>
      <c r="S749" t="b">
        <v>0</v>
      </c>
      <c r="T749" t="s">
        <v>33</v>
      </c>
      <c r="U749" t="s">
        <v>2039</v>
      </c>
      <c r="V749" t="s">
        <v>2040</v>
      </c>
    </row>
    <row r="750" spans="1:22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H750" t="s">
        <v>74</v>
      </c>
      <c r="I750">
        <v>614</v>
      </c>
      <c r="J750" s="5">
        <f t="shared" si="33"/>
        <v>0.34959979476654696</v>
      </c>
      <c r="K750" s="7">
        <f>IF(I750= 0, 0,E750/I750)</f>
        <v>110.97231270358306</v>
      </c>
      <c r="L750" t="s">
        <v>21</v>
      </c>
      <c r="M750" t="s">
        <v>22</v>
      </c>
      <c r="N750" s="12">
        <f t="shared" si="34"/>
        <v>40238.25</v>
      </c>
      <c r="O750">
        <v>1267423200</v>
      </c>
      <c r="P750" s="12">
        <f t="shared" si="35"/>
        <v>40263.208333333336</v>
      </c>
      <c r="Q750">
        <v>1269579600</v>
      </c>
      <c r="R750" t="b">
        <v>0</v>
      </c>
      <c r="S750" t="b">
        <v>1</v>
      </c>
      <c r="T750" t="s">
        <v>71</v>
      </c>
      <c r="U750" t="s">
        <v>2041</v>
      </c>
      <c r="V750" t="s">
        <v>2049</v>
      </c>
    </row>
    <row r="751" spans="1:22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H751" t="s">
        <v>20</v>
      </c>
      <c r="I751">
        <v>366</v>
      </c>
      <c r="J751" s="5">
        <f t="shared" si="33"/>
        <v>1.5729069767441861</v>
      </c>
      <c r="K751" s="7">
        <f>IF(I751= 0, 0,E751/I751)</f>
        <v>36.959016393442624</v>
      </c>
      <c r="L751" t="s">
        <v>107</v>
      </c>
      <c r="M751" t="s">
        <v>108</v>
      </c>
      <c r="N751" s="12">
        <f t="shared" si="34"/>
        <v>41920.208333333336</v>
      </c>
      <c r="O751">
        <v>1412744400</v>
      </c>
      <c r="P751" s="12">
        <f t="shared" si="35"/>
        <v>41932.208333333336</v>
      </c>
      <c r="Q751">
        <v>1413781200</v>
      </c>
      <c r="R751" t="b">
        <v>0</v>
      </c>
      <c r="S751" t="b">
        <v>1</v>
      </c>
      <c r="T751" t="s">
        <v>65</v>
      </c>
      <c r="U751" t="s">
        <v>2037</v>
      </c>
      <c r="V751" t="s">
        <v>2046</v>
      </c>
    </row>
    <row r="752" spans="1:22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H752" t="s">
        <v>14</v>
      </c>
      <c r="I752">
        <v>1</v>
      </c>
      <c r="J752" s="5">
        <f t="shared" si="33"/>
        <v>0.01</v>
      </c>
      <c r="K752" s="7">
        <f>IF(I752= 0, 0,E752/I752)</f>
        <v>1</v>
      </c>
      <c r="L752" t="s">
        <v>40</v>
      </c>
      <c r="M752" t="s">
        <v>41</v>
      </c>
      <c r="N752" s="12">
        <f t="shared" si="34"/>
        <v>40360.208333333336</v>
      </c>
      <c r="O752">
        <v>1277960400</v>
      </c>
      <c r="P752" s="12">
        <f t="shared" si="35"/>
        <v>40385.208333333336</v>
      </c>
      <c r="Q752">
        <v>1280120400</v>
      </c>
      <c r="R752" t="b">
        <v>0</v>
      </c>
      <c r="S752" t="b">
        <v>0</v>
      </c>
      <c r="T752" t="s">
        <v>50</v>
      </c>
      <c r="U752" t="s">
        <v>2035</v>
      </c>
      <c r="V752" t="s">
        <v>2043</v>
      </c>
    </row>
    <row r="753" spans="1:22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H753" t="s">
        <v>20</v>
      </c>
      <c r="I753">
        <v>270</v>
      </c>
      <c r="J753" s="5">
        <f t="shared" si="33"/>
        <v>2.3230555555555554</v>
      </c>
      <c r="K753" s="7">
        <f>IF(I753= 0, 0,E753/I753)</f>
        <v>30.974074074074075</v>
      </c>
      <c r="L753" t="s">
        <v>21</v>
      </c>
      <c r="M753" t="s">
        <v>22</v>
      </c>
      <c r="N753" s="12">
        <f t="shared" si="34"/>
        <v>42446.208333333328</v>
      </c>
      <c r="O753">
        <v>1458190800</v>
      </c>
      <c r="P753" s="12">
        <f t="shared" si="35"/>
        <v>42461.208333333328</v>
      </c>
      <c r="Q753">
        <v>1459486800</v>
      </c>
      <c r="R753" t="b">
        <v>1</v>
      </c>
      <c r="S753" t="b">
        <v>1</v>
      </c>
      <c r="T753" t="s">
        <v>68</v>
      </c>
      <c r="U753" t="s">
        <v>2047</v>
      </c>
      <c r="V753" t="s">
        <v>2048</v>
      </c>
    </row>
    <row r="754" spans="1:22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H754" t="s">
        <v>74</v>
      </c>
      <c r="I754">
        <v>114</v>
      </c>
      <c r="J754" s="5">
        <f t="shared" si="33"/>
        <v>0.92448275862068963</v>
      </c>
      <c r="K754" s="7">
        <f>IF(I754= 0, 0,E754/I754)</f>
        <v>47.035087719298247</v>
      </c>
      <c r="L754" t="s">
        <v>21</v>
      </c>
      <c r="M754" t="s">
        <v>22</v>
      </c>
      <c r="N754" s="12">
        <f t="shared" si="34"/>
        <v>40395.208333333336</v>
      </c>
      <c r="O754">
        <v>1280984400</v>
      </c>
      <c r="P754" s="12">
        <f t="shared" si="35"/>
        <v>40413.208333333336</v>
      </c>
      <c r="Q754">
        <v>1282539600</v>
      </c>
      <c r="R754" t="b">
        <v>0</v>
      </c>
      <c r="S754" t="b">
        <v>1</v>
      </c>
      <c r="T754" t="s">
        <v>33</v>
      </c>
      <c r="U754" t="s">
        <v>2039</v>
      </c>
      <c r="V754" t="s">
        <v>2040</v>
      </c>
    </row>
    <row r="755" spans="1:22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H755" t="s">
        <v>20</v>
      </c>
      <c r="I755">
        <v>137</v>
      </c>
      <c r="J755" s="5">
        <f t="shared" si="33"/>
        <v>2.5670212765957445</v>
      </c>
      <c r="K755" s="7">
        <f>IF(I755= 0, 0,E755/I755)</f>
        <v>88.065693430656935</v>
      </c>
      <c r="L755" t="s">
        <v>21</v>
      </c>
      <c r="M755" t="s">
        <v>22</v>
      </c>
      <c r="N755" s="12">
        <f t="shared" si="34"/>
        <v>40321.208333333336</v>
      </c>
      <c r="O755">
        <v>1274590800</v>
      </c>
      <c r="P755" s="12">
        <f t="shared" si="35"/>
        <v>40336.208333333336</v>
      </c>
      <c r="Q755">
        <v>1275886800</v>
      </c>
      <c r="R755" t="b">
        <v>0</v>
      </c>
      <c r="S755" t="b">
        <v>0</v>
      </c>
      <c r="T755" t="s">
        <v>122</v>
      </c>
      <c r="U755" t="s">
        <v>2054</v>
      </c>
      <c r="V755" t="s">
        <v>2055</v>
      </c>
    </row>
    <row r="756" spans="1:22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H756" t="s">
        <v>20</v>
      </c>
      <c r="I756">
        <v>3205</v>
      </c>
      <c r="J756" s="5">
        <f t="shared" si="33"/>
        <v>1.6847017045454546</v>
      </c>
      <c r="K756" s="7">
        <f>IF(I756= 0, 0,E756/I756)</f>
        <v>37.005616224648989</v>
      </c>
      <c r="L756" t="s">
        <v>21</v>
      </c>
      <c r="M756" t="s">
        <v>22</v>
      </c>
      <c r="N756" s="12">
        <f t="shared" si="34"/>
        <v>41210.208333333336</v>
      </c>
      <c r="O756">
        <v>1351400400</v>
      </c>
      <c r="P756" s="12">
        <f t="shared" si="35"/>
        <v>41263.25</v>
      </c>
      <c r="Q756">
        <v>1355983200</v>
      </c>
      <c r="R756" t="b">
        <v>0</v>
      </c>
      <c r="S756" t="b">
        <v>0</v>
      </c>
      <c r="T756" t="s">
        <v>33</v>
      </c>
      <c r="U756" t="s">
        <v>2039</v>
      </c>
      <c r="V756" t="s">
        <v>2040</v>
      </c>
    </row>
    <row r="757" spans="1:22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H757" t="s">
        <v>20</v>
      </c>
      <c r="I757">
        <v>288</v>
      </c>
      <c r="J757" s="5">
        <f t="shared" si="33"/>
        <v>1.6657777777777778</v>
      </c>
      <c r="K757" s="7">
        <f>IF(I757= 0, 0,E757/I757)</f>
        <v>26.027777777777779</v>
      </c>
      <c r="L757" t="s">
        <v>36</v>
      </c>
      <c r="M757" t="s">
        <v>37</v>
      </c>
      <c r="N757" s="12">
        <f t="shared" si="34"/>
        <v>43096.25</v>
      </c>
      <c r="O757">
        <v>1514354400</v>
      </c>
      <c r="P757" s="12">
        <f t="shared" si="35"/>
        <v>43108.25</v>
      </c>
      <c r="Q757">
        <v>1515391200</v>
      </c>
      <c r="R757" t="b">
        <v>0</v>
      </c>
      <c r="S757" t="b">
        <v>1</v>
      </c>
      <c r="T757" t="s">
        <v>33</v>
      </c>
      <c r="U757" t="s">
        <v>2039</v>
      </c>
      <c r="V757" t="s">
        <v>2040</v>
      </c>
    </row>
    <row r="758" spans="1:22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H758" t="s">
        <v>20</v>
      </c>
      <c r="I758">
        <v>148</v>
      </c>
      <c r="J758" s="5">
        <f t="shared" si="33"/>
        <v>7.7207692307692311</v>
      </c>
      <c r="K758" s="7">
        <f>IF(I758= 0, 0,E758/I758)</f>
        <v>67.817567567567565</v>
      </c>
      <c r="L758" t="s">
        <v>21</v>
      </c>
      <c r="M758" t="s">
        <v>22</v>
      </c>
      <c r="N758" s="12">
        <f t="shared" si="34"/>
        <v>42024.25</v>
      </c>
      <c r="O758">
        <v>1421733600</v>
      </c>
      <c r="P758" s="12">
        <f t="shared" si="35"/>
        <v>42030.25</v>
      </c>
      <c r="Q758">
        <v>1422252000</v>
      </c>
      <c r="R758" t="b">
        <v>0</v>
      </c>
      <c r="S758" t="b">
        <v>0</v>
      </c>
      <c r="T758" t="s">
        <v>33</v>
      </c>
      <c r="U758" t="s">
        <v>2039</v>
      </c>
      <c r="V758" t="s">
        <v>2040</v>
      </c>
    </row>
    <row r="759" spans="1:22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H759" t="s">
        <v>20</v>
      </c>
      <c r="I759">
        <v>114</v>
      </c>
      <c r="J759" s="5">
        <f t="shared" si="33"/>
        <v>4.0685714285714285</v>
      </c>
      <c r="K759" s="7">
        <f>IF(I759= 0, 0,E759/I759)</f>
        <v>49.964912280701753</v>
      </c>
      <c r="L759" t="s">
        <v>21</v>
      </c>
      <c r="M759" t="s">
        <v>22</v>
      </c>
      <c r="N759" s="12">
        <f t="shared" si="34"/>
        <v>40675.208333333336</v>
      </c>
      <c r="O759">
        <v>1305176400</v>
      </c>
      <c r="P759" s="12">
        <f t="shared" si="35"/>
        <v>40679.208333333336</v>
      </c>
      <c r="Q759">
        <v>1305522000</v>
      </c>
      <c r="R759" t="b">
        <v>0</v>
      </c>
      <c r="S759" t="b">
        <v>0</v>
      </c>
      <c r="T759" t="s">
        <v>53</v>
      </c>
      <c r="U759" t="s">
        <v>2041</v>
      </c>
      <c r="V759" t="s">
        <v>2044</v>
      </c>
    </row>
    <row r="760" spans="1:22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H760" t="s">
        <v>20</v>
      </c>
      <c r="I760">
        <v>1518</v>
      </c>
      <c r="J760" s="5">
        <f t="shared" si="33"/>
        <v>5.6420608108108112</v>
      </c>
      <c r="K760" s="7">
        <f>IF(I760= 0, 0,E760/I760)</f>
        <v>110.01646903820817</v>
      </c>
      <c r="L760" t="s">
        <v>15</v>
      </c>
      <c r="M760" t="s">
        <v>16</v>
      </c>
      <c r="N760" s="12">
        <f t="shared" si="34"/>
        <v>41936.208333333336</v>
      </c>
      <c r="O760">
        <v>1414126800</v>
      </c>
      <c r="P760" s="12">
        <f t="shared" si="35"/>
        <v>41945.208333333336</v>
      </c>
      <c r="Q760">
        <v>1414904400</v>
      </c>
      <c r="R760" t="b">
        <v>0</v>
      </c>
      <c r="S760" t="b">
        <v>0</v>
      </c>
      <c r="T760" t="s">
        <v>23</v>
      </c>
      <c r="U760" t="s">
        <v>2035</v>
      </c>
      <c r="V760" t="s">
        <v>2036</v>
      </c>
    </row>
    <row r="761" spans="1:22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H761" t="s">
        <v>14</v>
      </c>
      <c r="I761">
        <v>1274</v>
      </c>
      <c r="J761" s="5">
        <f t="shared" si="33"/>
        <v>0.6842686567164179</v>
      </c>
      <c r="K761" s="7">
        <f>IF(I761= 0, 0,E761/I761)</f>
        <v>89.964678178963894</v>
      </c>
      <c r="L761" t="s">
        <v>21</v>
      </c>
      <c r="M761" t="s">
        <v>22</v>
      </c>
      <c r="N761" s="12">
        <f t="shared" si="34"/>
        <v>43136.25</v>
      </c>
      <c r="O761">
        <v>1517810400</v>
      </c>
      <c r="P761" s="12">
        <f t="shared" si="35"/>
        <v>43166.25</v>
      </c>
      <c r="Q761">
        <v>1520402400</v>
      </c>
      <c r="R761" t="b">
        <v>0</v>
      </c>
      <c r="S761" t="b">
        <v>0</v>
      </c>
      <c r="T761" t="s">
        <v>50</v>
      </c>
      <c r="U761" t="s">
        <v>2035</v>
      </c>
      <c r="V761" t="s">
        <v>2043</v>
      </c>
    </row>
    <row r="762" spans="1:22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H762" t="s">
        <v>14</v>
      </c>
      <c r="I762">
        <v>210</v>
      </c>
      <c r="J762" s="5">
        <f t="shared" si="33"/>
        <v>0.34351966873706002</v>
      </c>
      <c r="K762" s="7">
        <f>IF(I762= 0, 0,E762/I762)</f>
        <v>79.009523809523813</v>
      </c>
      <c r="L762" t="s">
        <v>107</v>
      </c>
      <c r="M762" t="s">
        <v>108</v>
      </c>
      <c r="N762" s="12">
        <f t="shared" si="34"/>
        <v>43678.208333333328</v>
      </c>
      <c r="O762">
        <v>1564635600</v>
      </c>
      <c r="P762" s="12">
        <f t="shared" si="35"/>
        <v>43707.208333333328</v>
      </c>
      <c r="Q762">
        <v>1567141200</v>
      </c>
      <c r="R762" t="b">
        <v>0</v>
      </c>
      <c r="S762" t="b">
        <v>1</v>
      </c>
      <c r="T762" t="s">
        <v>89</v>
      </c>
      <c r="U762" t="s">
        <v>2050</v>
      </c>
      <c r="V762" t="s">
        <v>2051</v>
      </c>
    </row>
    <row r="763" spans="1:22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H763" t="s">
        <v>20</v>
      </c>
      <c r="I763">
        <v>166</v>
      </c>
      <c r="J763" s="5">
        <f t="shared" si="33"/>
        <v>6.5545454545454547</v>
      </c>
      <c r="K763" s="7">
        <f>IF(I763= 0, 0,E763/I763)</f>
        <v>86.867469879518069</v>
      </c>
      <c r="L763" t="s">
        <v>21</v>
      </c>
      <c r="M763" t="s">
        <v>22</v>
      </c>
      <c r="N763" s="12">
        <f t="shared" si="34"/>
        <v>42938.208333333328</v>
      </c>
      <c r="O763">
        <v>1500699600</v>
      </c>
      <c r="P763" s="12">
        <f t="shared" si="35"/>
        <v>42943.208333333328</v>
      </c>
      <c r="Q763">
        <v>1501131600</v>
      </c>
      <c r="R763" t="b">
        <v>0</v>
      </c>
      <c r="S763" t="b">
        <v>0</v>
      </c>
      <c r="T763" t="s">
        <v>23</v>
      </c>
      <c r="U763" t="s">
        <v>2035</v>
      </c>
      <c r="V763" t="s">
        <v>2036</v>
      </c>
    </row>
    <row r="764" spans="1:22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H764" t="s">
        <v>20</v>
      </c>
      <c r="I764">
        <v>100</v>
      </c>
      <c r="J764" s="5">
        <f t="shared" si="33"/>
        <v>1.7725714285714285</v>
      </c>
      <c r="K764" s="7">
        <f>IF(I764= 0, 0,E764/I764)</f>
        <v>62.04</v>
      </c>
      <c r="L764" t="s">
        <v>26</v>
      </c>
      <c r="M764" t="s">
        <v>27</v>
      </c>
      <c r="N764" s="12">
        <f t="shared" si="34"/>
        <v>41241.25</v>
      </c>
      <c r="O764">
        <v>1354082400</v>
      </c>
      <c r="P764" s="12">
        <f t="shared" si="35"/>
        <v>41252.25</v>
      </c>
      <c r="Q764">
        <v>1355032800</v>
      </c>
      <c r="R764" t="b">
        <v>0</v>
      </c>
      <c r="S764" t="b">
        <v>0</v>
      </c>
      <c r="T764" t="s">
        <v>159</v>
      </c>
      <c r="U764" t="s">
        <v>2035</v>
      </c>
      <c r="V764" t="s">
        <v>2058</v>
      </c>
    </row>
    <row r="765" spans="1:22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H765" t="s">
        <v>20</v>
      </c>
      <c r="I765">
        <v>235</v>
      </c>
      <c r="J765" s="5">
        <f t="shared" si="33"/>
        <v>1.1317857142857144</v>
      </c>
      <c r="K765" s="7">
        <f>IF(I765= 0, 0,E765/I765)</f>
        <v>26.970212765957445</v>
      </c>
      <c r="L765" t="s">
        <v>21</v>
      </c>
      <c r="M765" t="s">
        <v>22</v>
      </c>
      <c r="N765" s="12">
        <f t="shared" si="34"/>
        <v>41037.208333333336</v>
      </c>
      <c r="O765">
        <v>1336453200</v>
      </c>
      <c r="P765" s="12">
        <f t="shared" si="35"/>
        <v>41072.208333333336</v>
      </c>
      <c r="Q765">
        <v>1339477200</v>
      </c>
      <c r="R765" t="b">
        <v>0</v>
      </c>
      <c r="S765" t="b">
        <v>1</v>
      </c>
      <c r="T765" t="s">
        <v>33</v>
      </c>
      <c r="U765" t="s">
        <v>2039</v>
      </c>
      <c r="V765" t="s">
        <v>2040</v>
      </c>
    </row>
    <row r="766" spans="1:22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H766" t="s">
        <v>20</v>
      </c>
      <c r="I766">
        <v>148</v>
      </c>
      <c r="J766" s="5">
        <f t="shared" si="33"/>
        <v>7.2818181818181822</v>
      </c>
      <c r="K766" s="7">
        <f>IF(I766= 0, 0,E766/I766)</f>
        <v>54.121621621621621</v>
      </c>
      <c r="L766" t="s">
        <v>21</v>
      </c>
      <c r="M766" t="s">
        <v>22</v>
      </c>
      <c r="N766" s="12">
        <f t="shared" si="34"/>
        <v>40676.208333333336</v>
      </c>
      <c r="O766">
        <v>1305262800</v>
      </c>
      <c r="P766" s="12">
        <f t="shared" si="35"/>
        <v>40684.208333333336</v>
      </c>
      <c r="Q766">
        <v>1305954000</v>
      </c>
      <c r="R766" t="b">
        <v>0</v>
      </c>
      <c r="S766" t="b">
        <v>0</v>
      </c>
      <c r="T766" t="s">
        <v>23</v>
      </c>
      <c r="U766" t="s">
        <v>2035</v>
      </c>
      <c r="V766" t="s">
        <v>2036</v>
      </c>
    </row>
    <row r="767" spans="1:22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H767" t="s">
        <v>20</v>
      </c>
      <c r="I767">
        <v>198</v>
      </c>
      <c r="J767" s="5">
        <f t="shared" si="33"/>
        <v>2.0833333333333335</v>
      </c>
      <c r="K767" s="7">
        <f>IF(I767= 0, 0,E767/I767)</f>
        <v>41.035353535353536</v>
      </c>
      <c r="L767" t="s">
        <v>21</v>
      </c>
      <c r="M767" t="s">
        <v>22</v>
      </c>
      <c r="N767" s="12">
        <f t="shared" si="34"/>
        <v>42840.208333333328</v>
      </c>
      <c r="O767">
        <v>1492232400</v>
      </c>
      <c r="P767" s="12">
        <f t="shared" si="35"/>
        <v>42865.208333333328</v>
      </c>
      <c r="Q767">
        <v>1494392400</v>
      </c>
      <c r="R767" t="b">
        <v>1</v>
      </c>
      <c r="S767" t="b">
        <v>1</v>
      </c>
      <c r="T767" t="s">
        <v>60</v>
      </c>
      <c r="U767" t="s">
        <v>2035</v>
      </c>
      <c r="V767" t="s">
        <v>2045</v>
      </c>
    </row>
    <row r="768" spans="1:22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H768" t="s">
        <v>14</v>
      </c>
      <c r="I768">
        <v>248</v>
      </c>
      <c r="J768" s="5">
        <f t="shared" si="33"/>
        <v>0.31171232876712329</v>
      </c>
      <c r="K768" s="7">
        <f>IF(I768= 0, 0,E768/I768)</f>
        <v>55.052419354838712</v>
      </c>
      <c r="L768" t="s">
        <v>26</v>
      </c>
      <c r="M768" t="s">
        <v>27</v>
      </c>
      <c r="N768" s="12">
        <f t="shared" si="34"/>
        <v>43362.208333333328</v>
      </c>
      <c r="O768">
        <v>1537333200</v>
      </c>
      <c r="P768" s="12">
        <f t="shared" si="35"/>
        <v>43363.208333333328</v>
      </c>
      <c r="Q768">
        <v>1537419600</v>
      </c>
      <c r="R768" t="b">
        <v>0</v>
      </c>
      <c r="S768" t="b">
        <v>0</v>
      </c>
      <c r="T768" t="s">
        <v>474</v>
      </c>
      <c r="U768" t="s">
        <v>2041</v>
      </c>
      <c r="V768" t="s">
        <v>2063</v>
      </c>
    </row>
    <row r="769" spans="1:22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H769" t="s">
        <v>14</v>
      </c>
      <c r="I769">
        <v>513</v>
      </c>
      <c r="J769" s="5">
        <f t="shared" si="33"/>
        <v>0.56967078189300413</v>
      </c>
      <c r="K769" s="7">
        <f>IF(I769= 0, 0,E769/I769)</f>
        <v>107.93762183235867</v>
      </c>
      <c r="L769" t="s">
        <v>21</v>
      </c>
      <c r="M769" t="s">
        <v>22</v>
      </c>
      <c r="N769" s="12">
        <f t="shared" si="34"/>
        <v>42283.208333333328</v>
      </c>
      <c r="O769">
        <v>1444107600</v>
      </c>
      <c r="P769" s="12">
        <f t="shared" si="35"/>
        <v>42328.25</v>
      </c>
      <c r="Q769">
        <v>1447999200</v>
      </c>
      <c r="R769" t="b">
        <v>0</v>
      </c>
      <c r="S769" t="b">
        <v>0</v>
      </c>
      <c r="T769" t="s">
        <v>206</v>
      </c>
      <c r="U769" t="s">
        <v>2047</v>
      </c>
      <c r="V769" t="s">
        <v>2059</v>
      </c>
    </row>
    <row r="770" spans="1:22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H770" t="s">
        <v>20</v>
      </c>
      <c r="I770">
        <v>150</v>
      </c>
      <c r="J770" s="5">
        <f t="shared" si="33"/>
        <v>2.31</v>
      </c>
      <c r="K770" s="7">
        <f>IF(I770= 0, 0,E770/I770)</f>
        <v>73.92</v>
      </c>
      <c r="L770" t="s">
        <v>21</v>
      </c>
      <c r="M770" t="s">
        <v>22</v>
      </c>
      <c r="N770" s="12">
        <f t="shared" si="34"/>
        <v>41619.25</v>
      </c>
      <c r="O770">
        <v>1386741600</v>
      </c>
      <c r="P770" s="12">
        <f t="shared" si="35"/>
        <v>41634.25</v>
      </c>
      <c r="Q770">
        <v>1388037600</v>
      </c>
      <c r="R770" t="b">
        <v>0</v>
      </c>
      <c r="S770" t="b">
        <v>0</v>
      </c>
      <c r="T770" t="s">
        <v>33</v>
      </c>
      <c r="U770" t="s">
        <v>2039</v>
      </c>
      <c r="V770" t="s">
        <v>2040</v>
      </c>
    </row>
    <row r="771" spans="1:22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H771" t="s">
        <v>14</v>
      </c>
      <c r="I771">
        <v>3410</v>
      </c>
      <c r="J771" s="5">
        <f t="shared" ref="J771:J834" si="36">E771/D771</f>
        <v>0.86867834394904464</v>
      </c>
      <c r="K771" s="7">
        <f>IF(I771= 0, 0,E771/I771)</f>
        <v>31.995894428152493</v>
      </c>
      <c r="L771" t="s">
        <v>21</v>
      </c>
      <c r="M771" t="s">
        <v>22</v>
      </c>
      <c r="N771" s="12">
        <f t="shared" ref="N771:N834" si="37">(((O771/60/60)/24+DATE(1970,1,1)))</f>
        <v>41501.208333333336</v>
      </c>
      <c r="O771">
        <v>1376542800</v>
      </c>
      <c r="P771" s="12">
        <f t="shared" ref="P771:P834" si="38">(((Q771/60)/60)/24+DATE(1970,1,1))</f>
        <v>41527.208333333336</v>
      </c>
      <c r="Q771">
        <v>1378789200</v>
      </c>
      <c r="R771" t="b">
        <v>0</v>
      </c>
      <c r="S771" t="b">
        <v>0</v>
      </c>
      <c r="T771" t="s">
        <v>89</v>
      </c>
      <c r="U771" t="s">
        <v>2050</v>
      </c>
      <c r="V771" t="s">
        <v>2051</v>
      </c>
    </row>
    <row r="772" spans="1:22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H772" t="s">
        <v>20</v>
      </c>
      <c r="I772">
        <v>216</v>
      </c>
      <c r="J772" s="5">
        <f t="shared" si="36"/>
        <v>2.7074418604651163</v>
      </c>
      <c r="K772" s="7">
        <f>IF(I772= 0, 0,E772/I772)</f>
        <v>53.898148148148145</v>
      </c>
      <c r="L772" t="s">
        <v>107</v>
      </c>
      <c r="M772" t="s">
        <v>108</v>
      </c>
      <c r="N772" s="12">
        <f t="shared" si="37"/>
        <v>41743.208333333336</v>
      </c>
      <c r="O772">
        <v>1397451600</v>
      </c>
      <c r="P772" s="12">
        <f t="shared" si="38"/>
        <v>41750.208333333336</v>
      </c>
      <c r="Q772">
        <v>1398056400</v>
      </c>
      <c r="R772" t="b">
        <v>0</v>
      </c>
      <c r="S772" t="b">
        <v>1</v>
      </c>
      <c r="T772" t="s">
        <v>33</v>
      </c>
      <c r="U772" t="s">
        <v>2039</v>
      </c>
      <c r="V772" t="s">
        <v>2040</v>
      </c>
    </row>
    <row r="773" spans="1:22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H773" t="s">
        <v>74</v>
      </c>
      <c r="I773">
        <v>26</v>
      </c>
      <c r="J773" s="5">
        <f t="shared" si="36"/>
        <v>0.49446428571428569</v>
      </c>
      <c r="K773" s="7">
        <f>IF(I773= 0, 0,E773/I773)</f>
        <v>106.5</v>
      </c>
      <c r="L773" t="s">
        <v>21</v>
      </c>
      <c r="M773" t="s">
        <v>22</v>
      </c>
      <c r="N773" s="12">
        <f t="shared" si="37"/>
        <v>43491.25</v>
      </c>
      <c r="O773">
        <v>1548482400</v>
      </c>
      <c r="P773" s="12">
        <f t="shared" si="38"/>
        <v>43518.25</v>
      </c>
      <c r="Q773">
        <v>1550815200</v>
      </c>
      <c r="R773" t="b">
        <v>0</v>
      </c>
      <c r="S773" t="b">
        <v>0</v>
      </c>
      <c r="T773" t="s">
        <v>33</v>
      </c>
      <c r="U773" t="s">
        <v>2039</v>
      </c>
      <c r="V773" t="s">
        <v>2040</v>
      </c>
    </row>
    <row r="774" spans="1:22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H774" t="s">
        <v>20</v>
      </c>
      <c r="I774">
        <v>5139</v>
      </c>
      <c r="J774" s="5">
        <f t="shared" si="36"/>
        <v>1.1335962566844919</v>
      </c>
      <c r="K774" s="7">
        <f>IF(I774= 0, 0,E774/I774)</f>
        <v>32.999805409612762</v>
      </c>
      <c r="L774" t="s">
        <v>21</v>
      </c>
      <c r="M774" t="s">
        <v>22</v>
      </c>
      <c r="N774" s="12">
        <f t="shared" si="37"/>
        <v>43505.25</v>
      </c>
      <c r="O774">
        <v>1549692000</v>
      </c>
      <c r="P774" s="12">
        <f t="shared" si="38"/>
        <v>43509.25</v>
      </c>
      <c r="Q774">
        <v>1550037600</v>
      </c>
      <c r="R774" t="b">
        <v>0</v>
      </c>
      <c r="S774" t="b">
        <v>0</v>
      </c>
      <c r="T774" t="s">
        <v>60</v>
      </c>
      <c r="U774" t="s">
        <v>2035</v>
      </c>
      <c r="V774" t="s">
        <v>2045</v>
      </c>
    </row>
    <row r="775" spans="1:22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H775" t="s">
        <v>20</v>
      </c>
      <c r="I775">
        <v>2353</v>
      </c>
      <c r="J775" s="5">
        <f t="shared" si="36"/>
        <v>1.9055555555555554</v>
      </c>
      <c r="K775" s="7">
        <f>IF(I775= 0, 0,E775/I775)</f>
        <v>43.00254993625159</v>
      </c>
      <c r="L775" t="s">
        <v>21</v>
      </c>
      <c r="M775" t="s">
        <v>22</v>
      </c>
      <c r="N775" s="12">
        <f t="shared" si="37"/>
        <v>42838.208333333328</v>
      </c>
      <c r="O775">
        <v>1492059600</v>
      </c>
      <c r="P775" s="12">
        <f t="shared" si="38"/>
        <v>42848.208333333328</v>
      </c>
      <c r="Q775">
        <v>1492923600</v>
      </c>
      <c r="R775" t="b">
        <v>0</v>
      </c>
      <c r="S775" t="b">
        <v>0</v>
      </c>
      <c r="T775" t="s">
        <v>33</v>
      </c>
      <c r="U775" t="s">
        <v>2039</v>
      </c>
      <c r="V775" t="s">
        <v>2040</v>
      </c>
    </row>
    <row r="776" spans="1:22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H776" t="s">
        <v>20</v>
      </c>
      <c r="I776">
        <v>78</v>
      </c>
      <c r="J776" s="5">
        <f t="shared" si="36"/>
        <v>1.355</v>
      </c>
      <c r="K776" s="7">
        <f>IF(I776= 0, 0,E776/I776)</f>
        <v>86.858974358974365</v>
      </c>
      <c r="L776" t="s">
        <v>107</v>
      </c>
      <c r="M776" t="s">
        <v>108</v>
      </c>
      <c r="N776" s="12">
        <f t="shared" si="37"/>
        <v>42513.208333333328</v>
      </c>
      <c r="O776">
        <v>1463979600</v>
      </c>
      <c r="P776" s="12">
        <f t="shared" si="38"/>
        <v>42554.208333333328</v>
      </c>
      <c r="Q776">
        <v>1467522000</v>
      </c>
      <c r="R776" t="b">
        <v>0</v>
      </c>
      <c r="S776" t="b">
        <v>0</v>
      </c>
      <c r="T776" t="s">
        <v>28</v>
      </c>
      <c r="U776" t="s">
        <v>2037</v>
      </c>
      <c r="V776" t="s">
        <v>2038</v>
      </c>
    </row>
    <row r="777" spans="1:22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H777" t="s">
        <v>14</v>
      </c>
      <c r="I777">
        <v>10</v>
      </c>
      <c r="J777" s="5">
        <f t="shared" si="36"/>
        <v>0.10297872340425532</v>
      </c>
      <c r="K777" s="7">
        <f>IF(I777= 0, 0,E777/I777)</f>
        <v>96.8</v>
      </c>
      <c r="L777" t="s">
        <v>21</v>
      </c>
      <c r="M777" t="s">
        <v>22</v>
      </c>
      <c r="N777" s="12">
        <f t="shared" si="37"/>
        <v>41949.25</v>
      </c>
      <c r="O777">
        <v>1415253600</v>
      </c>
      <c r="P777" s="12">
        <f t="shared" si="38"/>
        <v>41959.25</v>
      </c>
      <c r="Q777">
        <v>1416117600</v>
      </c>
      <c r="R777" t="b">
        <v>0</v>
      </c>
      <c r="S777" t="b">
        <v>0</v>
      </c>
      <c r="T777" t="s">
        <v>23</v>
      </c>
      <c r="U777" t="s">
        <v>2035</v>
      </c>
      <c r="V777" t="s">
        <v>2036</v>
      </c>
    </row>
    <row r="778" spans="1:22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H778" t="s">
        <v>14</v>
      </c>
      <c r="I778">
        <v>2201</v>
      </c>
      <c r="J778" s="5">
        <f t="shared" si="36"/>
        <v>0.65544223826714798</v>
      </c>
      <c r="K778" s="7">
        <f>IF(I778= 0, 0,E778/I778)</f>
        <v>32.995456610631528</v>
      </c>
      <c r="L778" t="s">
        <v>21</v>
      </c>
      <c r="M778" t="s">
        <v>22</v>
      </c>
      <c r="N778" s="12">
        <f t="shared" si="37"/>
        <v>43650.208333333328</v>
      </c>
      <c r="O778">
        <v>1562216400</v>
      </c>
      <c r="P778" s="12">
        <f t="shared" si="38"/>
        <v>43668.208333333328</v>
      </c>
      <c r="Q778">
        <v>1563771600</v>
      </c>
      <c r="R778" t="b">
        <v>0</v>
      </c>
      <c r="S778" t="b">
        <v>0</v>
      </c>
      <c r="T778" t="s">
        <v>33</v>
      </c>
      <c r="U778" t="s">
        <v>2039</v>
      </c>
      <c r="V778" t="s">
        <v>2040</v>
      </c>
    </row>
    <row r="779" spans="1:22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H779" t="s">
        <v>14</v>
      </c>
      <c r="I779">
        <v>676</v>
      </c>
      <c r="J779" s="5">
        <f t="shared" si="36"/>
        <v>0.49026652452025588</v>
      </c>
      <c r="K779" s="7">
        <f>IF(I779= 0, 0,E779/I779)</f>
        <v>68.028106508875737</v>
      </c>
      <c r="L779" t="s">
        <v>21</v>
      </c>
      <c r="M779" t="s">
        <v>22</v>
      </c>
      <c r="N779" s="12">
        <f t="shared" si="37"/>
        <v>40809.208333333336</v>
      </c>
      <c r="O779">
        <v>1316754000</v>
      </c>
      <c r="P779" s="12">
        <f t="shared" si="38"/>
        <v>40838.208333333336</v>
      </c>
      <c r="Q779">
        <v>1319259600</v>
      </c>
      <c r="R779" t="b">
        <v>0</v>
      </c>
      <c r="S779" t="b">
        <v>0</v>
      </c>
      <c r="T779" t="s">
        <v>33</v>
      </c>
      <c r="U779" t="s">
        <v>2039</v>
      </c>
      <c r="V779" t="s">
        <v>2040</v>
      </c>
    </row>
    <row r="780" spans="1:22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H780" t="s">
        <v>20</v>
      </c>
      <c r="I780">
        <v>174</v>
      </c>
      <c r="J780" s="5">
        <f t="shared" si="36"/>
        <v>7.8792307692307695</v>
      </c>
      <c r="K780" s="7">
        <f>IF(I780= 0, 0,E780/I780)</f>
        <v>58.867816091954026</v>
      </c>
      <c r="L780" t="s">
        <v>98</v>
      </c>
      <c r="M780" t="s">
        <v>99</v>
      </c>
      <c r="N780" s="12">
        <f t="shared" si="37"/>
        <v>40768.208333333336</v>
      </c>
      <c r="O780">
        <v>1313211600</v>
      </c>
      <c r="P780" s="12">
        <f t="shared" si="38"/>
        <v>40773.208333333336</v>
      </c>
      <c r="Q780">
        <v>1313643600</v>
      </c>
      <c r="R780" t="b">
        <v>0</v>
      </c>
      <c r="S780" t="b">
        <v>0</v>
      </c>
      <c r="T780" t="s">
        <v>71</v>
      </c>
      <c r="U780" t="s">
        <v>2041</v>
      </c>
      <c r="V780" t="s">
        <v>2049</v>
      </c>
    </row>
    <row r="781" spans="1:22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H781" t="s">
        <v>14</v>
      </c>
      <c r="I781">
        <v>831</v>
      </c>
      <c r="J781" s="5">
        <f t="shared" si="36"/>
        <v>0.80306347746090156</v>
      </c>
      <c r="K781" s="7">
        <f>IF(I781= 0, 0,E781/I781)</f>
        <v>105.04572803850782</v>
      </c>
      <c r="L781" t="s">
        <v>21</v>
      </c>
      <c r="M781" t="s">
        <v>22</v>
      </c>
      <c r="N781" s="12">
        <f t="shared" si="37"/>
        <v>42230.208333333328</v>
      </c>
      <c r="O781">
        <v>1439528400</v>
      </c>
      <c r="P781" s="12">
        <f t="shared" si="38"/>
        <v>42239.208333333328</v>
      </c>
      <c r="Q781">
        <v>1440306000</v>
      </c>
      <c r="R781" t="b">
        <v>0</v>
      </c>
      <c r="S781" t="b">
        <v>1</v>
      </c>
      <c r="T781" t="s">
        <v>33</v>
      </c>
      <c r="U781" t="s">
        <v>2039</v>
      </c>
      <c r="V781" t="s">
        <v>2040</v>
      </c>
    </row>
    <row r="782" spans="1:22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H782" t="s">
        <v>20</v>
      </c>
      <c r="I782">
        <v>164</v>
      </c>
      <c r="J782" s="5">
        <f t="shared" si="36"/>
        <v>1.0629411764705883</v>
      </c>
      <c r="K782" s="7">
        <f>IF(I782= 0, 0,E782/I782)</f>
        <v>33.054878048780488</v>
      </c>
      <c r="L782" t="s">
        <v>21</v>
      </c>
      <c r="M782" t="s">
        <v>22</v>
      </c>
      <c r="N782" s="12">
        <f t="shared" si="37"/>
        <v>42573.208333333328</v>
      </c>
      <c r="O782">
        <v>1469163600</v>
      </c>
      <c r="P782" s="12">
        <f t="shared" si="38"/>
        <v>42592.208333333328</v>
      </c>
      <c r="Q782">
        <v>1470805200</v>
      </c>
      <c r="R782" t="b">
        <v>0</v>
      </c>
      <c r="S782" t="b">
        <v>1</v>
      </c>
      <c r="T782" t="s">
        <v>53</v>
      </c>
      <c r="U782" t="s">
        <v>2041</v>
      </c>
      <c r="V782" t="s">
        <v>2044</v>
      </c>
    </row>
    <row r="783" spans="1:22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H783" t="s">
        <v>74</v>
      </c>
      <c r="I783">
        <v>56</v>
      </c>
      <c r="J783" s="5">
        <f t="shared" si="36"/>
        <v>0.50735632183908042</v>
      </c>
      <c r="K783" s="7">
        <f>IF(I783= 0, 0,E783/I783)</f>
        <v>78.821428571428569</v>
      </c>
      <c r="L783" t="s">
        <v>98</v>
      </c>
      <c r="M783" t="s">
        <v>99</v>
      </c>
      <c r="N783" s="12">
        <f t="shared" si="37"/>
        <v>40482.208333333336</v>
      </c>
      <c r="O783">
        <v>1288501200</v>
      </c>
      <c r="P783" s="12">
        <f t="shared" si="38"/>
        <v>40533.25</v>
      </c>
      <c r="Q783">
        <v>1292911200</v>
      </c>
      <c r="R783" t="b">
        <v>0</v>
      </c>
      <c r="S783" t="b">
        <v>0</v>
      </c>
      <c r="T783" t="s">
        <v>33</v>
      </c>
      <c r="U783" t="s">
        <v>2039</v>
      </c>
      <c r="V783" t="s">
        <v>2040</v>
      </c>
    </row>
    <row r="784" spans="1:22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H784" t="s">
        <v>20</v>
      </c>
      <c r="I784">
        <v>161</v>
      </c>
      <c r="J784" s="5">
        <f t="shared" si="36"/>
        <v>2.153137254901961</v>
      </c>
      <c r="K784" s="7">
        <f>IF(I784= 0, 0,E784/I784)</f>
        <v>68.204968944099377</v>
      </c>
      <c r="L784" t="s">
        <v>21</v>
      </c>
      <c r="M784" t="s">
        <v>22</v>
      </c>
      <c r="N784" s="12">
        <f t="shared" si="37"/>
        <v>40603.25</v>
      </c>
      <c r="O784">
        <v>1298959200</v>
      </c>
      <c r="P784" s="12">
        <f t="shared" si="38"/>
        <v>40631.208333333336</v>
      </c>
      <c r="Q784">
        <v>1301374800</v>
      </c>
      <c r="R784" t="b">
        <v>0</v>
      </c>
      <c r="S784" t="b">
        <v>1</v>
      </c>
      <c r="T784" t="s">
        <v>71</v>
      </c>
      <c r="U784" t="s">
        <v>2041</v>
      </c>
      <c r="V784" t="s">
        <v>2049</v>
      </c>
    </row>
    <row r="785" spans="1:22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H785" t="s">
        <v>20</v>
      </c>
      <c r="I785">
        <v>138</v>
      </c>
      <c r="J785" s="5">
        <f t="shared" si="36"/>
        <v>1.4122972972972974</v>
      </c>
      <c r="K785" s="7">
        <f>IF(I785= 0, 0,E785/I785)</f>
        <v>75.731884057971016</v>
      </c>
      <c r="L785" t="s">
        <v>21</v>
      </c>
      <c r="M785" t="s">
        <v>22</v>
      </c>
      <c r="N785" s="12">
        <f t="shared" si="37"/>
        <v>41625.25</v>
      </c>
      <c r="O785">
        <v>1387260000</v>
      </c>
      <c r="P785" s="12">
        <f t="shared" si="38"/>
        <v>41632.25</v>
      </c>
      <c r="Q785">
        <v>1387864800</v>
      </c>
      <c r="R785" t="b">
        <v>0</v>
      </c>
      <c r="S785" t="b">
        <v>0</v>
      </c>
      <c r="T785" t="s">
        <v>23</v>
      </c>
      <c r="U785" t="s">
        <v>2035</v>
      </c>
      <c r="V785" t="s">
        <v>2036</v>
      </c>
    </row>
    <row r="786" spans="1:22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H786" t="s">
        <v>20</v>
      </c>
      <c r="I786">
        <v>3308</v>
      </c>
      <c r="J786" s="5">
        <f t="shared" si="36"/>
        <v>1.1533745781777278</v>
      </c>
      <c r="K786" s="7">
        <f>IF(I786= 0, 0,E786/I786)</f>
        <v>30.996070133010882</v>
      </c>
      <c r="L786" t="s">
        <v>21</v>
      </c>
      <c r="M786" t="s">
        <v>22</v>
      </c>
      <c r="N786" s="12">
        <f t="shared" si="37"/>
        <v>42435.25</v>
      </c>
      <c r="O786">
        <v>1457244000</v>
      </c>
      <c r="P786" s="12">
        <f t="shared" si="38"/>
        <v>42446.208333333328</v>
      </c>
      <c r="Q786">
        <v>1458190800</v>
      </c>
      <c r="R786" t="b">
        <v>0</v>
      </c>
      <c r="S786" t="b">
        <v>0</v>
      </c>
      <c r="T786" t="s">
        <v>28</v>
      </c>
      <c r="U786" t="s">
        <v>2037</v>
      </c>
      <c r="V786" t="s">
        <v>2038</v>
      </c>
    </row>
    <row r="787" spans="1:22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H787" t="s">
        <v>20</v>
      </c>
      <c r="I787">
        <v>127</v>
      </c>
      <c r="J787" s="5">
        <f t="shared" si="36"/>
        <v>1.9311940298507462</v>
      </c>
      <c r="K787" s="7">
        <f>IF(I787= 0, 0,E787/I787)</f>
        <v>101.88188976377953</v>
      </c>
      <c r="L787" t="s">
        <v>26</v>
      </c>
      <c r="M787" t="s">
        <v>27</v>
      </c>
      <c r="N787" s="12">
        <f t="shared" si="37"/>
        <v>43582.208333333328</v>
      </c>
      <c r="O787">
        <v>1556341200</v>
      </c>
      <c r="P787" s="12">
        <f t="shared" si="38"/>
        <v>43616.208333333328</v>
      </c>
      <c r="Q787">
        <v>1559278800</v>
      </c>
      <c r="R787" t="b">
        <v>0</v>
      </c>
      <c r="S787" t="b">
        <v>1</v>
      </c>
      <c r="T787" t="s">
        <v>71</v>
      </c>
      <c r="U787" t="s">
        <v>2041</v>
      </c>
      <c r="V787" t="s">
        <v>2049</v>
      </c>
    </row>
    <row r="788" spans="1:22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H788" t="s">
        <v>20</v>
      </c>
      <c r="I788">
        <v>207</v>
      </c>
      <c r="J788" s="5">
        <f t="shared" si="36"/>
        <v>7.2973333333333334</v>
      </c>
      <c r="K788" s="7">
        <f>IF(I788= 0, 0,E788/I788)</f>
        <v>52.879227053140099</v>
      </c>
      <c r="L788" t="s">
        <v>107</v>
      </c>
      <c r="M788" t="s">
        <v>108</v>
      </c>
      <c r="N788" s="12">
        <f t="shared" si="37"/>
        <v>43186.208333333328</v>
      </c>
      <c r="O788">
        <v>1522126800</v>
      </c>
      <c r="P788" s="12">
        <f t="shared" si="38"/>
        <v>43193.208333333328</v>
      </c>
      <c r="Q788">
        <v>1522731600</v>
      </c>
      <c r="R788" t="b">
        <v>0</v>
      </c>
      <c r="S788" t="b">
        <v>1</v>
      </c>
      <c r="T788" t="s">
        <v>159</v>
      </c>
      <c r="U788" t="s">
        <v>2035</v>
      </c>
      <c r="V788" t="s">
        <v>2058</v>
      </c>
    </row>
    <row r="789" spans="1:22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H789" t="s">
        <v>14</v>
      </c>
      <c r="I789">
        <v>859</v>
      </c>
      <c r="J789" s="5">
        <f t="shared" si="36"/>
        <v>0.99663398692810456</v>
      </c>
      <c r="K789" s="7">
        <f>IF(I789= 0, 0,E789/I789)</f>
        <v>71.005820721769496</v>
      </c>
      <c r="L789" t="s">
        <v>15</v>
      </c>
      <c r="M789" t="s">
        <v>16</v>
      </c>
      <c r="N789" s="12">
        <f t="shared" si="37"/>
        <v>40684.208333333336</v>
      </c>
      <c r="O789">
        <v>1305954000</v>
      </c>
      <c r="P789" s="12">
        <f t="shared" si="38"/>
        <v>40693.208333333336</v>
      </c>
      <c r="Q789">
        <v>1306731600</v>
      </c>
      <c r="R789" t="b">
        <v>0</v>
      </c>
      <c r="S789" t="b">
        <v>0</v>
      </c>
      <c r="T789" t="s">
        <v>23</v>
      </c>
      <c r="U789" t="s">
        <v>2035</v>
      </c>
      <c r="V789" t="s">
        <v>2036</v>
      </c>
    </row>
    <row r="790" spans="1:22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H790" t="s">
        <v>47</v>
      </c>
      <c r="I790">
        <v>31</v>
      </c>
      <c r="J790" s="5">
        <f t="shared" si="36"/>
        <v>0.88166666666666671</v>
      </c>
      <c r="K790" s="7">
        <f>IF(I790= 0, 0,E790/I790)</f>
        <v>102.38709677419355</v>
      </c>
      <c r="L790" t="s">
        <v>21</v>
      </c>
      <c r="M790" t="s">
        <v>22</v>
      </c>
      <c r="N790" s="12">
        <f t="shared" si="37"/>
        <v>41202.208333333336</v>
      </c>
      <c r="O790">
        <v>1350709200</v>
      </c>
      <c r="P790" s="12">
        <f t="shared" si="38"/>
        <v>41223.25</v>
      </c>
      <c r="Q790">
        <v>1352527200</v>
      </c>
      <c r="R790" t="b">
        <v>0</v>
      </c>
      <c r="S790" t="b">
        <v>0</v>
      </c>
      <c r="T790" t="s">
        <v>71</v>
      </c>
      <c r="U790" t="s">
        <v>2041</v>
      </c>
      <c r="V790" t="s">
        <v>2049</v>
      </c>
    </row>
    <row r="791" spans="1:22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H791" t="s">
        <v>14</v>
      </c>
      <c r="I791">
        <v>45</v>
      </c>
      <c r="J791" s="5">
        <f t="shared" si="36"/>
        <v>0.37233333333333335</v>
      </c>
      <c r="K791" s="7">
        <f>IF(I791= 0, 0,E791/I791)</f>
        <v>74.466666666666669</v>
      </c>
      <c r="L791" t="s">
        <v>21</v>
      </c>
      <c r="M791" t="s">
        <v>22</v>
      </c>
      <c r="N791" s="12">
        <f t="shared" si="37"/>
        <v>41786.208333333336</v>
      </c>
      <c r="O791">
        <v>1401166800</v>
      </c>
      <c r="P791" s="12">
        <f t="shared" si="38"/>
        <v>41823.208333333336</v>
      </c>
      <c r="Q791">
        <v>1404363600</v>
      </c>
      <c r="R791" t="b">
        <v>0</v>
      </c>
      <c r="S791" t="b">
        <v>0</v>
      </c>
      <c r="T791" t="s">
        <v>33</v>
      </c>
      <c r="U791" t="s">
        <v>2039</v>
      </c>
      <c r="V791" t="s">
        <v>2040</v>
      </c>
    </row>
    <row r="792" spans="1:22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H792" t="s">
        <v>74</v>
      </c>
      <c r="I792">
        <v>1113</v>
      </c>
      <c r="J792" s="5">
        <f t="shared" si="36"/>
        <v>0.30540075309306081</v>
      </c>
      <c r="K792" s="7">
        <f>IF(I792= 0, 0,E792/I792)</f>
        <v>51.009883198562441</v>
      </c>
      <c r="L792" t="s">
        <v>21</v>
      </c>
      <c r="M792" t="s">
        <v>22</v>
      </c>
      <c r="N792" s="12">
        <f t="shared" si="37"/>
        <v>40223.25</v>
      </c>
      <c r="O792">
        <v>1266127200</v>
      </c>
      <c r="P792" s="12">
        <f t="shared" si="38"/>
        <v>40229.25</v>
      </c>
      <c r="Q792">
        <v>1266645600</v>
      </c>
      <c r="R792" t="b">
        <v>0</v>
      </c>
      <c r="S792" t="b">
        <v>0</v>
      </c>
      <c r="T792" t="s">
        <v>33</v>
      </c>
      <c r="U792" t="s">
        <v>2039</v>
      </c>
      <c r="V792" t="s">
        <v>2040</v>
      </c>
    </row>
    <row r="793" spans="1:22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H793" t="s">
        <v>14</v>
      </c>
      <c r="I793">
        <v>6</v>
      </c>
      <c r="J793" s="5">
        <f t="shared" si="36"/>
        <v>0.25714285714285712</v>
      </c>
      <c r="K793" s="7">
        <f>IF(I793= 0, 0,E793/I793)</f>
        <v>90</v>
      </c>
      <c r="L793" t="s">
        <v>21</v>
      </c>
      <c r="M793" t="s">
        <v>22</v>
      </c>
      <c r="N793" s="12">
        <f t="shared" si="37"/>
        <v>42715.25</v>
      </c>
      <c r="O793">
        <v>1481436000</v>
      </c>
      <c r="P793" s="12">
        <f t="shared" si="38"/>
        <v>42731.25</v>
      </c>
      <c r="Q793">
        <v>1482818400</v>
      </c>
      <c r="R793" t="b">
        <v>0</v>
      </c>
      <c r="S793" t="b">
        <v>0</v>
      </c>
      <c r="T793" t="s">
        <v>17</v>
      </c>
      <c r="U793" t="s">
        <v>2033</v>
      </c>
      <c r="V793" t="s">
        <v>2034</v>
      </c>
    </row>
    <row r="794" spans="1:22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H794" t="s">
        <v>14</v>
      </c>
      <c r="I794">
        <v>7</v>
      </c>
      <c r="J794" s="5">
        <f t="shared" si="36"/>
        <v>0.34</v>
      </c>
      <c r="K794" s="7">
        <f>IF(I794= 0, 0,E794/I794)</f>
        <v>97.142857142857139</v>
      </c>
      <c r="L794" t="s">
        <v>21</v>
      </c>
      <c r="M794" t="s">
        <v>22</v>
      </c>
      <c r="N794" s="12">
        <f t="shared" si="37"/>
        <v>41451.208333333336</v>
      </c>
      <c r="O794">
        <v>1372222800</v>
      </c>
      <c r="P794" s="12">
        <f t="shared" si="38"/>
        <v>41479.208333333336</v>
      </c>
      <c r="Q794">
        <v>1374642000</v>
      </c>
      <c r="R794" t="b">
        <v>0</v>
      </c>
      <c r="S794" t="b">
        <v>1</v>
      </c>
      <c r="T794" t="s">
        <v>33</v>
      </c>
      <c r="U794" t="s">
        <v>2039</v>
      </c>
      <c r="V794" t="s">
        <v>2040</v>
      </c>
    </row>
    <row r="795" spans="1:22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H795" t="s">
        <v>20</v>
      </c>
      <c r="I795">
        <v>181</v>
      </c>
      <c r="J795" s="5">
        <f t="shared" si="36"/>
        <v>11.859090909090909</v>
      </c>
      <c r="K795" s="7">
        <f>IF(I795= 0, 0,E795/I795)</f>
        <v>72.071823204419886</v>
      </c>
      <c r="L795" t="s">
        <v>98</v>
      </c>
      <c r="M795" t="s">
        <v>99</v>
      </c>
      <c r="N795" s="12">
        <f t="shared" si="37"/>
        <v>41450.208333333336</v>
      </c>
      <c r="O795">
        <v>1372136400</v>
      </c>
      <c r="P795" s="12">
        <f t="shared" si="38"/>
        <v>41454.208333333336</v>
      </c>
      <c r="Q795">
        <v>1372482000</v>
      </c>
      <c r="R795" t="b">
        <v>0</v>
      </c>
      <c r="S795" t="b">
        <v>0</v>
      </c>
      <c r="T795" t="s">
        <v>68</v>
      </c>
      <c r="U795" t="s">
        <v>2047</v>
      </c>
      <c r="V795" t="s">
        <v>2048</v>
      </c>
    </row>
    <row r="796" spans="1:22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H796" t="s">
        <v>20</v>
      </c>
      <c r="I796">
        <v>110</v>
      </c>
      <c r="J796" s="5">
        <f t="shared" si="36"/>
        <v>1.2539393939393939</v>
      </c>
      <c r="K796" s="7">
        <f>IF(I796= 0, 0,E796/I796)</f>
        <v>75.236363636363635</v>
      </c>
      <c r="L796" t="s">
        <v>21</v>
      </c>
      <c r="M796" t="s">
        <v>22</v>
      </c>
      <c r="N796" s="12">
        <f t="shared" si="37"/>
        <v>43091.25</v>
      </c>
      <c r="O796">
        <v>1513922400</v>
      </c>
      <c r="P796" s="12">
        <f t="shared" si="38"/>
        <v>43103.25</v>
      </c>
      <c r="Q796">
        <v>1514959200</v>
      </c>
      <c r="R796" t="b">
        <v>0</v>
      </c>
      <c r="S796" t="b">
        <v>0</v>
      </c>
      <c r="T796" t="s">
        <v>23</v>
      </c>
      <c r="U796" t="s">
        <v>2035</v>
      </c>
      <c r="V796" t="s">
        <v>2036</v>
      </c>
    </row>
    <row r="797" spans="1:22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H797" t="s">
        <v>14</v>
      </c>
      <c r="I797">
        <v>31</v>
      </c>
      <c r="J797" s="5">
        <f t="shared" si="36"/>
        <v>0.14394366197183098</v>
      </c>
      <c r="K797" s="7">
        <f>IF(I797= 0, 0,E797/I797)</f>
        <v>32.967741935483872</v>
      </c>
      <c r="L797" t="s">
        <v>21</v>
      </c>
      <c r="M797" t="s">
        <v>22</v>
      </c>
      <c r="N797" s="12">
        <f t="shared" si="37"/>
        <v>42675.208333333328</v>
      </c>
      <c r="O797">
        <v>1477976400</v>
      </c>
      <c r="P797" s="12">
        <f t="shared" si="38"/>
        <v>42678.208333333328</v>
      </c>
      <c r="Q797">
        <v>1478235600</v>
      </c>
      <c r="R797" t="b">
        <v>0</v>
      </c>
      <c r="S797" t="b">
        <v>0</v>
      </c>
      <c r="T797" t="s">
        <v>53</v>
      </c>
      <c r="U797" t="s">
        <v>2041</v>
      </c>
      <c r="V797" t="s">
        <v>2044</v>
      </c>
    </row>
    <row r="798" spans="1:22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H798" t="s">
        <v>14</v>
      </c>
      <c r="I798">
        <v>78</v>
      </c>
      <c r="J798" s="5">
        <f t="shared" si="36"/>
        <v>0.54807692307692313</v>
      </c>
      <c r="K798" s="7">
        <f>IF(I798= 0, 0,E798/I798)</f>
        <v>54.807692307692307</v>
      </c>
      <c r="L798" t="s">
        <v>21</v>
      </c>
      <c r="M798" t="s">
        <v>22</v>
      </c>
      <c r="N798" s="12">
        <f t="shared" si="37"/>
        <v>41859.208333333336</v>
      </c>
      <c r="O798">
        <v>1407474000</v>
      </c>
      <c r="P798" s="12">
        <f t="shared" si="38"/>
        <v>41866.208333333336</v>
      </c>
      <c r="Q798">
        <v>1408078800</v>
      </c>
      <c r="R798" t="b">
        <v>0</v>
      </c>
      <c r="S798" t="b">
        <v>1</v>
      </c>
      <c r="T798" t="s">
        <v>292</v>
      </c>
      <c r="U798" t="s">
        <v>2050</v>
      </c>
      <c r="V798" t="s">
        <v>2061</v>
      </c>
    </row>
    <row r="799" spans="1:22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H799" t="s">
        <v>20</v>
      </c>
      <c r="I799">
        <v>185</v>
      </c>
      <c r="J799" s="5">
        <f t="shared" si="36"/>
        <v>1.0963157894736841</v>
      </c>
      <c r="K799" s="7">
        <f>IF(I799= 0, 0,E799/I799)</f>
        <v>45.037837837837834</v>
      </c>
      <c r="L799" t="s">
        <v>21</v>
      </c>
      <c r="M799" t="s">
        <v>22</v>
      </c>
      <c r="N799" s="12">
        <f t="shared" si="37"/>
        <v>43464.25</v>
      </c>
      <c r="O799">
        <v>1546149600</v>
      </c>
      <c r="P799" s="12">
        <f t="shared" si="38"/>
        <v>43487.25</v>
      </c>
      <c r="Q799">
        <v>1548136800</v>
      </c>
      <c r="R799" t="b">
        <v>0</v>
      </c>
      <c r="S799" t="b">
        <v>0</v>
      </c>
      <c r="T799" t="s">
        <v>28</v>
      </c>
      <c r="U799" t="s">
        <v>2037</v>
      </c>
      <c r="V799" t="s">
        <v>2038</v>
      </c>
    </row>
    <row r="800" spans="1:22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H800" t="s">
        <v>20</v>
      </c>
      <c r="I800">
        <v>121</v>
      </c>
      <c r="J800" s="5">
        <f t="shared" si="36"/>
        <v>1.8847058823529412</v>
      </c>
      <c r="K800" s="7">
        <f>IF(I800= 0, 0,E800/I800)</f>
        <v>52.958677685950413</v>
      </c>
      <c r="L800" t="s">
        <v>21</v>
      </c>
      <c r="M800" t="s">
        <v>22</v>
      </c>
      <c r="N800" s="12">
        <f t="shared" si="37"/>
        <v>41060.208333333336</v>
      </c>
      <c r="O800">
        <v>1338440400</v>
      </c>
      <c r="P800" s="12">
        <f t="shared" si="38"/>
        <v>41088.208333333336</v>
      </c>
      <c r="Q800">
        <v>1340859600</v>
      </c>
      <c r="R800" t="b">
        <v>0</v>
      </c>
      <c r="S800" t="b">
        <v>1</v>
      </c>
      <c r="T800" t="s">
        <v>33</v>
      </c>
      <c r="U800" t="s">
        <v>2039</v>
      </c>
      <c r="V800" t="s">
        <v>2040</v>
      </c>
    </row>
    <row r="801" spans="1:22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H801" t="s">
        <v>14</v>
      </c>
      <c r="I801">
        <v>1225</v>
      </c>
      <c r="J801" s="5">
        <f t="shared" si="36"/>
        <v>0.87008284023668636</v>
      </c>
      <c r="K801" s="7">
        <f>IF(I801= 0, 0,E801/I801)</f>
        <v>60.017959183673469</v>
      </c>
      <c r="L801" t="s">
        <v>40</v>
      </c>
      <c r="M801" t="s">
        <v>41</v>
      </c>
      <c r="N801" s="12">
        <f t="shared" si="37"/>
        <v>42399.25</v>
      </c>
      <c r="O801">
        <v>1454133600</v>
      </c>
      <c r="P801" s="12">
        <f t="shared" si="38"/>
        <v>42403.25</v>
      </c>
      <c r="Q801">
        <v>1454479200</v>
      </c>
      <c r="R801" t="b">
        <v>0</v>
      </c>
      <c r="S801" t="b">
        <v>0</v>
      </c>
      <c r="T801" t="s">
        <v>33</v>
      </c>
      <c r="U801" t="s">
        <v>2039</v>
      </c>
      <c r="V801" t="s">
        <v>2040</v>
      </c>
    </row>
    <row r="802" spans="1:22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H802" t="s">
        <v>14</v>
      </c>
      <c r="I802">
        <v>1</v>
      </c>
      <c r="J802" s="5">
        <f t="shared" si="36"/>
        <v>0.01</v>
      </c>
      <c r="K802" s="7">
        <f>IF(I802= 0, 0,E802/I802)</f>
        <v>1</v>
      </c>
      <c r="L802" t="s">
        <v>98</v>
      </c>
      <c r="M802" t="s">
        <v>99</v>
      </c>
      <c r="N802" s="12">
        <f t="shared" si="37"/>
        <v>42167.208333333328</v>
      </c>
      <c r="O802">
        <v>1434085200</v>
      </c>
      <c r="P802" s="12">
        <f t="shared" si="38"/>
        <v>42171.208333333328</v>
      </c>
      <c r="Q802">
        <v>1434430800</v>
      </c>
      <c r="R802" t="b">
        <v>0</v>
      </c>
      <c r="S802" t="b">
        <v>0</v>
      </c>
      <c r="T802" t="s">
        <v>23</v>
      </c>
      <c r="U802" t="s">
        <v>2035</v>
      </c>
      <c r="V802" t="s">
        <v>2036</v>
      </c>
    </row>
    <row r="803" spans="1:22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H803" t="s">
        <v>20</v>
      </c>
      <c r="I803">
        <v>106</v>
      </c>
      <c r="J803" s="5">
        <f t="shared" si="36"/>
        <v>2.0291304347826089</v>
      </c>
      <c r="K803" s="7">
        <f>IF(I803= 0, 0,E803/I803)</f>
        <v>44.028301886792455</v>
      </c>
      <c r="L803" t="s">
        <v>21</v>
      </c>
      <c r="M803" t="s">
        <v>22</v>
      </c>
      <c r="N803" s="12">
        <f t="shared" si="37"/>
        <v>43830.25</v>
      </c>
      <c r="O803">
        <v>1577772000</v>
      </c>
      <c r="P803" s="12">
        <f t="shared" si="38"/>
        <v>43852.25</v>
      </c>
      <c r="Q803">
        <v>1579672800</v>
      </c>
      <c r="R803" t="b">
        <v>0</v>
      </c>
      <c r="S803" t="b">
        <v>1</v>
      </c>
      <c r="T803" t="s">
        <v>122</v>
      </c>
      <c r="U803" t="s">
        <v>2054</v>
      </c>
      <c r="V803" t="s">
        <v>2055</v>
      </c>
    </row>
    <row r="804" spans="1:22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H804" t="s">
        <v>20</v>
      </c>
      <c r="I804">
        <v>142</v>
      </c>
      <c r="J804" s="5">
        <f t="shared" si="36"/>
        <v>1.9703225806451612</v>
      </c>
      <c r="K804" s="7">
        <f>IF(I804= 0, 0,E804/I804)</f>
        <v>86.028169014084511</v>
      </c>
      <c r="L804" t="s">
        <v>21</v>
      </c>
      <c r="M804" t="s">
        <v>22</v>
      </c>
      <c r="N804" s="12">
        <f t="shared" si="37"/>
        <v>43650.208333333328</v>
      </c>
      <c r="O804">
        <v>1562216400</v>
      </c>
      <c r="P804" s="12">
        <f t="shared" si="38"/>
        <v>43652.208333333328</v>
      </c>
      <c r="Q804">
        <v>1562389200</v>
      </c>
      <c r="R804" t="b">
        <v>0</v>
      </c>
      <c r="S804" t="b">
        <v>0</v>
      </c>
      <c r="T804" t="s">
        <v>122</v>
      </c>
      <c r="U804" t="s">
        <v>2054</v>
      </c>
      <c r="V804" t="s">
        <v>2055</v>
      </c>
    </row>
    <row r="805" spans="1:22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H805" t="s">
        <v>20</v>
      </c>
      <c r="I805">
        <v>233</v>
      </c>
      <c r="J805" s="5">
        <f t="shared" si="36"/>
        <v>1.07</v>
      </c>
      <c r="K805" s="7">
        <f>IF(I805= 0, 0,E805/I805)</f>
        <v>28.012875536480685</v>
      </c>
      <c r="L805" t="s">
        <v>21</v>
      </c>
      <c r="M805" t="s">
        <v>22</v>
      </c>
      <c r="N805" s="12">
        <f t="shared" si="37"/>
        <v>43492.25</v>
      </c>
      <c r="O805">
        <v>1548568800</v>
      </c>
      <c r="P805" s="12">
        <f t="shared" si="38"/>
        <v>43526.25</v>
      </c>
      <c r="Q805">
        <v>1551506400</v>
      </c>
      <c r="R805" t="b">
        <v>0</v>
      </c>
      <c r="S805" t="b">
        <v>0</v>
      </c>
      <c r="T805" t="s">
        <v>33</v>
      </c>
      <c r="U805" t="s">
        <v>2039</v>
      </c>
      <c r="V805" t="s">
        <v>2040</v>
      </c>
    </row>
    <row r="806" spans="1:22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H806" t="s">
        <v>20</v>
      </c>
      <c r="I806">
        <v>218</v>
      </c>
      <c r="J806" s="5">
        <f t="shared" si="36"/>
        <v>2.6873076923076922</v>
      </c>
      <c r="K806" s="7">
        <f>IF(I806= 0, 0,E806/I806)</f>
        <v>32.050458715596328</v>
      </c>
      <c r="L806" t="s">
        <v>21</v>
      </c>
      <c r="M806" t="s">
        <v>22</v>
      </c>
      <c r="N806" s="12">
        <f t="shared" si="37"/>
        <v>43102.25</v>
      </c>
      <c r="O806">
        <v>1514872800</v>
      </c>
      <c r="P806" s="12">
        <f t="shared" si="38"/>
        <v>43122.25</v>
      </c>
      <c r="Q806">
        <v>1516600800</v>
      </c>
      <c r="R806" t="b">
        <v>0</v>
      </c>
      <c r="S806" t="b">
        <v>0</v>
      </c>
      <c r="T806" t="s">
        <v>23</v>
      </c>
      <c r="U806" t="s">
        <v>2035</v>
      </c>
      <c r="V806" t="s">
        <v>2036</v>
      </c>
    </row>
    <row r="807" spans="1:22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H807" t="s">
        <v>14</v>
      </c>
      <c r="I807">
        <v>67</v>
      </c>
      <c r="J807" s="5">
        <f t="shared" si="36"/>
        <v>0.50845360824742269</v>
      </c>
      <c r="K807" s="7">
        <f>IF(I807= 0, 0,E807/I807)</f>
        <v>73.611940298507463</v>
      </c>
      <c r="L807" t="s">
        <v>26</v>
      </c>
      <c r="M807" t="s">
        <v>27</v>
      </c>
      <c r="N807" s="12">
        <f t="shared" si="37"/>
        <v>41958.25</v>
      </c>
      <c r="O807">
        <v>1416031200</v>
      </c>
      <c r="P807" s="12">
        <f t="shared" si="38"/>
        <v>42009.25</v>
      </c>
      <c r="Q807">
        <v>1420437600</v>
      </c>
      <c r="R807" t="b">
        <v>0</v>
      </c>
      <c r="S807" t="b">
        <v>0</v>
      </c>
      <c r="T807" t="s">
        <v>42</v>
      </c>
      <c r="U807" t="s">
        <v>2041</v>
      </c>
      <c r="V807" t="s">
        <v>2042</v>
      </c>
    </row>
    <row r="808" spans="1:22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H808" t="s">
        <v>20</v>
      </c>
      <c r="I808">
        <v>76</v>
      </c>
      <c r="J808" s="5">
        <f t="shared" si="36"/>
        <v>11.802857142857142</v>
      </c>
      <c r="K808" s="7">
        <f>IF(I808= 0, 0,E808/I808)</f>
        <v>108.71052631578948</v>
      </c>
      <c r="L808" t="s">
        <v>21</v>
      </c>
      <c r="M808" t="s">
        <v>22</v>
      </c>
      <c r="N808" s="12">
        <f t="shared" si="37"/>
        <v>40973.25</v>
      </c>
      <c r="O808">
        <v>1330927200</v>
      </c>
      <c r="P808" s="12">
        <f t="shared" si="38"/>
        <v>40997.208333333336</v>
      </c>
      <c r="Q808">
        <v>1332997200</v>
      </c>
      <c r="R808" t="b">
        <v>0</v>
      </c>
      <c r="S808" t="b">
        <v>1</v>
      </c>
      <c r="T808" t="s">
        <v>53</v>
      </c>
      <c r="U808" t="s">
        <v>2041</v>
      </c>
      <c r="V808" t="s">
        <v>2044</v>
      </c>
    </row>
    <row r="809" spans="1:22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H809" t="s">
        <v>20</v>
      </c>
      <c r="I809">
        <v>43</v>
      </c>
      <c r="J809" s="5">
        <f t="shared" si="36"/>
        <v>2.64</v>
      </c>
      <c r="K809" s="7">
        <f>IF(I809= 0, 0,E809/I809)</f>
        <v>42.97674418604651</v>
      </c>
      <c r="L809" t="s">
        <v>21</v>
      </c>
      <c r="M809" t="s">
        <v>22</v>
      </c>
      <c r="N809" s="12">
        <f t="shared" si="37"/>
        <v>43753.208333333328</v>
      </c>
      <c r="O809">
        <v>1571115600</v>
      </c>
      <c r="P809" s="12">
        <f t="shared" si="38"/>
        <v>43797.25</v>
      </c>
      <c r="Q809">
        <v>1574920800</v>
      </c>
      <c r="R809" t="b">
        <v>0</v>
      </c>
      <c r="S809" t="b">
        <v>1</v>
      </c>
      <c r="T809" t="s">
        <v>33</v>
      </c>
      <c r="U809" t="s">
        <v>2039</v>
      </c>
      <c r="V809" t="s">
        <v>2040</v>
      </c>
    </row>
    <row r="810" spans="1:22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H810" t="s">
        <v>14</v>
      </c>
      <c r="I810">
        <v>19</v>
      </c>
      <c r="J810" s="5">
        <f t="shared" si="36"/>
        <v>0.30442307692307691</v>
      </c>
      <c r="K810" s="7">
        <f>IF(I810= 0, 0,E810/I810)</f>
        <v>83.315789473684205</v>
      </c>
      <c r="L810" t="s">
        <v>21</v>
      </c>
      <c r="M810" t="s">
        <v>22</v>
      </c>
      <c r="N810" s="12">
        <f t="shared" si="37"/>
        <v>42507.208333333328</v>
      </c>
      <c r="O810">
        <v>1463461200</v>
      </c>
      <c r="P810" s="12">
        <f t="shared" si="38"/>
        <v>42524.208333333328</v>
      </c>
      <c r="Q810">
        <v>1464930000</v>
      </c>
      <c r="R810" t="b">
        <v>0</v>
      </c>
      <c r="S810" t="b">
        <v>0</v>
      </c>
      <c r="T810" t="s">
        <v>17</v>
      </c>
      <c r="U810" t="s">
        <v>2033</v>
      </c>
      <c r="V810" t="s">
        <v>2034</v>
      </c>
    </row>
    <row r="811" spans="1:22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H811" t="s">
        <v>14</v>
      </c>
      <c r="I811">
        <v>2108</v>
      </c>
      <c r="J811" s="5">
        <f t="shared" si="36"/>
        <v>0.62880681818181816</v>
      </c>
      <c r="K811" s="7">
        <f>IF(I811= 0, 0,E811/I811)</f>
        <v>42</v>
      </c>
      <c r="L811" t="s">
        <v>98</v>
      </c>
      <c r="M811" t="s">
        <v>99</v>
      </c>
      <c r="N811" s="12">
        <f t="shared" si="37"/>
        <v>41135.208333333336</v>
      </c>
      <c r="O811">
        <v>1344920400</v>
      </c>
      <c r="P811" s="12">
        <f t="shared" si="38"/>
        <v>41136.208333333336</v>
      </c>
      <c r="Q811">
        <v>1345006800</v>
      </c>
      <c r="R811" t="b">
        <v>0</v>
      </c>
      <c r="S811" t="b">
        <v>0</v>
      </c>
      <c r="T811" t="s">
        <v>42</v>
      </c>
      <c r="U811" t="s">
        <v>2041</v>
      </c>
      <c r="V811" t="s">
        <v>2042</v>
      </c>
    </row>
    <row r="812" spans="1:22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H812" t="s">
        <v>20</v>
      </c>
      <c r="I812">
        <v>221</v>
      </c>
      <c r="J812" s="5">
        <f t="shared" si="36"/>
        <v>1.9312499999999999</v>
      </c>
      <c r="K812" s="7">
        <f>IF(I812= 0, 0,E812/I812)</f>
        <v>55.927601809954751</v>
      </c>
      <c r="L812" t="s">
        <v>21</v>
      </c>
      <c r="M812" t="s">
        <v>22</v>
      </c>
      <c r="N812" s="12">
        <f t="shared" si="37"/>
        <v>43067.25</v>
      </c>
      <c r="O812">
        <v>1511848800</v>
      </c>
      <c r="P812" s="12">
        <f t="shared" si="38"/>
        <v>43077.25</v>
      </c>
      <c r="Q812">
        <v>1512712800</v>
      </c>
      <c r="R812" t="b">
        <v>0</v>
      </c>
      <c r="S812" t="b">
        <v>1</v>
      </c>
      <c r="T812" t="s">
        <v>33</v>
      </c>
      <c r="U812" t="s">
        <v>2039</v>
      </c>
      <c r="V812" t="s">
        <v>2040</v>
      </c>
    </row>
    <row r="813" spans="1:22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H813" t="s">
        <v>14</v>
      </c>
      <c r="I813">
        <v>679</v>
      </c>
      <c r="J813" s="5">
        <f t="shared" si="36"/>
        <v>0.77102702702702708</v>
      </c>
      <c r="K813" s="7">
        <f>IF(I813= 0, 0,E813/I813)</f>
        <v>105.03681885125184</v>
      </c>
      <c r="L813" t="s">
        <v>21</v>
      </c>
      <c r="M813" t="s">
        <v>22</v>
      </c>
      <c r="N813" s="12">
        <f t="shared" si="37"/>
        <v>42378.25</v>
      </c>
      <c r="O813">
        <v>1452319200</v>
      </c>
      <c r="P813" s="12">
        <f t="shared" si="38"/>
        <v>42380.25</v>
      </c>
      <c r="Q813">
        <v>1452492000</v>
      </c>
      <c r="R813" t="b">
        <v>0</v>
      </c>
      <c r="S813" t="b">
        <v>1</v>
      </c>
      <c r="T813" t="s">
        <v>89</v>
      </c>
      <c r="U813" t="s">
        <v>2050</v>
      </c>
      <c r="V813" t="s">
        <v>2051</v>
      </c>
    </row>
    <row r="814" spans="1:22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H814" t="s">
        <v>20</v>
      </c>
      <c r="I814">
        <v>2805</v>
      </c>
      <c r="J814" s="5">
        <f t="shared" si="36"/>
        <v>2.2552763819095478</v>
      </c>
      <c r="K814" s="7">
        <f>IF(I814= 0, 0,E814/I814)</f>
        <v>48</v>
      </c>
      <c r="L814" t="s">
        <v>15</v>
      </c>
      <c r="M814" t="s">
        <v>16</v>
      </c>
      <c r="N814" s="12">
        <f t="shared" si="37"/>
        <v>43206.208333333328</v>
      </c>
      <c r="O814">
        <v>1523854800</v>
      </c>
      <c r="P814" s="12">
        <f t="shared" si="38"/>
        <v>43211.208333333328</v>
      </c>
      <c r="Q814">
        <v>1524286800</v>
      </c>
      <c r="R814" t="b">
        <v>0</v>
      </c>
      <c r="S814" t="b">
        <v>0</v>
      </c>
      <c r="T814" t="s">
        <v>68</v>
      </c>
      <c r="U814" t="s">
        <v>2047</v>
      </c>
      <c r="V814" t="s">
        <v>2048</v>
      </c>
    </row>
    <row r="815" spans="1:22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H815" t="s">
        <v>20</v>
      </c>
      <c r="I815">
        <v>68</v>
      </c>
      <c r="J815" s="5">
        <f t="shared" si="36"/>
        <v>2.3940625</v>
      </c>
      <c r="K815" s="7">
        <f>IF(I815= 0, 0,E815/I815)</f>
        <v>112.66176470588235</v>
      </c>
      <c r="L815" t="s">
        <v>21</v>
      </c>
      <c r="M815" t="s">
        <v>22</v>
      </c>
      <c r="N815" s="12">
        <f t="shared" si="37"/>
        <v>41148.208333333336</v>
      </c>
      <c r="O815">
        <v>1346043600</v>
      </c>
      <c r="P815" s="12">
        <f t="shared" si="38"/>
        <v>41158.208333333336</v>
      </c>
      <c r="Q815">
        <v>1346907600</v>
      </c>
      <c r="R815" t="b">
        <v>0</v>
      </c>
      <c r="S815" t="b">
        <v>0</v>
      </c>
      <c r="T815" t="s">
        <v>89</v>
      </c>
      <c r="U815" t="s">
        <v>2050</v>
      </c>
      <c r="V815" t="s">
        <v>2051</v>
      </c>
    </row>
    <row r="816" spans="1:22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H816" t="s">
        <v>14</v>
      </c>
      <c r="I816">
        <v>36</v>
      </c>
      <c r="J816" s="5">
        <f t="shared" si="36"/>
        <v>0.921875</v>
      </c>
      <c r="K816" s="7">
        <f>IF(I816= 0, 0,E816/I816)</f>
        <v>81.944444444444443</v>
      </c>
      <c r="L816" t="s">
        <v>36</v>
      </c>
      <c r="M816" t="s">
        <v>37</v>
      </c>
      <c r="N816" s="12">
        <f t="shared" si="37"/>
        <v>42517.208333333328</v>
      </c>
      <c r="O816">
        <v>1464325200</v>
      </c>
      <c r="P816" s="12">
        <f t="shared" si="38"/>
        <v>42519.208333333328</v>
      </c>
      <c r="Q816">
        <v>1464498000</v>
      </c>
      <c r="R816" t="b">
        <v>0</v>
      </c>
      <c r="S816" t="b">
        <v>1</v>
      </c>
      <c r="T816" t="s">
        <v>23</v>
      </c>
      <c r="U816" t="s">
        <v>2035</v>
      </c>
      <c r="V816" t="s">
        <v>2036</v>
      </c>
    </row>
    <row r="817" spans="1:22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H817" t="s">
        <v>20</v>
      </c>
      <c r="I817">
        <v>183</v>
      </c>
      <c r="J817" s="5">
        <f t="shared" si="36"/>
        <v>1.3023333333333333</v>
      </c>
      <c r="K817" s="7">
        <f>IF(I817= 0, 0,E817/I817)</f>
        <v>64.049180327868854</v>
      </c>
      <c r="L817" t="s">
        <v>15</v>
      </c>
      <c r="M817" t="s">
        <v>16</v>
      </c>
      <c r="N817" s="12">
        <f t="shared" si="37"/>
        <v>43068.25</v>
      </c>
      <c r="O817">
        <v>1511935200</v>
      </c>
      <c r="P817" s="12">
        <f t="shared" si="38"/>
        <v>43094.25</v>
      </c>
      <c r="Q817">
        <v>1514181600</v>
      </c>
      <c r="R817" t="b">
        <v>0</v>
      </c>
      <c r="S817" t="b">
        <v>0</v>
      </c>
      <c r="T817" t="s">
        <v>23</v>
      </c>
      <c r="U817" t="s">
        <v>2035</v>
      </c>
      <c r="V817" t="s">
        <v>2036</v>
      </c>
    </row>
    <row r="818" spans="1:22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H818" t="s">
        <v>20</v>
      </c>
      <c r="I818">
        <v>133</v>
      </c>
      <c r="J818" s="5">
        <f t="shared" si="36"/>
        <v>6.1521739130434785</v>
      </c>
      <c r="K818" s="7">
        <f>IF(I818= 0, 0,E818/I818)</f>
        <v>106.39097744360902</v>
      </c>
      <c r="L818" t="s">
        <v>21</v>
      </c>
      <c r="M818" t="s">
        <v>22</v>
      </c>
      <c r="N818" s="12">
        <f t="shared" si="37"/>
        <v>41680.25</v>
      </c>
      <c r="O818">
        <v>1392012000</v>
      </c>
      <c r="P818" s="12">
        <f t="shared" si="38"/>
        <v>41682.25</v>
      </c>
      <c r="Q818">
        <v>1392184800</v>
      </c>
      <c r="R818" t="b">
        <v>1</v>
      </c>
      <c r="S818" t="b">
        <v>1</v>
      </c>
      <c r="T818" t="s">
        <v>33</v>
      </c>
      <c r="U818" t="s">
        <v>2039</v>
      </c>
      <c r="V818" t="s">
        <v>2040</v>
      </c>
    </row>
    <row r="819" spans="1:22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H819" t="s">
        <v>20</v>
      </c>
      <c r="I819">
        <v>2489</v>
      </c>
      <c r="J819" s="5">
        <f t="shared" si="36"/>
        <v>3.687953216374269</v>
      </c>
      <c r="K819" s="7">
        <f>IF(I819= 0, 0,E819/I819)</f>
        <v>76.011249497790274</v>
      </c>
      <c r="L819" t="s">
        <v>107</v>
      </c>
      <c r="M819" t="s">
        <v>108</v>
      </c>
      <c r="N819" s="12">
        <f t="shared" si="37"/>
        <v>43589.208333333328</v>
      </c>
      <c r="O819">
        <v>1556946000</v>
      </c>
      <c r="P819" s="12">
        <f t="shared" si="38"/>
        <v>43617.208333333328</v>
      </c>
      <c r="Q819">
        <v>1559365200</v>
      </c>
      <c r="R819" t="b">
        <v>0</v>
      </c>
      <c r="S819" t="b">
        <v>1</v>
      </c>
      <c r="T819" t="s">
        <v>68</v>
      </c>
      <c r="U819" t="s">
        <v>2047</v>
      </c>
      <c r="V819" t="s">
        <v>2048</v>
      </c>
    </row>
    <row r="820" spans="1:22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H820" t="s">
        <v>20</v>
      </c>
      <c r="I820">
        <v>69</v>
      </c>
      <c r="J820" s="5">
        <f t="shared" si="36"/>
        <v>10.948571428571428</v>
      </c>
      <c r="K820" s="7">
        <f>IF(I820= 0, 0,E820/I820)</f>
        <v>111.07246376811594</v>
      </c>
      <c r="L820" t="s">
        <v>21</v>
      </c>
      <c r="M820" t="s">
        <v>22</v>
      </c>
      <c r="N820" s="12">
        <f t="shared" si="37"/>
        <v>43486.25</v>
      </c>
      <c r="O820">
        <v>1548050400</v>
      </c>
      <c r="P820" s="12">
        <f t="shared" si="38"/>
        <v>43499.25</v>
      </c>
      <c r="Q820">
        <v>1549173600</v>
      </c>
      <c r="R820" t="b">
        <v>0</v>
      </c>
      <c r="S820" t="b">
        <v>1</v>
      </c>
      <c r="T820" t="s">
        <v>33</v>
      </c>
      <c r="U820" t="s">
        <v>2039</v>
      </c>
      <c r="V820" t="s">
        <v>2040</v>
      </c>
    </row>
    <row r="821" spans="1:22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H821" t="s">
        <v>14</v>
      </c>
      <c r="I821">
        <v>47</v>
      </c>
      <c r="J821" s="5">
        <f t="shared" si="36"/>
        <v>0.50662921348314605</v>
      </c>
      <c r="K821" s="7">
        <f>IF(I821= 0, 0,E821/I821)</f>
        <v>95.936170212765958</v>
      </c>
      <c r="L821" t="s">
        <v>21</v>
      </c>
      <c r="M821" t="s">
        <v>22</v>
      </c>
      <c r="N821" s="12">
        <f t="shared" si="37"/>
        <v>41237.25</v>
      </c>
      <c r="O821">
        <v>1353736800</v>
      </c>
      <c r="P821" s="12">
        <f t="shared" si="38"/>
        <v>41252.25</v>
      </c>
      <c r="Q821">
        <v>1355032800</v>
      </c>
      <c r="R821" t="b">
        <v>1</v>
      </c>
      <c r="S821" t="b">
        <v>0</v>
      </c>
      <c r="T821" t="s">
        <v>89</v>
      </c>
      <c r="U821" t="s">
        <v>2050</v>
      </c>
      <c r="V821" t="s">
        <v>2051</v>
      </c>
    </row>
    <row r="822" spans="1:22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H822" t="s">
        <v>20</v>
      </c>
      <c r="I822">
        <v>279</v>
      </c>
      <c r="J822" s="5">
        <f t="shared" si="36"/>
        <v>8.0060000000000002</v>
      </c>
      <c r="K822" s="7">
        <f>IF(I822= 0, 0,E822/I822)</f>
        <v>43.043010752688176</v>
      </c>
      <c r="L822" t="s">
        <v>40</v>
      </c>
      <c r="M822" t="s">
        <v>41</v>
      </c>
      <c r="N822" s="12">
        <f t="shared" si="37"/>
        <v>43310.208333333328</v>
      </c>
      <c r="O822">
        <v>1532840400</v>
      </c>
      <c r="P822" s="12">
        <f t="shared" si="38"/>
        <v>43323.208333333328</v>
      </c>
      <c r="Q822">
        <v>1533963600</v>
      </c>
      <c r="R822" t="b">
        <v>0</v>
      </c>
      <c r="S822" t="b">
        <v>1</v>
      </c>
      <c r="T822" t="s">
        <v>23</v>
      </c>
      <c r="U822" t="s">
        <v>2035</v>
      </c>
      <c r="V822" t="s">
        <v>2036</v>
      </c>
    </row>
    <row r="823" spans="1:22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H823" t="s">
        <v>20</v>
      </c>
      <c r="I823">
        <v>210</v>
      </c>
      <c r="J823" s="5">
        <f t="shared" si="36"/>
        <v>2.9128571428571428</v>
      </c>
      <c r="K823" s="7">
        <f>IF(I823= 0, 0,E823/I823)</f>
        <v>67.966666666666669</v>
      </c>
      <c r="L823" t="s">
        <v>21</v>
      </c>
      <c r="M823" t="s">
        <v>22</v>
      </c>
      <c r="N823" s="12">
        <f t="shared" si="37"/>
        <v>42794.25</v>
      </c>
      <c r="O823">
        <v>1488261600</v>
      </c>
      <c r="P823" s="12">
        <f t="shared" si="38"/>
        <v>42807.208333333328</v>
      </c>
      <c r="Q823">
        <v>1489381200</v>
      </c>
      <c r="R823" t="b">
        <v>0</v>
      </c>
      <c r="S823" t="b">
        <v>0</v>
      </c>
      <c r="T823" t="s">
        <v>42</v>
      </c>
      <c r="U823" t="s">
        <v>2041</v>
      </c>
      <c r="V823" t="s">
        <v>2042</v>
      </c>
    </row>
    <row r="824" spans="1:22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H824" t="s">
        <v>20</v>
      </c>
      <c r="I824">
        <v>2100</v>
      </c>
      <c r="J824" s="5">
        <f t="shared" si="36"/>
        <v>3.4996666666666667</v>
      </c>
      <c r="K824" s="7">
        <f>IF(I824= 0, 0,E824/I824)</f>
        <v>89.991428571428571</v>
      </c>
      <c r="L824" t="s">
        <v>21</v>
      </c>
      <c r="M824" t="s">
        <v>22</v>
      </c>
      <c r="N824" s="12">
        <f t="shared" si="37"/>
        <v>41698.25</v>
      </c>
      <c r="O824">
        <v>1393567200</v>
      </c>
      <c r="P824" s="12">
        <f t="shared" si="38"/>
        <v>41715.208333333336</v>
      </c>
      <c r="Q824">
        <v>1395032400</v>
      </c>
      <c r="R824" t="b">
        <v>0</v>
      </c>
      <c r="S824" t="b">
        <v>0</v>
      </c>
      <c r="T824" t="s">
        <v>23</v>
      </c>
      <c r="U824" t="s">
        <v>2035</v>
      </c>
      <c r="V824" t="s">
        <v>2036</v>
      </c>
    </row>
    <row r="825" spans="1:22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H825" t="s">
        <v>20</v>
      </c>
      <c r="I825">
        <v>252</v>
      </c>
      <c r="J825" s="5">
        <f t="shared" si="36"/>
        <v>3.5707317073170732</v>
      </c>
      <c r="K825" s="7">
        <f>IF(I825= 0, 0,E825/I825)</f>
        <v>58.095238095238095</v>
      </c>
      <c r="L825" t="s">
        <v>21</v>
      </c>
      <c r="M825" t="s">
        <v>22</v>
      </c>
      <c r="N825" s="12">
        <f t="shared" si="37"/>
        <v>41892.208333333336</v>
      </c>
      <c r="O825">
        <v>1410325200</v>
      </c>
      <c r="P825" s="12">
        <f t="shared" si="38"/>
        <v>41917.208333333336</v>
      </c>
      <c r="Q825">
        <v>1412485200</v>
      </c>
      <c r="R825" t="b">
        <v>1</v>
      </c>
      <c r="S825" t="b">
        <v>1</v>
      </c>
      <c r="T825" t="s">
        <v>23</v>
      </c>
      <c r="U825" t="s">
        <v>2035</v>
      </c>
      <c r="V825" t="s">
        <v>2036</v>
      </c>
    </row>
    <row r="826" spans="1:22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H826" t="s">
        <v>20</v>
      </c>
      <c r="I826">
        <v>1280</v>
      </c>
      <c r="J826" s="5">
        <f t="shared" si="36"/>
        <v>1.2648941176470587</v>
      </c>
      <c r="K826" s="7">
        <f>IF(I826= 0, 0,E826/I826)</f>
        <v>83.996875000000003</v>
      </c>
      <c r="L826" t="s">
        <v>21</v>
      </c>
      <c r="M826" t="s">
        <v>22</v>
      </c>
      <c r="N826" s="12">
        <f t="shared" si="37"/>
        <v>40348.208333333336</v>
      </c>
      <c r="O826">
        <v>1276923600</v>
      </c>
      <c r="P826" s="12">
        <f t="shared" si="38"/>
        <v>40380.208333333336</v>
      </c>
      <c r="Q826">
        <v>1279688400</v>
      </c>
      <c r="R826" t="b">
        <v>0</v>
      </c>
      <c r="S826" t="b">
        <v>1</v>
      </c>
      <c r="T826" t="s">
        <v>68</v>
      </c>
      <c r="U826" t="s">
        <v>2047</v>
      </c>
      <c r="V826" t="s">
        <v>2048</v>
      </c>
    </row>
    <row r="827" spans="1:22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H827" t="s">
        <v>20</v>
      </c>
      <c r="I827">
        <v>157</v>
      </c>
      <c r="J827" s="5">
        <f t="shared" si="36"/>
        <v>3.875</v>
      </c>
      <c r="K827" s="7">
        <f>IF(I827= 0, 0,E827/I827)</f>
        <v>88.853503184713375</v>
      </c>
      <c r="L827" t="s">
        <v>40</v>
      </c>
      <c r="M827" t="s">
        <v>41</v>
      </c>
      <c r="N827" s="12">
        <f t="shared" si="37"/>
        <v>42941.208333333328</v>
      </c>
      <c r="O827">
        <v>1500958800</v>
      </c>
      <c r="P827" s="12">
        <f t="shared" si="38"/>
        <v>42953.208333333328</v>
      </c>
      <c r="Q827">
        <v>1501995600</v>
      </c>
      <c r="R827" t="b">
        <v>0</v>
      </c>
      <c r="S827" t="b">
        <v>0</v>
      </c>
      <c r="T827" t="s">
        <v>100</v>
      </c>
      <c r="U827" t="s">
        <v>2041</v>
      </c>
      <c r="V827" t="s">
        <v>2052</v>
      </c>
    </row>
    <row r="828" spans="1:22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H828" t="s">
        <v>20</v>
      </c>
      <c r="I828">
        <v>194</v>
      </c>
      <c r="J828" s="5">
        <f t="shared" si="36"/>
        <v>4.5703571428571426</v>
      </c>
      <c r="K828" s="7">
        <f>IF(I828= 0, 0,E828/I828)</f>
        <v>65.963917525773198</v>
      </c>
      <c r="L828" t="s">
        <v>21</v>
      </c>
      <c r="M828" t="s">
        <v>22</v>
      </c>
      <c r="N828" s="12">
        <f t="shared" si="37"/>
        <v>40525.25</v>
      </c>
      <c r="O828">
        <v>1292220000</v>
      </c>
      <c r="P828" s="12">
        <f t="shared" si="38"/>
        <v>40553.25</v>
      </c>
      <c r="Q828">
        <v>1294639200</v>
      </c>
      <c r="R828" t="b">
        <v>0</v>
      </c>
      <c r="S828" t="b">
        <v>1</v>
      </c>
      <c r="T828" t="s">
        <v>33</v>
      </c>
      <c r="U828" t="s">
        <v>2039</v>
      </c>
      <c r="V828" t="s">
        <v>2040</v>
      </c>
    </row>
    <row r="829" spans="1:22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H829" t="s">
        <v>20</v>
      </c>
      <c r="I829">
        <v>82</v>
      </c>
      <c r="J829" s="5">
        <f t="shared" si="36"/>
        <v>2.6669565217391304</v>
      </c>
      <c r="K829" s="7">
        <f>IF(I829= 0, 0,E829/I829)</f>
        <v>74.804878048780495</v>
      </c>
      <c r="L829" t="s">
        <v>26</v>
      </c>
      <c r="M829" t="s">
        <v>27</v>
      </c>
      <c r="N829" s="12">
        <f t="shared" si="37"/>
        <v>40666.208333333336</v>
      </c>
      <c r="O829">
        <v>1304398800</v>
      </c>
      <c r="P829" s="12">
        <f t="shared" si="38"/>
        <v>40678.208333333336</v>
      </c>
      <c r="Q829">
        <v>1305435600</v>
      </c>
      <c r="R829" t="b">
        <v>0</v>
      </c>
      <c r="S829" t="b">
        <v>1</v>
      </c>
      <c r="T829" t="s">
        <v>53</v>
      </c>
      <c r="U829" t="s">
        <v>2041</v>
      </c>
      <c r="V829" t="s">
        <v>2044</v>
      </c>
    </row>
    <row r="830" spans="1:22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H830" t="s">
        <v>14</v>
      </c>
      <c r="I830">
        <v>70</v>
      </c>
      <c r="J830" s="5">
        <f t="shared" si="36"/>
        <v>0.69</v>
      </c>
      <c r="K830" s="7">
        <f>IF(I830= 0, 0,E830/I830)</f>
        <v>69.98571428571428</v>
      </c>
      <c r="L830" t="s">
        <v>21</v>
      </c>
      <c r="M830" t="s">
        <v>22</v>
      </c>
      <c r="N830" s="12">
        <f t="shared" si="37"/>
        <v>43340.208333333328</v>
      </c>
      <c r="O830">
        <v>1535432400</v>
      </c>
      <c r="P830" s="12">
        <f t="shared" si="38"/>
        <v>43365.208333333328</v>
      </c>
      <c r="Q830">
        <v>1537592400</v>
      </c>
      <c r="R830" t="b">
        <v>0</v>
      </c>
      <c r="S830" t="b">
        <v>0</v>
      </c>
      <c r="T830" t="s">
        <v>33</v>
      </c>
      <c r="U830" t="s">
        <v>2039</v>
      </c>
      <c r="V830" t="s">
        <v>2040</v>
      </c>
    </row>
    <row r="831" spans="1:22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H831" t="s">
        <v>14</v>
      </c>
      <c r="I831">
        <v>154</v>
      </c>
      <c r="J831" s="5">
        <f t="shared" si="36"/>
        <v>0.51343749999999999</v>
      </c>
      <c r="K831" s="7">
        <f>IF(I831= 0, 0,E831/I831)</f>
        <v>32.006493506493506</v>
      </c>
      <c r="L831" t="s">
        <v>21</v>
      </c>
      <c r="M831" t="s">
        <v>22</v>
      </c>
      <c r="N831" s="12">
        <f t="shared" si="37"/>
        <v>42164.208333333328</v>
      </c>
      <c r="O831">
        <v>1433826000</v>
      </c>
      <c r="P831" s="12">
        <f t="shared" si="38"/>
        <v>42179.208333333328</v>
      </c>
      <c r="Q831">
        <v>1435122000</v>
      </c>
      <c r="R831" t="b">
        <v>0</v>
      </c>
      <c r="S831" t="b">
        <v>0</v>
      </c>
      <c r="T831" t="s">
        <v>33</v>
      </c>
      <c r="U831" t="s">
        <v>2039</v>
      </c>
      <c r="V831" t="s">
        <v>2040</v>
      </c>
    </row>
    <row r="832" spans="1:22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H832" t="s">
        <v>14</v>
      </c>
      <c r="I832">
        <v>22</v>
      </c>
      <c r="J832" s="5">
        <f t="shared" si="36"/>
        <v>1.1710526315789473E-2</v>
      </c>
      <c r="K832" s="7">
        <f>IF(I832= 0, 0,E832/I832)</f>
        <v>64.727272727272734</v>
      </c>
      <c r="L832" t="s">
        <v>21</v>
      </c>
      <c r="M832" t="s">
        <v>22</v>
      </c>
      <c r="N832" s="12">
        <f t="shared" si="37"/>
        <v>43103.25</v>
      </c>
      <c r="O832">
        <v>1514959200</v>
      </c>
      <c r="P832" s="12">
        <f t="shared" si="38"/>
        <v>43162.25</v>
      </c>
      <c r="Q832">
        <v>1520056800</v>
      </c>
      <c r="R832" t="b">
        <v>0</v>
      </c>
      <c r="S832" t="b">
        <v>0</v>
      </c>
      <c r="T832" t="s">
        <v>33</v>
      </c>
      <c r="U832" t="s">
        <v>2039</v>
      </c>
      <c r="V832" t="s">
        <v>2040</v>
      </c>
    </row>
    <row r="833" spans="1:22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H833" t="s">
        <v>20</v>
      </c>
      <c r="I833">
        <v>4233</v>
      </c>
      <c r="J833" s="5">
        <f t="shared" si="36"/>
        <v>1.089773429454171</v>
      </c>
      <c r="K833" s="7">
        <f>IF(I833= 0, 0,E833/I833)</f>
        <v>24.998110087408456</v>
      </c>
      <c r="L833" t="s">
        <v>21</v>
      </c>
      <c r="M833" t="s">
        <v>22</v>
      </c>
      <c r="N833" s="12">
        <f t="shared" si="37"/>
        <v>40994.208333333336</v>
      </c>
      <c r="O833">
        <v>1332738000</v>
      </c>
      <c r="P833" s="12">
        <f t="shared" si="38"/>
        <v>41028.208333333336</v>
      </c>
      <c r="Q833">
        <v>1335675600</v>
      </c>
      <c r="R833" t="b">
        <v>0</v>
      </c>
      <c r="S833" t="b">
        <v>0</v>
      </c>
      <c r="T833" t="s">
        <v>122</v>
      </c>
      <c r="U833" t="s">
        <v>2054</v>
      </c>
      <c r="V833" t="s">
        <v>2055</v>
      </c>
    </row>
    <row r="834" spans="1:22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H834" t="s">
        <v>20</v>
      </c>
      <c r="I834">
        <v>1297</v>
      </c>
      <c r="J834" s="5">
        <f t="shared" si="36"/>
        <v>3.1517592592592591</v>
      </c>
      <c r="K834" s="7">
        <f>IF(I834= 0, 0,E834/I834)</f>
        <v>104.97764070932922</v>
      </c>
      <c r="L834" t="s">
        <v>36</v>
      </c>
      <c r="M834" t="s">
        <v>37</v>
      </c>
      <c r="N834" s="12">
        <f t="shared" si="37"/>
        <v>42299.208333333328</v>
      </c>
      <c r="O834">
        <v>1445490000</v>
      </c>
      <c r="P834" s="12">
        <f t="shared" si="38"/>
        <v>42333.25</v>
      </c>
      <c r="Q834">
        <v>1448431200</v>
      </c>
      <c r="R834" t="b">
        <v>1</v>
      </c>
      <c r="S834" t="b">
        <v>0</v>
      </c>
      <c r="T834" t="s">
        <v>206</v>
      </c>
      <c r="U834" t="s">
        <v>2047</v>
      </c>
      <c r="V834" t="s">
        <v>2059</v>
      </c>
    </row>
    <row r="835" spans="1:22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H835" t="s">
        <v>20</v>
      </c>
      <c r="I835">
        <v>165</v>
      </c>
      <c r="J835" s="5">
        <f t="shared" ref="J835:J898" si="39">E835/D835</f>
        <v>1.5769117647058823</v>
      </c>
      <c r="K835" s="7">
        <f>IF(I835= 0, 0,E835/I835)</f>
        <v>64.987878787878785</v>
      </c>
      <c r="L835" t="s">
        <v>36</v>
      </c>
      <c r="M835" t="s">
        <v>37</v>
      </c>
      <c r="N835" s="12">
        <f t="shared" ref="N835:N898" si="40">(((O835/60/60)/24+DATE(1970,1,1)))</f>
        <v>40588.25</v>
      </c>
      <c r="O835">
        <v>1297663200</v>
      </c>
      <c r="P835" s="12">
        <f t="shared" ref="P835:P898" si="41">(((Q835/60)/60)/24+DATE(1970,1,1))</f>
        <v>40599.25</v>
      </c>
      <c r="Q835">
        <v>1298613600</v>
      </c>
      <c r="R835" t="b">
        <v>0</v>
      </c>
      <c r="S835" t="b">
        <v>0</v>
      </c>
      <c r="T835" t="s">
        <v>206</v>
      </c>
      <c r="U835" t="s">
        <v>2047</v>
      </c>
      <c r="V835" t="s">
        <v>2059</v>
      </c>
    </row>
    <row r="836" spans="1:22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H836" t="s">
        <v>20</v>
      </c>
      <c r="I836">
        <v>119</v>
      </c>
      <c r="J836" s="5">
        <f t="shared" si="39"/>
        <v>1.5380821917808218</v>
      </c>
      <c r="K836" s="7">
        <f>IF(I836= 0, 0,E836/I836)</f>
        <v>94.352941176470594</v>
      </c>
      <c r="L836" t="s">
        <v>21</v>
      </c>
      <c r="M836" t="s">
        <v>22</v>
      </c>
      <c r="N836" s="12">
        <f t="shared" si="40"/>
        <v>41448.208333333336</v>
      </c>
      <c r="O836">
        <v>1371963600</v>
      </c>
      <c r="P836" s="12">
        <f t="shared" si="41"/>
        <v>41454.208333333336</v>
      </c>
      <c r="Q836">
        <v>1372482000</v>
      </c>
      <c r="R836" t="b">
        <v>0</v>
      </c>
      <c r="S836" t="b">
        <v>0</v>
      </c>
      <c r="T836" t="s">
        <v>33</v>
      </c>
      <c r="U836" t="s">
        <v>2039</v>
      </c>
      <c r="V836" t="s">
        <v>2040</v>
      </c>
    </row>
    <row r="837" spans="1:22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H837" t="s">
        <v>14</v>
      </c>
      <c r="I837">
        <v>1758</v>
      </c>
      <c r="J837" s="5">
        <f t="shared" si="39"/>
        <v>0.89738979118329465</v>
      </c>
      <c r="K837" s="7">
        <f>IF(I837= 0, 0,E837/I837)</f>
        <v>44.001706484641637</v>
      </c>
      <c r="L837" t="s">
        <v>21</v>
      </c>
      <c r="M837" t="s">
        <v>22</v>
      </c>
      <c r="N837" s="12">
        <f t="shared" si="40"/>
        <v>42063.25</v>
      </c>
      <c r="O837">
        <v>1425103200</v>
      </c>
      <c r="P837" s="12">
        <f t="shared" si="41"/>
        <v>42069.25</v>
      </c>
      <c r="Q837">
        <v>1425621600</v>
      </c>
      <c r="R837" t="b">
        <v>0</v>
      </c>
      <c r="S837" t="b">
        <v>0</v>
      </c>
      <c r="T837" t="s">
        <v>28</v>
      </c>
      <c r="U837" t="s">
        <v>2037</v>
      </c>
      <c r="V837" t="s">
        <v>2038</v>
      </c>
    </row>
    <row r="838" spans="1:22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H838" t="s">
        <v>14</v>
      </c>
      <c r="I838">
        <v>94</v>
      </c>
      <c r="J838" s="5">
        <f t="shared" si="39"/>
        <v>0.75135802469135804</v>
      </c>
      <c r="K838" s="7">
        <f>IF(I838= 0, 0,E838/I838)</f>
        <v>64.744680851063833</v>
      </c>
      <c r="L838" t="s">
        <v>21</v>
      </c>
      <c r="M838" t="s">
        <v>22</v>
      </c>
      <c r="N838" s="12">
        <f t="shared" si="40"/>
        <v>40214.25</v>
      </c>
      <c r="O838">
        <v>1265349600</v>
      </c>
      <c r="P838" s="12">
        <f t="shared" si="41"/>
        <v>40225.25</v>
      </c>
      <c r="Q838">
        <v>1266300000</v>
      </c>
      <c r="R838" t="b">
        <v>0</v>
      </c>
      <c r="S838" t="b">
        <v>0</v>
      </c>
      <c r="T838" t="s">
        <v>60</v>
      </c>
      <c r="U838" t="s">
        <v>2035</v>
      </c>
      <c r="V838" t="s">
        <v>2045</v>
      </c>
    </row>
    <row r="839" spans="1:22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H839" t="s">
        <v>20</v>
      </c>
      <c r="I839">
        <v>1797</v>
      </c>
      <c r="J839" s="5">
        <f t="shared" si="39"/>
        <v>8.5288135593220336</v>
      </c>
      <c r="K839" s="7">
        <f>IF(I839= 0, 0,E839/I839)</f>
        <v>84.00667779632721</v>
      </c>
      <c r="L839" t="s">
        <v>21</v>
      </c>
      <c r="M839" t="s">
        <v>22</v>
      </c>
      <c r="N839" s="12">
        <f t="shared" si="40"/>
        <v>40629.208333333336</v>
      </c>
      <c r="O839">
        <v>1301202000</v>
      </c>
      <c r="P839" s="12">
        <f t="shared" si="41"/>
        <v>40683.208333333336</v>
      </c>
      <c r="Q839">
        <v>1305867600</v>
      </c>
      <c r="R839" t="b">
        <v>0</v>
      </c>
      <c r="S839" t="b">
        <v>0</v>
      </c>
      <c r="T839" t="s">
        <v>159</v>
      </c>
      <c r="U839" t="s">
        <v>2035</v>
      </c>
      <c r="V839" t="s">
        <v>2058</v>
      </c>
    </row>
    <row r="840" spans="1:22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H840" t="s">
        <v>20</v>
      </c>
      <c r="I840">
        <v>261</v>
      </c>
      <c r="J840" s="5">
        <f t="shared" si="39"/>
        <v>1.3890625000000001</v>
      </c>
      <c r="K840" s="7">
        <f>IF(I840= 0, 0,E840/I840)</f>
        <v>34.061302681992338</v>
      </c>
      <c r="L840" t="s">
        <v>21</v>
      </c>
      <c r="M840" t="s">
        <v>22</v>
      </c>
      <c r="N840" s="12">
        <f t="shared" si="40"/>
        <v>43370.208333333328</v>
      </c>
      <c r="O840">
        <v>1538024400</v>
      </c>
      <c r="P840" s="12">
        <f t="shared" si="41"/>
        <v>43379.208333333328</v>
      </c>
      <c r="Q840">
        <v>1538802000</v>
      </c>
      <c r="R840" t="b">
        <v>0</v>
      </c>
      <c r="S840" t="b">
        <v>0</v>
      </c>
      <c r="T840" t="s">
        <v>33</v>
      </c>
      <c r="U840" t="s">
        <v>2039</v>
      </c>
      <c r="V840" t="s">
        <v>2040</v>
      </c>
    </row>
    <row r="841" spans="1:22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H841" t="s">
        <v>20</v>
      </c>
      <c r="I841">
        <v>157</v>
      </c>
      <c r="J841" s="5">
        <f t="shared" si="39"/>
        <v>1.9018181818181819</v>
      </c>
      <c r="K841" s="7">
        <f>IF(I841= 0, 0,E841/I841)</f>
        <v>93.273885350318466</v>
      </c>
      <c r="L841" t="s">
        <v>21</v>
      </c>
      <c r="M841" t="s">
        <v>22</v>
      </c>
      <c r="N841" s="12">
        <f t="shared" si="40"/>
        <v>41715.208333333336</v>
      </c>
      <c r="O841">
        <v>1395032400</v>
      </c>
      <c r="P841" s="12">
        <f t="shared" si="41"/>
        <v>41760.208333333336</v>
      </c>
      <c r="Q841">
        <v>1398920400</v>
      </c>
      <c r="R841" t="b">
        <v>0</v>
      </c>
      <c r="S841" t="b">
        <v>1</v>
      </c>
      <c r="T841" t="s">
        <v>42</v>
      </c>
      <c r="U841" t="s">
        <v>2041</v>
      </c>
      <c r="V841" t="s">
        <v>2042</v>
      </c>
    </row>
    <row r="842" spans="1:22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H842" t="s">
        <v>20</v>
      </c>
      <c r="I842">
        <v>3533</v>
      </c>
      <c r="J842" s="5">
        <f t="shared" si="39"/>
        <v>1.0024333619948409</v>
      </c>
      <c r="K842" s="7">
        <f>IF(I842= 0, 0,E842/I842)</f>
        <v>32.998301726577978</v>
      </c>
      <c r="L842" t="s">
        <v>21</v>
      </c>
      <c r="M842" t="s">
        <v>22</v>
      </c>
      <c r="N842" s="12">
        <f t="shared" si="40"/>
        <v>41836.208333333336</v>
      </c>
      <c r="O842">
        <v>1405486800</v>
      </c>
      <c r="P842" s="12">
        <f t="shared" si="41"/>
        <v>41838.208333333336</v>
      </c>
      <c r="Q842">
        <v>1405659600</v>
      </c>
      <c r="R842" t="b">
        <v>0</v>
      </c>
      <c r="S842" t="b">
        <v>1</v>
      </c>
      <c r="T842" t="s">
        <v>33</v>
      </c>
      <c r="U842" t="s">
        <v>2039</v>
      </c>
      <c r="V842" t="s">
        <v>2040</v>
      </c>
    </row>
    <row r="843" spans="1:22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H843" t="s">
        <v>20</v>
      </c>
      <c r="I843">
        <v>155</v>
      </c>
      <c r="J843" s="5">
        <f t="shared" si="39"/>
        <v>1.4275824175824177</v>
      </c>
      <c r="K843" s="7">
        <f>IF(I843= 0, 0,E843/I843)</f>
        <v>83.812903225806451</v>
      </c>
      <c r="L843" t="s">
        <v>21</v>
      </c>
      <c r="M843" t="s">
        <v>22</v>
      </c>
      <c r="N843" s="12">
        <f t="shared" si="40"/>
        <v>42419.25</v>
      </c>
      <c r="O843">
        <v>1455861600</v>
      </c>
      <c r="P843" s="12">
        <f t="shared" si="41"/>
        <v>42435.25</v>
      </c>
      <c r="Q843">
        <v>1457244000</v>
      </c>
      <c r="R843" t="b">
        <v>0</v>
      </c>
      <c r="S843" t="b">
        <v>0</v>
      </c>
      <c r="T843" t="s">
        <v>28</v>
      </c>
      <c r="U843" t="s">
        <v>2037</v>
      </c>
      <c r="V843" t="s">
        <v>2038</v>
      </c>
    </row>
    <row r="844" spans="1:22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H844" t="s">
        <v>20</v>
      </c>
      <c r="I844">
        <v>132</v>
      </c>
      <c r="J844" s="5">
        <f t="shared" si="39"/>
        <v>5.6313333333333331</v>
      </c>
      <c r="K844" s="7">
        <f>IF(I844= 0, 0,E844/I844)</f>
        <v>63.992424242424242</v>
      </c>
      <c r="L844" t="s">
        <v>107</v>
      </c>
      <c r="M844" t="s">
        <v>108</v>
      </c>
      <c r="N844" s="12">
        <f t="shared" si="40"/>
        <v>43266.208333333328</v>
      </c>
      <c r="O844">
        <v>1529038800</v>
      </c>
      <c r="P844" s="12">
        <f t="shared" si="41"/>
        <v>43269.208333333328</v>
      </c>
      <c r="Q844">
        <v>1529298000</v>
      </c>
      <c r="R844" t="b">
        <v>0</v>
      </c>
      <c r="S844" t="b">
        <v>0</v>
      </c>
      <c r="T844" t="s">
        <v>65</v>
      </c>
      <c r="U844" t="s">
        <v>2037</v>
      </c>
      <c r="V844" t="s">
        <v>2046</v>
      </c>
    </row>
    <row r="845" spans="1:22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H845" t="s">
        <v>14</v>
      </c>
      <c r="I845">
        <v>33</v>
      </c>
      <c r="J845" s="5">
        <f t="shared" si="39"/>
        <v>0.30715909090909088</v>
      </c>
      <c r="K845" s="7">
        <f>IF(I845= 0, 0,E845/I845)</f>
        <v>81.909090909090907</v>
      </c>
      <c r="L845" t="s">
        <v>21</v>
      </c>
      <c r="M845" t="s">
        <v>22</v>
      </c>
      <c r="N845" s="12">
        <f t="shared" si="40"/>
        <v>43338.208333333328</v>
      </c>
      <c r="O845">
        <v>1535259600</v>
      </c>
      <c r="P845" s="12">
        <f t="shared" si="41"/>
        <v>43344.208333333328</v>
      </c>
      <c r="Q845">
        <v>1535778000</v>
      </c>
      <c r="R845" t="b">
        <v>0</v>
      </c>
      <c r="S845" t="b">
        <v>0</v>
      </c>
      <c r="T845" t="s">
        <v>122</v>
      </c>
      <c r="U845" t="s">
        <v>2054</v>
      </c>
      <c r="V845" t="s">
        <v>2055</v>
      </c>
    </row>
    <row r="846" spans="1:22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H846" t="s">
        <v>74</v>
      </c>
      <c r="I846">
        <v>94</v>
      </c>
      <c r="J846" s="5">
        <f t="shared" si="39"/>
        <v>0.99397727272727276</v>
      </c>
      <c r="K846" s="7">
        <f>IF(I846= 0, 0,E846/I846)</f>
        <v>93.053191489361708</v>
      </c>
      <c r="L846" t="s">
        <v>21</v>
      </c>
      <c r="M846" t="s">
        <v>22</v>
      </c>
      <c r="N846" s="12">
        <f t="shared" si="40"/>
        <v>40930.25</v>
      </c>
      <c r="O846">
        <v>1327212000</v>
      </c>
      <c r="P846" s="12">
        <f t="shared" si="41"/>
        <v>40933.25</v>
      </c>
      <c r="Q846">
        <v>1327471200</v>
      </c>
      <c r="R846" t="b">
        <v>0</v>
      </c>
      <c r="S846" t="b">
        <v>0</v>
      </c>
      <c r="T846" t="s">
        <v>42</v>
      </c>
      <c r="U846" t="s">
        <v>2041</v>
      </c>
      <c r="V846" t="s">
        <v>2042</v>
      </c>
    </row>
    <row r="847" spans="1:22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H847" t="s">
        <v>20</v>
      </c>
      <c r="I847">
        <v>1354</v>
      </c>
      <c r="J847" s="5">
        <f t="shared" si="39"/>
        <v>1.9754935622317598</v>
      </c>
      <c r="K847" s="7">
        <f>IF(I847= 0, 0,E847/I847)</f>
        <v>101.98449039881831</v>
      </c>
      <c r="L847" t="s">
        <v>40</v>
      </c>
      <c r="M847" t="s">
        <v>41</v>
      </c>
      <c r="N847" s="12">
        <f t="shared" si="40"/>
        <v>43235.208333333328</v>
      </c>
      <c r="O847">
        <v>1526360400</v>
      </c>
      <c r="P847" s="12">
        <f t="shared" si="41"/>
        <v>43272.208333333328</v>
      </c>
      <c r="Q847">
        <v>1529557200</v>
      </c>
      <c r="R847" t="b">
        <v>0</v>
      </c>
      <c r="S847" t="b">
        <v>0</v>
      </c>
      <c r="T847" t="s">
        <v>28</v>
      </c>
      <c r="U847" t="s">
        <v>2037</v>
      </c>
      <c r="V847" t="s">
        <v>2038</v>
      </c>
    </row>
    <row r="848" spans="1:22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H848" t="s">
        <v>20</v>
      </c>
      <c r="I848">
        <v>48</v>
      </c>
      <c r="J848" s="5">
        <f t="shared" si="39"/>
        <v>5.085</v>
      </c>
      <c r="K848" s="7">
        <f>IF(I848= 0, 0,E848/I848)</f>
        <v>105.9375</v>
      </c>
      <c r="L848" t="s">
        <v>21</v>
      </c>
      <c r="M848" t="s">
        <v>22</v>
      </c>
      <c r="N848" s="12">
        <f t="shared" si="40"/>
        <v>43302.208333333328</v>
      </c>
      <c r="O848">
        <v>1532149200</v>
      </c>
      <c r="P848" s="12">
        <f t="shared" si="41"/>
        <v>43338.208333333328</v>
      </c>
      <c r="Q848">
        <v>1535259600</v>
      </c>
      <c r="R848" t="b">
        <v>1</v>
      </c>
      <c r="S848" t="b">
        <v>1</v>
      </c>
      <c r="T848" t="s">
        <v>28</v>
      </c>
      <c r="U848" t="s">
        <v>2037</v>
      </c>
      <c r="V848" t="s">
        <v>2038</v>
      </c>
    </row>
    <row r="849" spans="1:22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H849" t="s">
        <v>20</v>
      </c>
      <c r="I849">
        <v>110</v>
      </c>
      <c r="J849" s="5">
        <f t="shared" si="39"/>
        <v>2.3774468085106384</v>
      </c>
      <c r="K849" s="7">
        <f>IF(I849= 0, 0,E849/I849)</f>
        <v>101.58181818181818</v>
      </c>
      <c r="L849" t="s">
        <v>21</v>
      </c>
      <c r="M849" t="s">
        <v>22</v>
      </c>
      <c r="N849" s="12">
        <f t="shared" si="40"/>
        <v>43107.25</v>
      </c>
      <c r="O849">
        <v>1515304800</v>
      </c>
      <c r="P849" s="12">
        <f t="shared" si="41"/>
        <v>43110.25</v>
      </c>
      <c r="Q849">
        <v>1515564000</v>
      </c>
      <c r="R849" t="b">
        <v>0</v>
      </c>
      <c r="S849" t="b">
        <v>0</v>
      </c>
      <c r="T849" t="s">
        <v>17</v>
      </c>
      <c r="U849" t="s">
        <v>2033</v>
      </c>
      <c r="V849" t="s">
        <v>2034</v>
      </c>
    </row>
    <row r="850" spans="1:22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H850" t="s">
        <v>20</v>
      </c>
      <c r="I850">
        <v>172</v>
      </c>
      <c r="J850" s="5">
        <f t="shared" si="39"/>
        <v>3.3846875000000001</v>
      </c>
      <c r="K850" s="7">
        <f>IF(I850= 0, 0,E850/I850)</f>
        <v>62.970930232558139</v>
      </c>
      <c r="L850" t="s">
        <v>21</v>
      </c>
      <c r="M850" t="s">
        <v>22</v>
      </c>
      <c r="N850" s="12">
        <f t="shared" si="40"/>
        <v>40341.208333333336</v>
      </c>
      <c r="O850">
        <v>1276318800</v>
      </c>
      <c r="P850" s="12">
        <f t="shared" si="41"/>
        <v>40350.208333333336</v>
      </c>
      <c r="Q850">
        <v>1277096400</v>
      </c>
      <c r="R850" t="b">
        <v>0</v>
      </c>
      <c r="S850" t="b">
        <v>0</v>
      </c>
      <c r="T850" t="s">
        <v>53</v>
      </c>
      <c r="U850" t="s">
        <v>2041</v>
      </c>
      <c r="V850" t="s">
        <v>2044</v>
      </c>
    </row>
    <row r="851" spans="1:22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H851" t="s">
        <v>20</v>
      </c>
      <c r="I851">
        <v>307</v>
      </c>
      <c r="J851" s="5">
        <f t="shared" si="39"/>
        <v>1.3308955223880596</v>
      </c>
      <c r="K851" s="7">
        <f>IF(I851= 0, 0,E851/I851)</f>
        <v>29.045602605863191</v>
      </c>
      <c r="L851" t="s">
        <v>21</v>
      </c>
      <c r="M851" t="s">
        <v>22</v>
      </c>
      <c r="N851" s="12">
        <f t="shared" si="40"/>
        <v>40948.25</v>
      </c>
      <c r="O851">
        <v>1328767200</v>
      </c>
      <c r="P851" s="12">
        <f t="shared" si="41"/>
        <v>40951.25</v>
      </c>
      <c r="Q851">
        <v>1329026400</v>
      </c>
      <c r="R851" t="b">
        <v>0</v>
      </c>
      <c r="S851" t="b">
        <v>1</v>
      </c>
      <c r="T851" t="s">
        <v>60</v>
      </c>
      <c r="U851" t="s">
        <v>2035</v>
      </c>
      <c r="V851" t="s">
        <v>2045</v>
      </c>
    </row>
    <row r="852" spans="1:22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H852" t="s">
        <v>14</v>
      </c>
      <c r="I852">
        <v>1</v>
      </c>
      <c r="J852" s="5">
        <f t="shared" si="39"/>
        <v>0.01</v>
      </c>
      <c r="K852" s="7">
        <f>IF(I852= 0, 0,E852/I852)</f>
        <v>1</v>
      </c>
      <c r="L852" t="s">
        <v>21</v>
      </c>
      <c r="M852" t="s">
        <v>22</v>
      </c>
      <c r="N852" s="12">
        <f t="shared" si="40"/>
        <v>40866.25</v>
      </c>
      <c r="O852">
        <v>1321682400</v>
      </c>
      <c r="P852" s="12">
        <f t="shared" si="41"/>
        <v>40881.25</v>
      </c>
      <c r="Q852">
        <v>1322978400</v>
      </c>
      <c r="R852" t="b">
        <v>1</v>
      </c>
      <c r="S852" t="b">
        <v>0</v>
      </c>
      <c r="T852" t="s">
        <v>23</v>
      </c>
      <c r="U852" t="s">
        <v>2035</v>
      </c>
      <c r="V852" t="s">
        <v>2036</v>
      </c>
    </row>
    <row r="853" spans="1:22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H853" t="s">
        <v>20</v>
      </c>
      <c r="I853">
        <v>160</v>
      </c>
      <c r="J853" s="5">
        <f t="shared" si="39"/>
        <v>2.0779999999999998</v>
      </c>
      <c r="K853" s="7">
        <f>IF(I853= 0, 0,E853/I853)</f>
        <v>77.924999999999997</v>
      </c>
      <c r="L853" t="s">
        <v>21</v>
      </c>
      <c r="M853" t="s">
        <v>22</v>
      </c>
      <c r="N853" s="12">
        <f t="shared" si="40"/>
        <v>41031.208333333336</v>
      </c>
      <c r="O853">
        <v>1335934800</v>
      </c>
      <c r="P853" s="12">
        <f t="shared" si="41"/>
        <v>41064.208333333336</v>
      </c>
      <c r="Q853">
        <v>1338786000</v>
      </c>
      <c r="R853" t="b">
        <v>0</v>
      </c>
      <c r="S853" t="b">
        <v>0</v>
      </c>
      <c r="T853" t="s">
        <v>50</v>
      </c>
      <c r="U853" t="s">
        <v>2035</v>
      </c>
      <c r="V853" t="s">
        <v>2043</v>
      </c>
    </row>
    <row r="854" spans="1:22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H854" t="s">
        <v>14</v>
      </c>
      <c r="I854">
        <v>31</v>
      </c>
      <c r="J854" s="5">
        <f t="shared" si="39"/>
        <v>0.51122448979591839</v>
      </c>
      <c r="K854" s="7">
        <f>IF(I854= 0, 0,E854/I854)</f>
        <v>80.806451612903231</v>
      </c>
      <c r="L854" t="s">
        <v>21</v>
      </c>
      <c r="M854" t="s">
        <v>22</v>
      </c>
      <c r="N854" s="12">
        <f t="shared" si="40"/>
        <v>40740.208333333336</v>
      </c>
      <c r="O854">
        <v>1310792400</v>
      </c>
      <c r="P854" s="12">
        <f t="shared" si="41"/>
        <v>40750.208333333336</v>
      </c>
      <c r="Q854">
        <v>1311656400</v>
      </c>
      <c r="R854" t="b">
        <v>0</v>
      </c>
      <c r="S854" t="b">
        <v>1</v>
      </c>
      <c r="T854" t="s">
        <v>89</v>
      </c>
      <c r="U854" t="s">
        <v>2050</v>
      </c>
      <c r="V854" t="s">
        <v>2051</v>
      </c>
    </row>
    <row r="855" spans="1:22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H855" t="s">
        <v>20</v>
      </c>
      <c r="I855">
        <v>1467</v>
      </c>
      <c r="J855" s="5">
        <f t="shared" si="39"/>
        <v>6.5205847953216374</v>
      </c>
      <c r="K855" s="7">
        <f>IF(I855= 0, 0,E855/I855)</f>
        <v>76.006816632583508</v>
      </c>
      <c r="L855" t="s">
        <v>15</v>
      </c>
      <c r="M855" t="s">
        <v>16</v>
      </c>
      <c r="N855" s="12">
        <f t="shared" si="40"/>
        <v>40714.208333333336</v>
      </c>
      <c r="O855">
        <v>1308546000</v>
      </c>
      <c r="P855" s="12">
        <f t="shared" si="41"/>
        <v>40719.208333333336</v>
      </c>
      <c r="Q855">
        <v>1308978000</v>
      </c>
      <c r="R855" t="b">
        <v>0</v>
      </c>
      <c r="S855" t="b">
        <v>1</v>
      </c>
      <c r="T855" t="s">
        <v>60</v>
      </c>
      <c r="U855" t="s">
        <v>2035</v>
      </c>
      <c r="V855" t="s">
        <v>2045</v>
      </c>
    </row>
    <row r="856" spans="1:22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H856" t="s">
        <v>20</v>
      </c>
      <c r="I856">
        <v>2662</v>
      </c>
      <c r="J856" s="5">
        <f t="shared" si="39"/>
        <v>1.1363099415204678</v>
      </c>
      <c r="K856" s="7">
        <f>IF(I856= 0, 0,E856/I856)</f>
        <v>72.993613824192337</v>
      </c>
      <c r="L856" t="s">
        <v>15</v>
      </c>
      <c r="M856" t="s">
        <v>16</v>
      </c>
      <c r="N856" s="12">
        <f t="shared" si="40"/>
        <v>43787.25</v>
      </c>
      <c r="O856">
        <v>1574056800</v>
      </c>
      <c r="P856" s="12">
        <f t="shared" si="41"/>
        <v>43814.25</v>
      </c>
      <c r="Q856">
        <v>1576389600</v>
      </c>
      <c r="R856" t="b">
        <v>0</v>
      </c>
      <c r="S856" t="b">
        <v>0</v>
      </c>
      <c r="T856" t="s">
        <v>119</v>
      </c>
      <c r="U856" t="s">
        <v>2047</v>
      </c>
      <c r="V856" t="s">
        <v>2053</v>
      </c>
    </row>
    <row r="857" spans="1:22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H857" t="s">
        <v>20</v>
      </c>
      <c r="I857">
        <v>452</v>
      </c>
      <c r="J857" s="5">
        <f t="shared" si="39"/>
        <v>1.0237606837606839</v>
      </c>
      <c r="K857" s="7">
        <f>IF(I857= 0, 0,E857/I857)</f>
        <v>53</v>
      </c>
      <c r="L857" t="s">
        <v>26</v>
      </c>
      <c r="M857" t="s">
        <v>27</v>
      </c>
      <c r="N857" s="12">
        <f t="shared" si="40"/>
        <v>40712.208333333336</v>
      </c>
      <c r="O857">
        <v>1308373200</v>
      </c>
      <c r="P857" s="12">
        <f t="shared" si="41"/>
        <v>40743.208333333336</v>
      </c>
      <c r="Q857">
        <v>1311051600</v>
      </c>
      <c r="R857" t="b">
        <v>0</v>
      </c>
      <c r="S857" t="b">
        <v>0</v>
      </c>
      <c r="T857" t="s">
        <v>33</v>
      </c>
      <c r="U857" t="s">
        <v>2039</v>
      </c>
      <c r="V857" t="s">
        <v>2040</v>
      </c>
    </row>
    <row r="858" spans="1:22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H858" t="s">
        <v>20</v>
      </c>
      <c r="I858">
        <v>158</v>
      </c>
      <c r="J858" s="5">
        <f t="shared" si="39"/>
        <v>3.5658333333333334</v>
      </c>
      <c r="K858" s="7">
        <f>IF(I858= 0, 0,E858/I858)</f>
        <v>54.164556962025316</v>
      </c>
      <c r="L858" t="s">
        <v>21</v>
      </c>
      <c r="M858" t="s">
        <v>22</v>
      </c>
      <c r="N858" s="12">
        <f t="shared" si="40"/>
        <v>41023.208333333336</v>
      </c>
      <c r="O858">
        <v>1335243600</v>
      </c>
      <c r="P858" s="12">
        <f t="shared" si="41"/>
        <v>41040.208333333336</v>
      </c>
      <c r="Q858">
        <v>1336712400</v>
      </c>
      <c r="R858" t="b">
        <v>0</v>
      </c>
      <c r="S858" t="b">
        <v>0</v>
      </c>
      <c r="T858" t="s">
        <v>17</v>
      </c>
      <c r="U858" t="s">
        <v>2033</v>
      </c>
      <c r="V858" t="s">
        <v>2034</v>
      </c>
    </row>
    <row r="859" spans="1:22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H859" t="s">
        <v>20</v>
      </c>
      <c r="I859">
        <v>225</v>
      </c>
      <c r="J859" s="5">
        <f t="shared" si="39"/>
        <v>1.3986792452830188</v>
      </c>
      <c r="K859" s="7">
        <f>IF(I859= 0, 0,E859/I859)</f>
        <v>32.946666666666665</v>
      </c>
      <c r="L859" t="s">
        <v>98</v>
      </c>
      <c r="M859" t="s">
        <v>99</v>
      </c>
      <c r="N859" s="12">
        <f t="shared" si="40"/>
        <v>40944.25</v>
      </c>
      <c r="O859">
        <v>1328421600</v>
      </c>
      <c r="P859" s="12">
        <f t="shared" si="41"/>
        <v>40967.25</v>
      </c>
      <c r="Q859">
        <v>1330408800</v>
      </c>
      <c r="R859" t="b">
        <v>1</v>
      </c>
      <c r="S859" t="b">
        <v>0</v>
      </c>
      <c r="T859" t="s">
        <v>100</v>
      </c>
      <c r="U859" t="s">
        <v>2041</v>
      </c>
      <c r="V859" t="s">
        <v>2052</v>
      </c>
    </row>
    <row r="860" spans="1:22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H860" t="s">
        <v>14</v>
      </c>
      <c r="I860">
        <v>35</v>
      </c>
      <c r="J860" s="5">
        <f t="shared" si="39"/>
        <v>0.69450000000000001</v>
      </c>
      <c r="K860" s="7">
        <f>IF(I860= 0, 0,E860/I860)</f>
        <v>79.371428571428567</v>
      </c>
      <c r="L860" t="s">
        <v>21</v>
      </c>
      <c r="M860" t="s">
        <v>22</v>
      </c>
      <c r="N860" s="12">
        <f t="shared" si="40"/>
        <v>43211.208333333328</v>
      </c>
      <c r="O860">
        <v>1524286800</v>
      </c>
      <c r="P860" s="12">
        <f t="shared" si="41"/>
        <v>43218.208333333328</v>
      </c>
      <c r="Q860">
        <v>1524891600</v>
      </c>
      <c r="R860" t="b">
        <v>1</v>
      </c>
      <c r="S860" t="b">
        <v>0</v>
      </c>
      <c r="T860" t="s">
        <v>17</v>
      </c>
      <c r="U860" t="s">
        <v>2033</v>
      </c>
      <c r="V860" t="s">
        <v>2034</v>
      </c>
    </row>
    <row r="861" spans="1:22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H861" t="s">
        <v>14</v>
      </c>
      <c r="I861">
        <v>63</v>
      </c>
      <c r="J861" s="5">
        <f t="shared" si="39"/>
        <v>0.35534246575342465</v>
      </c>
      <c r="K861" s="7">
        <f>IF(I861= 0, 0,E861/I861)</f>
        <v>41.174603174603178</v>
      </c>
      <c r="L861" t="s">
        <v>21</v>
      </c>
      <c r="M861" t="s">
        <v>22</v>
      </c>
      <c r="N861" s="12">
        <f t="shared" si="40"/>
        <v>41334.25</v>
      </c>
      <c r="O861">
        <v>1362117600</v>
      </c>
      <c r="P861" s="12">
        <f t="shared" si="41"/>
        <v>41352.208333333336</v>
      </c>
      <c r="Q861">
        <v>1363669200</v>
      </c>
      <c r="R861" t="b">
        <v>0</v>
      </c>
      <c r="S861" t="b">
        <v>1</v>
      </c>
      <c r="T861" t="s">
        <v>33</v>
      </c>
      <c r="U861" t="s">
        <v>2039</v>
      </c>
      <c r="V861" t="s">
        <v>2040</v>
      </c>
    </row>
    <row r="862" spans="1:22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H862" t="s">
        <v>20</v>
      </c>
      <c r="I862">
        <v>65</v>
      </c>
      <c r="J862" s="5">
        <f t="shared" si="39"/>
        <v>2.5165000000000002</v>
      </c>
      <c r="K862" s="7">
        <f>IF(I862= 0, 0,E862/I862)</f>
        <v>77.430769230769229</v>
      </c>
      <c r="L862" t="s">
        <v>21</v>
      </c>
      <c r="M862" t="s">
        <v>22</v>
      </c>
      <c r="N862" s="12">
        <f t="shared" si="40"/>
        <v>43515.25</v>
      </c>
      <c r="O862">
        <v>1550556000</v>
      </c>
      <c r="P862" s="12">
        <f t="shared" si="41"/>
        <v>43525.25</v>
      </c>
      <c r="Q862">
        <v>1551420000</v>
      </c>
      <c r="R862" t="b">
        <v>0</v>
      </c>
      <c r="S862" t="b">
        <v>1</v>
      </c>
      <c r="T862" t="s">
        <v>65</v>
      </c>
      <c r="U862" t="s">
        <v>2037</v>
      </c>
      <c r="V862" t="s">
        <v>2046</v>
      </c>
    </row>
    <row r="863" spans="1:22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H863" t="s">
        <v>20</v>
      </c>
      <c r="I863">
        <v>163</v>
      </c>
      <c r="J863" s="5">
        <f t="shared" si="39"/>
        <v>1.0587500000000001</v>
      </c>
      <c r="K863" s="7">
        <f>IF(I863= 0, 0,E863/I863)</f>
        <v>57.159509202453989</v>
      </c>
      <c r="L863" t="s">
        <v>21</v>
      </c>
      <c r="M863" t="s">
        <v>22</v>
      </c>
      <c r="N863" s="12">
        <f t="shared" si="40"/>
        <v>40258.208333333336</v>
      </c>
      <c r="O863">
        <v>1269147600</v>
      </c>
      <c r="P863" s="12">
        <f t="shared" si="41"/>
        <v>40266.208333333336</v>
      </c>
      <c r="Q863">
        <v>1269838800</v>
      </c>
      <c r="R863" t="b">
        <v>0</v>
      </c>
      <c r="S863" t="b">
        <v>0</v>
      </c>
      <c r="T863" t="s">
        <v>33</v>
      </c>
      <c r="U863" t="s">
        <v>2039</v>
      </c>
      <c r="V863" t="s">
        <v>2040</v>
      </c>
    </row>
    <row r="864" spans="1:22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H864" t="s">
        <v>20</v>
      </c>
      <c r="I864">
        <v>85</v>
      </c>
      <c r="J864" s="5">
        <f t="shared" si="39"/>
        <v>1.8742857142857143</v>
      </c>
      <c r="K864" s="7">
        <f>IF(I864= 0, 0,E864/I864)</f>
        <v>77.17647058823529</v>
      </c>
      <c r="L864" t="s">
        <v>21</v>
      </c>
      <c r="M864" t="s">
        <v>22</v>
      </c>
      <c r="N864" s="12">
        <f t="shared" si="40"/>
        <v>40756.208333333336</v>
      </c>
      <c r="O864">
        <v>1312174800</v>
      </c>
      <c r="P864" s="12">
        <f t="shared" si="41"/>
        <v>40760.208333333336</v>
      </c>
      <c r="Q864">
        <v>1312520400</v>
      </c>
      <c r="R864" t="b">
        <v>0</v>
      </c>
      <c r="S864" t="b">
        <v>0</v>
      </c>
      <c r="T864" t="s">
        <v>33</v>
      </c>
      <c r="U864" t="s">
        <v>2039</v>
      </c>
      <c r="V864" t="s">
        <v>2040</v>
      </c>
    </row>
    <row r="865" spans="1:22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H865" t="s">
        <v>20</v>
      </c>
      <c r="I865">
        <v>217</v>
      </c>
      <c r="J865" s="5">
        <f t="shared" si="39"/>
        <v>3.8678571428571429</v>
      </c>
      <c r="K865" s="7">
        <f>IF(I865= 0, 0,E865/I865)</f>
        <v>24.953917050691246</v>
      </c>
      <c r="L865" t="s">
        <v>21</v>
      </c>
      <c r="M865" t="s">
        <v>22</v>
      </c>
      <c r="N865" s="12">
        <f t="shared" si="40"/>
        <v>42172.208333333328</v>
      </c>
      <c r="O865">
        <v>1434517200</v>
      </c>
      <c r="P865" s="12">
        <f t="shared" si="41"/>
        <v>42195.208333333328</v>
      </c>
      <c r="Q865">
        <v>1436504400</v>
      </c>
      <c r="R865" t="b">
        <v>0</v>
      </c>
      <c r="S865" t="b">
        <v>1</v>
      </c>
      <c r="T865" t="s">
        <v>269</v>
      </c>
      <c r="U865" t="s">
        <v>2041</v>
      </c>
      <c r="V865" t="s">
        <v>2060</v>
      </c>
    </row>
    <row r="866" spans="1:22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H866" t="s">
        <v>20</v>
      </c>
      <c r="I866">
        <v>150</v>
      </c>
      <c r="J866" s="5">
        <f t="shared" si="39"/>
        <v>3.4707142857142856</v>
      </c>
      <c r="K866" s="7">
        <f>IF(I866= 0, 0,E866/I866)</f>
        <v>97.18</v>
      </c>
      <c r="L866" t="s">
        <v>21</v>
      </c>
      <c r="M866" t="s">
        <v>22</v>
      </c>
      <c r="N866" s="12">
        <f t="shared" si="40"/>
        <v>42601.208333333328</v>
      </c>
      <c r="O866">
        <v>1471582800</v>
      </c>
      <c r="P866" s="12">
        <f t="shared" si="41"/>
        <v>42606.208333333328</v>
      </c>
      <c r="Q866">
        <v>1472014800</v>
      </c>
      <c r="R866" t="b">
        <v>0</v>
      </c>
      <c r="S866" t="b">
        <v>0</v>
      </c>
      <c r="T866" t="s">
        <v>100</v>
      </c>
      <c r="U866" t="s">
        <v>2041</v>
      </c>
      <c r="V866" t="s">
        <v>2052</v>
      </c>
    </row>
    <row r="867" spans="1:22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H867" t="s">
        <v>20</v>
      </c>
      <c r="I867">
        <v>3272</v>
      </c>
      <c r="J867" s="5">
        <f t="shared" si="39"/>
        <v>1.8582098765432098</v>
      </c>
      <c r="K867" s="7">
        <f>IF(I867= 0, 0,E867/I867)</f>
        <v>46.000916870415651</v>
      </c>
      <c r="L867" t="s">
        <v>21</v>
      </c>
      <c r="M867" t="s">
        <v>22</v>
      </c>
      <c r="N867" s="12">
        <f t="shared" si="40"/>
        <v>41897.208333333336</v>
      </c>
      <c r="O867">
        <v>1410757200</v>
      </c>
      <c r="P867" s="12">
        <f t="shared" si="41"/>
        <v>41906.208333333336</v>
      </c>
      <c r="Q867">
        <v>1411534800</v>
      </c>
      <c r="R867" t="b">
        <v>0</v>
      </c>
      <c r="S867" t="b">
        <v>0</v>
      </c>
      <c r="T867" t="s">
        <v>33</v>
      </c>
      <c r="U867" t="s">
        <v>2039</v>
      </c>
      <c r="V867" t="s">
        <v>2040</v>
      </c>
    </row>
    <row r="868" spans="1:22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H868" t="s">
        <v>74</v>
      </c>
      <c r="I868">
        <v>898</v>
      </c>
      <c r="J868" s="5">
        <f t="shared" si="39"/>
        <v>0.43241247264770238</v>
      </c>
      <c r="K868" s="7">
        <f>IF(I868= 0, 0,E868/I868)</f>
        <v>88.023385300668153</v>
      </c>
      <c r="L868" t="s">
        <v>21</v>
      </c>
      <c r="M868" t="s">
        <v>22</v>
      </c>
      <c r="N868" s="12">
        <f t="shared" si="40"/>
        <v>40671.208333333336</v>
      </c>
      <c r="O868">
        <v>1304830800</v>
      </c>
      <c r="P868" s="12">
        <f t="shared" si="41"/>
        <v>40672.208333333336</v>
      </c>
      <c r="Q868">
        <v>1304917200</v>
      </c>
      <c r="R868" t="b">
        <v>0</v>
      </c>
      <c r="S868" t="b">
        <v>0</v>
      </c>
      <c r="T868" t="s">
        <v>122</v>
      </c>
      <c r="U868" t="s">
        <v>2054</v>
      </c>
      <c r="V868" t="s">
        <v>2055</v>
      </c>
    </row>
    <row r="869" spans="1:22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H869" t="s">
        <v>20</v>
      </c>
      <c r="I869">
        <v>300</v>
      </c>
      <c r="J869" s="5">
        <f t="shared" si="39"/>
        <v>1.6243749999999999</v>
      </c>
      <c r="K869" s="7">
        <f>IF(I869= 0, 0,E869/I869)</f>
        <v>25.99</v>
      </c>
      <c r="L869" t="s">
        <v>21</v>
      </c>
      <c r="M869" t="s">
        <v>22</v>
      </c>
      <c r="N869" s="12">
        <f t="shared" si="40"/>
        <v>43382.208333333328</v>
      </c>
      <c r="O869">
        <v>1539061200</v>
      </c>
      <c r="P869" s="12">
        <f t="shared" si="41"/>
        <v>43388.208333333328</v>
      </c>
      <c r="Q869">
        <v>1539579600</v>
      </c>
      <c r="R869" t="b">
        <v>0</v>
      </c>
      <c r="S869" t="b">
        <v>0</v>
      </c>
      <c r="T869" t="s">
        <v>17</v>
      </c>
      <c r="U869" t="s">
        <v>2033</v>
      </c>
      <c r="V869" t="s">
        <v>2034</v>
      </c>
    </row>
    <row r="870" spans="1:22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H870" t="s">
        <v>20</v>
      </c>
      <c r="I870">
        <v>126</v>
      </c>
      <c r="J870" s="5">
        <f t="shared" si="39"/>
        <v>1.8484285714285715</v>
      </c>
      <c r="K870" s="7">
        <f>IF(I870= 0, 0,E870/I870)</f>
        <v>102.69047619047619</v>
      </c>
      <c r="L870" t="s">
        <v>21</v>
      </c>
      <c r="M870" t="s">
        <v>22</v>
      </c>
      <c r="N870" s="12">
        <f t="shared" si="40"/>
        <v>41559.208333333336</v>
      </c>
      <c r="O870">
        <v>1381554000</v>
      </c>
      <c r="P870" s="12">
        <f t="shared" si="41"/>
        <v>41570.208333333336</v>
      </c>
      <c r="Q870">
        <v>1382504400</v>
      </c>
      <c r="R870" t="b">
        <v>0</v>
      </c>
      <c r="S870" t="b">
        <v>0</v>
      </c>
      <c r="T870" t="s">
        <v>33</v>
      </c>
      <c r="U870" t="s">
        <v>2039</v>
      </c>
      <c r="V870" t="s">
        <v>2040</v>
      </c>
    </row>
    <row r="871" spans="1:22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H871" t="s">
        <v>14</v>
      </c>
      <c r="I871">
        <v>526</v>
      </c>
      <c r="J871" s="5">
        <f t="shared" si="39"/>
        <v>0.23703520691785052</v>
      </c>
      <c r="K871" s="7">
        <f>IF(I871= 0, 0,E871/I871)</f>
        <v>72.958174904942965</v>
      </c>
      <c r="L871" t="s">
        <v>21</v>
      </c>
      <c r="M871" t="s">
        <v>22</v>
      </c>
      <c r="N871" s="12">
        <f t="shared" si="40"/>
        <v>40350.208333333336</v>
      </c>
      <c r="O871">
        <v>1277096400</v>
      </c>
      <c r="P871" s="12">
        <f t="shared" si="41"/>
        <v>40364.208333333336</v>
      </c>
      <c r="Q871">
        <v>1278306000</v>
      </c>
      <c r="R871" t="b">
        <v>0</v>
      </c>
      <c r="S871" t="b">
        <v>0</v>
      </c>
      <c r="T871" t="s">
        <v>53</v>
      </c>
      <c r="U871" t="s">
        <v>2041</v>
      </c>
      <c r="V871" t="s">
        <v>2044</v>
      </c>
    </row>
    <row r="872" spans="1:22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H872" t="s">
        <v>14</v>
      </c>
      <c r="I872">
        <v>121</v>
      </c>
      <c r="J872" s="5">
        <f t="shared" si="39"/>
        <v>0.89870129870129867</v>
      </c>
      <c r="K872" s="7">
        <f>IF(I872= 0, 0,E872/I872)</f>
        <v>57.190082644628099</v>
      </c>
      <c r="L872" t="s">
        <v>21</v>
      </c>
      <c r="M872" t="s">
        <v>22</v>
      </c>
      <c r="N872" s="12">
        <f t="shared" si="40"/>
        <v>42240.208333333328</v>
      </c>
      <c r="O872">
        <v>1440392400</v>
      </c>
      <c r="P872" s="12">
        <f t="shared" si="41"/>
        <v>42265.208333333328</v>
      </c>
      <c r="Q872">
        <v>1442552400</v>
      </c>
      <c r="R872" t="b">
        <v>0</v>
      </c>
      <c r="S872" t="b">
        <v>0</v>
      </c>
      <c r="T872" t="s">
        <v>33</v>
      </c>
      <c r="U872" t="s">
        <v>2039</v>
      </c>
      <c r="V872" t="s">
        <v>2040</v>
      </c>
    </row>
    <row r="873" spans="1:22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H873" t="s">
        <v>20</v>
      </c>
      <c r="I873">
        <v>2320</v>
      </c>
      <c r="J873" s="5">
        <f t="shared" si="39"/>
        <v>2.7260419580419581</v>
      </c>
      <c r="K873" s="7">
        <f>IF(I873= 0, 0,E873/I873)</f>
        <v>84.013793103448279</v>
      </c>
      <c r="L873" t="s">
        <v>21</v>
      </c>
      <c r="M873" t="s">
        <v>22</v>
      </c>
      <c r="N873" s="12">
        <f t="shared" si="40"/>
        <v>43040.208333333328</v>
      </c>
      <c r="O873">
        <v>1509512400</v>
      </c>
      <c r="P873" s="12">
        <f t="shared" si="41"/>
        <v>43058.25</v>
      </c>
      <c r="Q873">
        <v>1511071200</v>
      </c>
      <c r="R873" t="b">
        <v>0</v>
      </c>
      <c r="S873" t="b">
        <v>1</v>
      </c>
      <c r="T873" t="s">
        <v>33</v>
      </c>
      <c r="U873" t="s">
        <v>2039</v>
      </c>
      <c r="V873" t="s">
        <v>2040</v>
      </c>
    </row>
    <row r="874" spans="1:22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H874" t="s">
        <v>20</v>
      </c>
      <c r="I874">
        <v>81</v>
      </c>
      <c r="J874" s="5">
        <f t="shared" si="39"/>
        <v>1.7004255319148935</v>
      </c>
      <c r="K874" s="7">
        <f>IF(I874= 0, 0,E874/I874)</f>
        <v>98.666666666666671</v>
      </c>
      <c r="L874" t="s">
        <v>26</v>
      </c>
      <c r="M874" t="s">
        <v>27</v>
      </c>
      <c r="N874" s="12">
        <f t="shared" si="40"/>
        <v>43346.208333333328</v>
      </c>
      <c r="O874">
        <v>1535950800</v>
      </c>
      <c r="P874" s="12">
        <f t="shared" si="41"/>
        <v>43351.208333333328</v>
      </c>
      <c r="Q874">
        <v>1536382800</v>
      </c>
      <c r="R874" t="b">
        <v>0</v>
      </c>
      <c r="S874" t="b">
        <v>0</v>
      </c>
      <c r="T874" t="s">
        <v>474</v>
      </c>
      <c r="U874" t="s">
        <v>2041</v>
      </c>
      <c r="V874" t="s">
        <v>2063</v>
      </c>
    </row>
    <row r="875" spans="1:22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H875" t="s">
        <v>20</v>
      </c>
      <c r="I875">
        <v>1887</v>
      </c>
      <c r="J875" s="5">
        <f t="shared" si="39"/>
        <v>1.8828503562945369</v>
      </c>
      <c r="K875" s="7">
        <f>IF(I875= 0, 0,E875/I875)</f>
        <v>42.007419183889773</v>
      </c>
      <c r="L875" t="s">
        <v>21</v>
      </c>
      <c r="M875" t="s">
        <v>22</v>
      </c>
      <c r="N875" s="12">
        <f t="shared" si="40"/>
        <v>41647.25</v>
      </c>
      <c r="O875">
        <v>1389160800</v>
      </c>
      <c r="P875" s="12">
        <f t="shared" si="41"/>
        <v>41652.25</v>
      </c>
      <c r="Q875">
        <v>1389592800</v>
      </c>
      <c r="R875" t="b">
        <v>0</v>
      </c>
      <c r="S875" t="b">
        <v>0</v>
      </c>
      <c r="T875" t="s">
        <v>122</v>
      </c>
      <c r="U875" t="s">
        <v>2054</v>
      </c>
      <c r="V875" t="s">
        <v>2055</v>
      </c>
    </row>
    <row r="876" spans="1:22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H876" t="s">
        <v>20</v>
      </c>
      <c r="I876">
        <v>4358</v>
      </c>
      <c r="J876" s="5">
        <f t="shared" si="39"/>
        <v>3.4693532338308457</v>
      </c>
      <c r="K876" s="7">
        <f>IF(I876= 0, 0,E876/I876)</f>
        <v>32.002753556677376</v>
      </c>
      <c r="L876" t="s">
        <v>21</v>
      </c>
      <c r="M876" t="s">
        <v>22</v>
      </c>
      <c r="N876" s="12">
        <f t="shared" si="40"/>
        <v>40291.208333333336</v>
      </c>
      <c r="O876">
        <v>1271998800</v>
      </c>
      <c r="P876" s="12">
        <f t="shared" si="41"/>
        <v>40329.208333333336</v>
      </c>
      <c r="Q876">
        <v>1275282000</v>
      </c>
      <c r="R876" t="b">
        <v>0</v>
      </c>
      <c r="S876" t="b">
        <v>1</v>
      </c>
      <c r="T876" t="s">
        <v>122</v>
      </c>
      <c r="U876" t="s">
        <v>2054</v>
      </c>
      <c r="V876" t="s">
        <v>2055</v>
      </c>
    </row>
    <row r="877" spans="1:22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H877" t="s">
        <v>14</v>
      </c>
      <c r="I877">
        <v>67</v>
      </c>
      <c r="J877" s="5">
        <f t="shared" si="39"/>
        <v>0.6917721518987342</v>
      </c>
      <c r="K877" s="7">
        <f>IF(I877= 0, 0,E877/I877)</f>
        <v>81.567164179104481</v>
      </c>
      <c r="L877" t="s">
        <v>21</v>
      </c>
      <c r="M877" t="s">
        <v>22</v>
      </c>
      <c r="N877" s="12">
        <f t="shared" si="40"/>
        <v>40556.25</v>
      </c>
      <c r="O877">
        <v>1294898400</v>
      </c>
      <c r="P877" s="12">
        <f t="shared" si="41"/>
        <v>40557.25</v>
      </c>
      <c r="Q877">
        <v>1294984800</v>
      </c>
      <c r="R877" t="b">
        <v>0</v>
      </c>
      <c r="S877" t="b">
        <v>0</v>
      </c>
      <c r="T877" t="s">
        <v>23</v>
      </c>
      <c r="U877" t="s">
        <v>2035</v>
      </c>
      <c r="V877" t="s">
        <v>2036</v>
      </c>
    </row>
    <row r="878" spans="1:22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H878" t="s">
        <v>14</v>
      </c>
      <c r="I878">
        <v>57</v>
      </c>
      <c r="J878" s="5">
        <f t="shared" si="39"/>
        <v>0.25433734939759034</v>
      </c>
      <c r="K878" s="7">
        <f>IF(I878= 0, 0,E878/I878)</f>
        <v>37.035087719298247</v>
      </c>
      <c r="L878" t="s">
        <v>15</v>
      </c>
      <c r="M878" t="s">
        <v>16</v>
      </c>
      <c r="N878" s="12">
        <f t="shared" si="40"/>
        <v>43624.208333333328</v>
      </c>
      <c r="O878">
        <v>1559970000</v>
      </c>
      <c r="P878" s="12">
        <f t="shared" si="41"/>
        <v>43648.208333333328</v>
      </c>
      <c r="Q878">
        <v>1562043600</v>
      </c>
      <c r="R878" t="b">
        <v>0</v>
      </c>
      <c r="S878" t="b">
        <v>0</v>
      </c>
      <c r="T878" t="s">
        <v>122</v>
      </c>
      <c r="U878" t="s">
        <v>2054</v>
      </c>
      <c r="V878" t="s">
        <v>2055</v>
      </c>
    </row>
    <row r="879" spans="1:22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H879" t="s">
        <v>14</v>
      </c>
      <c r="I879">
        <v>1229</v>
      </c>
      <c r="J879" s="5">
        <f t="shared" si="39"/>
        <v>0.77400977995110021</v>
      </c>
      <c r="K879" s="7">
        <f>IF(I879= 0, 0,E879/I879)</f>
        <v>103.033360455655</v>
      </c>
      <c r="L879" t="s">
        <v>21</v>
      </c>
      <c r="M879" t="s">
        <v>22</v>
      </c>
      <c r="N879" s="12">
        <f t="shared" si="40"/>
        <v>42577.208333333328</v>
      </c>
      <c r="O879">
        <v>1469509200</v>
      </c>
      <c r="P879" s="12">
        <f t="shared" si="41"/>
        <v>42578.208333333328</v>
      </c>
      <c r="Q879">
        <v>1469595600</v>
      </c>
      <c r="R879" t="b">
        <v>0</v>
      </c>
      <c r="S879" t="b">
        <v>0</v>
      </c>
      <c r="T879" t="s">
        <v>17</v>
      </c>
      <c r="U879" t="s">
        <v>2033</v>
      </c>
      <c r="V879" t="s">
        <v>2034</v>
      </c>
    </row>
    <row r="880" spans="1:22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H880" t="s">
        <v>14</v>
      </c>
      <c r="I880">
        <v>12</v>
      </c>
      <c r="J880" s="5">
        <f t="shared" si="39"/>
        <v>0.37481481481481482</v>
      </c>
      <c r="K880" s="7">
        <f>IF(I880= 0, 0,E880/I880)</f>
        <v>84.333333333333329</v>
      </c>
      <c r="L880" t="s">
        <v>107</v>
      </c>
      <c r="M880" t="s">
        <v>108</v>
      </c>
      <c r="N880" s="12">
        <f t="shared" si="40"/>
        <v>43845.25</v>
      </c>
      <c r="O880">
        <v>1579068000</v>
      </c>
      <c r="P880" s="12">
        <f t="shared" si="41"/>
        <v>43869.25</v>
      </c>
      <c r="Q880">
        <v>1581141600</v>
      </c>
      <c r="R880" t="b">
        <v>0</v>
      </c>
      <c r="S880" t="b">
        <v>0</v>
      </c>
      <c r="T880" t="s">
        <v>148</v>
      </c>
      <c r="U880" t="s">
        <v>2035</v>
      </c>
      <c r="V880" t="s">
        <v>2057</v>
      </c>
    </row>
    <row r="881" spans="1:22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H881" t="s">
        <v>20</v>
      </c>
      <c r="I881">
        <v>53</v>
      </c>
      <c r="J881" s="5">
        <f t="shared" si="39"/>
        <v>5.4379999999999997</v>
      </c>
      <c r="K881" s="7">
        <f>IF(I881= 0, 0,E881/I881)</f>
        <v>102.60377358490567</v>
      </c>
      <c r="L881" t="s">
        <v>21</v>
      </c>
      <c r="M881" t="s">
        <v>22</v>
      </c>
      <c r="N881" s="12">
        <f t="shared" si="40"/>
        <v>42788.25</v>
      </c>
      <c r="O881">
        <v>1487743200</v>
      </c>
      <c r="P881" s="12">
        <f t="shared" si="41"/>
        <v>42797.25</v>
      </c>
      <c r="Q881">
        <v>1488520800</v>
      </c>
      <c r="R881" t="b">
        <v>0</v>
      </c>
      <c r="S881" t="b">
        <v>0</v>
      </c>
      <c r="T881" t="s">
        <v>68</v>
      </c>
      <c r="U881" t="s">
        <v>2047</v>
      </c>
      <c r="V881" t="s">
        <v>2048</v>
      </c>
    </row>
    <row r="882" spans="1:22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H882" t="s">
        <v>20</v>
      </c>
      <c r="I882">
        <v>2414</v>
      </c>
      <c r="J882" s="5">
        <f t="shared" si="39"/>
        <v>2.2852189349112426</v>
      </c>
      <c r="K882" s="7">
        <f>IF(I882= 0, 0,E882/I882)</f>
        <v>79.992129246064621</v>
      </c>
      <c r="L882" t="s">
        <v>21</v>
      </c>
      <c r="M882" t="s">
        <v>22</v>
      </c>
      <c r="N882" s="12">
        <f t="shared" si="40"/>
        <v>43667.208333333328</v>
      </c>
      <c r="O882">
        <v>1563685200</v>
      </c>
      <c r="P882" s="12">
        <f t="shared" si="41"/>
        <v>43669.208333333328</v>
      </c>
      <c r="Q882">
        <v>1563858000</v>
      </c>
      <c r="R882" t="b">
        <v>0</v>
      </c>
      <c r="S882" t="b">
        <v>0</v>
      </c>
      <c r="T882" t="s">
        <v>50</v>
      </c>
      <c r="U882" t="s">
        <v>2035</v>
      </c>
      <c r="V882" t="s">
        <v>2043</v>
      </c>
    </row>
    <row r="883" spans="1:22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H883" t="s">
        <v>14</v>
      </c>
      <c r="I883">
        <v>452</v>
      </c>
      <c r="J883" s="5">
        <f t="shared" si="39"/>
        <v>0.38948339483394834</v>
      </c>
      <c r="K883" s="7">
        <f>IF(I883= 0, 0,E883/I883)</f>
        <v>70.055309734513273</v>
      </c>
      <c r="L883" t="s">
        <v>21</v>
      </c>
      <c r="M883" t="s">
        <v>22</v>
      </c>
      <c r="N883" s="12">
        <f t="shared" si="40"/>
        <v>42194.208333333328</v>
      </c>
      <c r="O883">
        <v>1436418000</v>
      </c>
      <c r="P883" s="12">
        <f t="shared" si="41"/>
        <v>42223.208333333328</v>
      </c>
      <c r="Q883">
        <v>1438923600</v>
      </c>
      <c r="R883" t="b">
        <v>0</v>
      </c>
      <c r="S883" t="b">
        <v>1</v>
      </c>
      <c r="T883" t="s">
        <v>33</v>
      </c>
      <c r="U883" t="s">
        <v>2039</v>
      </c>
      <c r="V883" t="s">
        <v>2040</v>
      </c>
    </row>
    <row r="884" spans="1:22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H884" t="s">
        <v>20</v>
      </c>
      <c r="I884">
        <v>80</v>
      </c>
      <c r="J884" s="5">
        <f t="shared" si="39"/>
        <v>3.7</v>
      </c>
      <c r="K884" s="7">
        <f>IF(I884= 0, 0,E884/I884)</f>
        <v>37</v>
      </c>
      <c r="L884" t="s">
        <v>21</v>
      </c>
      <c r="M884" t="s">
        <v>22</v>
      </c>
      <c r="N884" s="12">
        <f t="shared" si="40"/>
        <v>42025.25</v>
      </c>
      <c r="O884">
        <v>1421820000</v>
      </c>
      <c r="P884" s="12">
        <f t="shared" si="41"/>
        <v>42029.25</v>
      </c>
      <c r="Q884">
        <v>1422165600</v>
      </c>
      <c r="R884" t="b">
        <v>0</v>
      </c>
      <c r="S884" t="b">
        <v>0</v>
      </c>
      <c r="T884" t="s">
        <v>33</v>
      </c>
      <c r="U884" t="s">
        <v>2039</v>
      </c>
      <c r="V884" t="s">
        <v>2040</v>
      </c>
    </row>
    <row r="885" spans="1:22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H885" t="s">
        <v>20</v>
      </c>
      <c r="I885">
        <v>193</v>
      </c>
      <c r="J885" s="5">
        <f t="shared" si="39"/>
        <v>2.3791176470588233</v>
      </c>
      <c r="K885" s="7">
        <f>IF(I885= 0, 0,E885/I885)</f>
        <v>41.911917098445599</v>
      </c>
      <c r="L885" t="s">
        <v>21</v>
      </c>
      <c r="M885" t="s">
        <v>22</v>
      </c>
      <c r="N885" s="12">
        <f t="shared" si="40"/>
        <v>40323.208333333336</v>
      </c>
      <c r="O885">
        <v>1274763600</v>
      </c>
      <c r="P885" s="12">
        <f t="shared" si="41"/>
        <v>40359.208333333336</v>
      </c>
      <c r="Q885">
        <v>1277874000</v>
      </c>
      <c r="R885" t="b">
        <v>0</v>
      </c>
      <c r="S885" t="b">
        <v>0</v>
      </c>
      <c r="T885" t="s">
        <v>100</v>
      </c>
      <c r="U885" t="s">
        <v>2041</v>
      </c>
      <c r="V885" t="s">
        <v>2052</v>
      </c>
    </row>
    <row r="886" spans="1:22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H886" t="s">
        <v>14</v>
      </c>
      <c r="I886">
        <v>1886</v>
      </c>
      <c r="J886" s="5">
        <f t="shared" si="39"/>
        <v>0.64036299765807958</v>
      </c>
      <c r="K886" s="7">
        <f>IF(I886= 0, 0,E886/I886)</f>
        <v>57.992576882290564</v>
      </c>
      <c r="L886" t="s">
        <v>21</v>
      </c>
      <c r="M886" t="s">
        <v>22</v>
      </c>
      <c r="N886" s="12">
        <f t="shared" si="40"/>
        <v>41763.208333333336</v>
      </c>
      <c r="O886">
        <v>1399179600</v>
      </c>
      <c r="P886" s="12">
        <f t="shared" si="41"/>
        <v>41765.208333333336</v>
      </c>
      <c r="Q886">
        <v>1399352400</v>
      </c>
      <c r="R886" t="b">
        <v>0</v>
      </c>
      <c r="S886" t="b">
        <v>1</v>
      </c>
      <c r="T886" t="s">
        <v>33</v>
      </c>
      <c r="U886" t="s">
        <v>2039</v>
      </c>
      <c r="V886" t="s">
        <v>2040</v>
      </c>
    </row>
    <row r="887" spans="1:22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H887" t="s">
        <v>20</v>
      </c>
      <c r="I887">
        <v>52</v>
      </c>
      <c r="J887" s="5">
        <f t="shared" si="39"/>
        <v>1.1827777777777777</v>
      </c>
      <c r="K887" s="7">
        <f>IF(I887= 0, 0,E887/I887)</f>
        <v>40.942307692307693</v>
      </c>
      <c r="L887" t="s">
        <v>21</v>
      </c>
      <c r="M887" t="s">
        <v>22</v>
      </c>
      <c r="N887" s="12">
        <f t="shared" si="40"/>
        <v>40335.208333333336</v>
      </c>
      <c r="O887">
        <v>1275800400</v>
      </c>
      <c r="P887" s="12">
        <f t="shared" si="41"/>
        <v>40373.208333333336</v>
      </c>
      <c r="Q887">
        <v>1279083600</v>
      </c>
      <c r="R887" t="b">
        <v>0</v>
      </c>
      <c r="S887" t="b">
        <v>0</v>
      </c>
      <c r="T887" t="s">
        <v>33</v>
      </c>
      <c r="U887" t="s">
        <v>2039</v>
      </c>
      <c r="V887" t="s">
        <v>2040</v>
      </c>
    </row>
    <row r="888" spans="1:22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H888" t="s">
        <v>14</v>
      </c>
      <c r="I888">
        <v>1825</v>
      </c>
      <c r="J888" s="5">
        <f t="shared" si="39"/>
        <v>0.84824037184594958</v>
      </c>
      <c r="K888" s="7">
        <f>IF(I888= 0, 0,E888/I888)</f>
        <v>69.9972602739726</v>
      </c>
      <c r="L888" t="s">
        <v>21</v>
      </c>
      <c r="M888" t="s">
        <v>22</v>
      </c>
      <c r="N888" s="12">
        <f t="shared" si="40"/>
        <v>40416.208333333336</v>
      </c>
      <c r="O888">
        <v>1282798800</v>
      </c>
      <c r="P888" s="12">
        <f t="shared" si="41"/>
        <v>40434.208333333336</v>
      </c>
      <c r="Q888">
        <v>1284354000</v>
      </c>
      <c r="R888" t="b">
        <v>0</v>
      </c>
      <c r="S888" t="b">
        <v>0</v>
      </c>
      <c r="T888" t="s">
        <v>60</v>
      </c>
      <c r="U888" t="s">
        <v>2035</v>
      </c>
      <c r="V888" t="s">
        <v>2045</v>
      </c>
    </row>
    <row r="889" spans="1:22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H889" t="s">
        <v>14</v>
      </c>
      <c r="I889">
        <v>31</v>
      </c>
      <c r="J889" s="5">
        <f t="shared" si="39"/>
        <v>0.29346153846153844</v>
      </c>
      <c r="K889" s="7">
        <f>IF(I889= 0, 0,E889/I889)</f>
        <v>73.838709677419359</v>
      </c>
      <c r="L889" t="s">
        <v>21</v>
      </c>
      <c r="M889" t="s">
        <v>22</v>
      </c>
      <c r="N889" s="12">
        <f t="shared" si="40"/>
        <v>42202.208333333328</v>
      </c>
      <c r="O889">
        <v>1437109200</v>
      </c>
      <c r="P889" s="12">
        <f t="shared" si="41"/>
        <v>42249.208333333328</v>
      </c>
      <c r="Q889">
        <v>1441170000</v>
      </c>
      <c r="R889" t="b">
        <v>0</v>
      </c>
      <c r="S889" t="b">
        <v>1</v>
      </c>
      <c r="T889" t="s">
        <v>33</v>
      </c>
      <c r="U889" t="s">
        <v>2039</v>
      </c>
      <c r="V889" t="s">
        <v>2040</v>
      </c>
    </row>
    <row r="890" spans="1:22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H890" t="s">
        <v>20</v>
      </c>
      <c r="I890">
        <v>290</v>
      </c>
      <c r="J890" s="5">
        <f t="shared" si="39"/>
        <v>2.0989655172413793</v>
      </c>
      <c r="K890" s="7">
        <f>IF(I890= 0, 0,E890/I890)</f>
        <v>41.979310344827589</v>
      </c>
      <c r="L890" t="s">
        <v>21</v>
      </c>
      <c r="M890" t="s">
        <v>22</v>
      </c>
      <c r="N890" s="12">
        <f t="shared" si="40"/>
        <v>42836.208333333328</v>
      </c>
      <c r="O890">
        <v>1491886800</v>
      </c>
      <c r="P890" s="12">
        <f t="shared" si="41"/>
        <v>42855.208333333328</v>
      </c>
      <c r="Q890">
        <v>1493528400</v>
      </c>
      <c r="R890" t="b">
        <v>0</v>
      </c>
      <c r="S890" t="b">
        <v>0</v>
      </c>
      <c r="T890" t="s">
        <v>33</v>
      </c>
      <c r="U890" t="s">
        <v>2039</v>
      </c>
      <c r="V890" t="s">
        <v>2040</v>
      </c>
    </row>
    <row r="891" spans="1:22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H891" t="s">
        <v>20</v>
      </c>
      <c r="I891">
        <v>122</v>
      </c>
      <c r="J891" s="5">
        <f t="shared" si="39"/>
        <v>1.697857142857143</v>
      </c>
      <c r="K891" s="7">
        <f>IF(I891= 0, 0,E891/I891)</f>
        <v>77.93442622950819</v>
      </c>
      <c r="L891" t="s">
        <v>21</v>
      </c>
      <c r="M891" t="s">
        <v>22</v>
      </c>
      <c r="N891" s="12">
        <f t="shared" si="40"/>
        <v>41710.208333333336</v>
      </c>
      <c r="O891">
        <v>1394600400</v>
      </c>
      <c r="P891" s="12">
        <f t="shared" si="41"/>
        <v>41717.208333333336</v>
      </c>
      <c r="Q891">
        <v>1395205200</v>
      </c>
      <c r="R891" t="b">
        <v>0</v>
      </c>
      <c r="S891" t="b">
        <v>1</v>
      </c>
      <c r="T891" t="s">
        <v>50</v>
      </c>
      <c r="U891" t="s">
        <v>2035</v>
      </c>
      <c r="V891" t="s">
        <v>2043</v>
      </c>
    </row>
    <row r="892" spans="1:22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H892" t="s">
        <v>20</v>
      </c>
      <c r="I892">
        <v>1470</v>
      </c>
      <c r="J892" s="5">
        <f t="shared" si="39"/>
        <v>1.1595907738095239</v>
      </c>
      <c r="K892" s="7">
        <f>IF(I892= 0, 0,E892/I892)</f>
        <v>106.01972789115646</v>
      </c>
      <c r="L892" t="s">
        <v>21</v>
      </c>
      <c r="M892" t="s">
        <v>22</v>
      </c>
      <c r="N892" s="12">
        <f t="shared" si="40"/>
        <v>43640.208333333328</v>
      </c>
      <c r="O892">
        <v>1561352400</v>
      </c>
      <c r="P892" s="12">
        <f t="shared" si="41"/>
        <v>43641.208333333328</v>
      </c>
      <c r="Q892">
        <v>1561438800</v>
      </c>
      <c r="R892" t="b">
        <v>0</v>
      </c>
      <c r="S892" t="b">
        <v>0</v>
      </c>
      <c r="T892" t="s">
        <v>60</v>
      </c>
      <c r="U892" t="s">
        <v>2035</v>
      </c>
      <c r="V892" t="s">
        <v>2045</v>
      </c>
    </row>
    <row r="893" spans="1:22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H893" t="s">
        <v>20</v>
      </c>
      <c r="I893">
        <v>165</v>
      </c>
      <c r="J893" s="5">
        <f t="shared" si="39"/>
        <v>2.5859999999999999</v>
      </c>
      <c r="K893" s="7">
        <f>IF(I893= 0, 0,E893/I893)</f>
        <v>47.018181818181816</v>
      </c>
      <c r="L893" t="s">
        <v>15</v>
      </c>
      <c r="M893" t="s">
        <v>16</v>
      </c>
      <c r="N893" s="12">
        <f t="shared" si="40"/>
        <v>40880.25</v>
      </c>
      <c r="O893">
        <v>1322892000</v>
      </c>
      <c r="P893" s="12">
        <f t="shared" si="41"/>
        <v>40924.25</v>
      </c>
      <c r="Q893">
        <v>1326693600</v>
      </c>
      <c r="R893" t="b">
        <v>0</v>
      </c>
      <c r="S893" t="b">
        <v>0</v>
      </c>
      <c r="T893" t="s">
        <v>42</v>
      </c>
      <c r="U893" t="s">
        <v>2041</v>
      </c>
      <c r="V893" t="s">
        <v>2042</v>
      </c>
    </row>
    <row r="894" spans="1:22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H894" t="s">
        <v>20</v>
      </c>
      <c r="I894">
        <v>182</v>
      </c>
      <c r="J894" s="5">
        <f t="shared" si="39"/>
        <v>2.3058333333333332</v>
      </c>
      <c r="K894" s="7">
        <f>IF(I894= 0, 0,E894/I894)</f>
        <v>76.016483516483518</v>
      </c>
      <c r="L894" t="s">
        <v>21</v>
      </c>
      <c r="M894" t="s">
        <v>22</v>
      </c>
      <c r="N894" s="12">
        <f t="shared" si="40"/>
        <v>40319.208333333336</v>
      </c>
      <c r="O894">
        <v>1274418000</v>
      </c>
      <c r="P894" s="12">
        <f t="shared" si="41"/>
        <v>40360.208333333336</v>
      </c>
      <c r="Q894">
        <v>1277960400</v>
      </c>
      <c r="R894" t="b">
        <v>0</v>
      </c>
      <c r="S894" t="b">
        <v>0</v>
      </c>
      <c r="T894" t="s">
        <v>206</v>
      </c>
      <c r="U894" t="s">
        <v>2047</v>
      </c>
      <c r="V894" t="s">
        <v>2059</v>
      </c>
    </row>
    <row r="895" spans="1:22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H895" t="s">
        <v>20</v>
      </c>
      <c r="I895">
        <v>199</v>
      </c>
      <c r="J895" s="5">
        <f t="shared" si="39"/>
        <v>1.2821428571428573</v>
      </c>
      <c r="K895" s="7">
        <f>IF(I895= 0, 0,E895/I895)</f>
        <v>54.120603015075375</v>
      </c>
      <c r="L895" t="s">
        <v>107</v>
      </c>
      <c r="M895" t="s">
        <v>108</v>
      </c>
      <c r="N895" s="12">
        <f t="shared" si="40"/>
        <v>42170.208333333328</v>
      </c>
      <c r="O895">
        <v>1434344400</v>
      </c>
      <c r="P895" s="12">
        <f t="shared" si="41"/>
        <v>42174.208333333328</v>
      </c>
      <c r="Q895">
        <v>1434690000</v>
      </c>
      <c r="R895" t="b">
        <v>0</v>
      </c>
      <c r="S895" t="b">
        <v>1</v>
      </c>
      <c r="T895" t="s">
        <v>42</v>
      </c>
      <c r="U895" t="s">
        <v>2041</v>
      </c>
      <c r="V895" t="s">
        <v>2042</v>
      </c>
    </row>
    <row r="896" spans="1:22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H896" t="s">
        <v>20</v>
      </c>
      <c r="I896">
        <v>56</v>
      </c>
      <c r="J896" s="5">
        <f t="shared" si="39"/>
        <v>1.8870588235294117</v>
      </c>
      <c r="K896" s="7">
        <f>IF(I896= 0, 0,E896/I896)</f>
        <v>57.285714285714285</v>
      </c>
      <c r="L896" t="s">
        <v>40</v>
      </c>
      <c r="M896" t="s">
        <v>41</v>
      </c>
      <c r="N896" s="12">
        <f t="shared" si="40"/>
        <v>41466.208333333336</v>
      </c>
      <c r="O896">
        <v>1373518800</v>
      </c>
      <c r="P896" s="12">
        <f t="shared" si="41"/>
        <v>41496.208333333336</v>
      </c>
      <c r="Q896">
        <v>1376110800</v>
      </c>
      <c r="R896" t="b">
        <v>0</v>
      </c>
      <c r="S896" t="b">
        <v>1</v>
      </c>
      <c r="T896" t="s">
        <v>269</v>
      </c>
      <c r="U896" t="s">
        <v>2041</v>
      </c>
      <c r="V896" t="s">
        <v>2060</v>
      </c>
    </row>
    <row r="897" spans="1:22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H897" t="s">
        <v>14</v>
      </c>
      <c r="I897">
        <v>107</v>
      </c>
      <c r="J897" s="5">
        <f t="shared" si="39"/>
        <v>6.9511889862327911E-2</v>
      </c>
      <c r="K897" s="7">
        <f>IF(I897= 0, 0,E897/I897)</f>
        <v>103.81308411214954</v>
      </c>
      <c r="L897" t="s">
        <v>21</v>
      </c>
      <c r="M897" t="s">
        <v>22</v>
      </c>
      <c r="N897" s="12">
        <f t="shared" si="40"/>
        <v>43134.25</v>
      </c>
      <c r="O897">
        <v>1517637600</v>
      </c>
      <c r="P897" s="12">
        <f t="shared" si="41"/>
        <v>43143.25</v>
      </c>
      <c r="Q897">
        <v>1518415200</v>
      </c>
      <c r="R897" t="b">
        <v>0</v>
      </c>
      <c r="S897" t="b">
        <v>0</v>
      </c>
      <c r="T897" t="s">
        <v>33</v>
      </c>
      <c r="U897" t="s">
        <v>2039</v>
      </c>
      <c r="V897" t="s">
        <v>2040</v>
      </c>
    </row>
    <row r="898" spans="1:22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H898" t="s">
        <v>20</v>
      </c>
      <c r="I898">
        <v>1460</v>
      </c>
      <c r="J898" s="5">
        <f t="shared" si="39"/>
        <v>7.7443434343434348</v>
      </c>
      <c r="K898" s="7">
        <f>IF(I898= 0, 0,E898/I898)</f>
        <v>105.02602739726028</v>
      </c>
      <c r="L898" t="s">
        <v>26</v>
      </c>
      <c r="M898" t="s">
        <v>27</v>
      </c>
      <c r="N898" s="12">
        <f t="shared" si="40"/>
        <v>40738.208333333336</v>
      </c>
      <c r="O898">
        <v>1310619600</v>
      </c>
      <c r="P898" s="12">
        <f t="shared" si="41"/>
        <v>40741.208333333336</v>
      </c>
      <c r="Q898">
        <v>1310878800</v>
      </c>
      <c r="R898" t="b">
        <v>0</v>
      </c>
      <c r="S898" t="b">
        <v>1</v>
      </c>
      <c r="T898" t="s">
        <v>17</v>
      </c>
      <c r="U898" t="s">
        <v>2033</v>
      </c>
      <c r="V898" t="s">
        <v>2034</v>
      </c>
    </row>
    <row r="899" spans="1:22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H899" t="s">
        <v>14</v>
      </c>
      <c r="I899">
        <v>27</v>
      </c>
      <c r="J899" s="5">
        <f t="shared" ref="J899:J962" si="42">E899/D899</f>
        <v>0.27693181818181817</v>
      </c>
      <c r="K899" s="7">
        <f>IF(I899= 0, 0,E899/I899)</f>
        <v>90.259259259259252</v>
      </c>
      <c r="L899" t="s">
        <v>21</v>
      </c>
      <c r="M899" t="s">
        <v>22</v>
      </c>
      <c r="N899" s="12">
        <f t="shared" ref="N899:N962" si="43">(((O899/60/60)/24+DATE(1970,1,1)))</f>
        <v>43583.208333333328</v>
      </c>
      <c r="O899">
        <v>1556427600</v>
      </c>
      <c r="P899" s="12">
        <f t="shared" ref="P899:P962" si="44">(((Q899/60)/60)/24+DATE(1970,1,1))</f>
        <v>43585.208333333328</v>
      </c>
      <c r="Q899">
        <v>1556600400</v>
      </c>
      <c r="R899" t="b">
        <v>0</v>
      </c>
      <c r="S899" t="b">
        <v>0</v>
      </c>
      <c r="T899" t="s">
        <v>33</v>
      </c>
      <c r="U899" t="s">
        <v>2039</v>
      </c>
      <c r="V899" t="s">
        <v>2040</v>
      </c>
    </row>
    <row r="900" spans="1:22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H900" t="s">
        <v>14</v>
      </c>
      <c r="I900">
        <v>1221</v>
      </c>
      <c r="J900" s="5">
        <f t="shared" si="42"/>
        <v>0.52479620323841425</v>
      </c>
      <c r="K900" s="7">
        <f>IF(I900= 0, 0,E900/I900)</f>
        <v>76.978705978705975</v>
      </c>
      <c r="L900" t="s">
        <v>21</v>
      </c>
      <c r="M900" t="s">
        <v>22</v>
      </c>
      <c r="N900" s="12">
        <f t="shared" si="43"/>
        <v>43815.25</v>
      </c>
      <c r="O900">
        <v>1576476000</v>
      </c>
      <c r="P900" s="12">
        <f t="shared" si="44"/>
        <v>43821.25</v>
      </c>
      <c r="Q900">
        <v>1576994400</v>
      </c>
      <c r="R900" t="b">
        <v>0</v>
      </c>
      <c r="S900" t="b">
        <v>0</v>
      </c>
      <c r="T900" t="s">
        <v>42</v>
      </c>
      <c r="U900" t="s">
        <v>2041</v>
      </c>
      <c r="V900" t="s">
        <v>2042</v>
      </c>
    </row>
    <row r="901" spans="1:22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H901" t="s">
        <v>20</v>
      </c>
      <c r="I901">
        <v>123</v>
      </c>
      <c r="J901" s="5">
        <f t="shared" si="42"/>
        <v>4.0709677419354842</v>
      </c>
      <c r="K901" s="7">
        <f>IF(I901= 0, 0,E901/I901)</f>
        <v>102.60162601626017</v>
      </c>
      <c r="L901" t="s">
        <v>98</v>
      </c>
      <c r="M901" t="s">
        <v>99</v>
      </c>
      <c r="N901" s="12">
        <f t="shared" si="43"/>
        <v>41554.208333333336</v>
      </c>
      <c r="O901">
        <v>1381122000</v>
      </c>
      <c r="P901" s="12">
        <f t="shared" si="44"/>
        <v>41572.208333333336</v>
      </c>
      <c r="Q901">
        <v>1382677200</v>
      </c>
      <c r="R901" t="b">
        <v>0</v>
      </c>
      <c r="S901" t="b">
        <v>0</v>
      </c>
      <c r="T901" t="s">
        <v>159</v>
      </c>
      <c r="U901" t="s">
        <v>2035</v>
      </c>
      <c r="V901" t="s">
        <v>2058</v>
      </c>
    </row>
    <row r="902" spans="1:22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H902" t="s">
        <v>14</v>
      </c>
      <c r="I902">
        <v>1</v>
      </c>
      <c r="J902" s="5">
        <f t="shared" si="42"/>
        <v>0.02</v>
      </c>
      <c r="K902" s="7">
        <f>IF(I902= 0, 0,E902/I902)</f>
        <v>2</v>
      </c>
      <c r="L902" t="s">
        <v>21</v>
      </c>
      <c r="M902" t="s">
        <v>22</v>
      </c>
      <c r="N902" s="12">
        <f t="shared" si="43"/>
        <v>41901.208333333336</v>
      </c>
      <c r="O902">
        <v>1411102800</v>
      </c>
      <c r="P902" s="12">
        <f t="shared" si="44"/>
        <v>41902.208333333336</v>
      </c>
      <c r="Q902">
        <v>1411189200</v>
      </c>
      <c r="R902" t="b">
        <v>0</v>
      </c>
      <c r="S902" t="b">
        <v>1</v>
      </c>
      <c r="T902" t="s">
        <v>28</v>
      </c>
      <c r="U902" t="s">
        <v>2037</v>
      </c>
      <c r="V902" t="s">
        <v>2038</v>
      </c>
    </row>
    <row r="903" spans="1:22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H903" t="s">
        <v>20</v>
      </c>
      <c r="I903">
        <v>159</v>
      </c>
      <c r="J903" s="5">
        <f t="shared" si="42"/>
        <v>1.5617857142857143</v>
      </c>
      <c r="K903" s="7">
        <f>IF(I903= 0, 0,E903/I903)</f>
        <v>55.0062893081761</v>
      </c>
      <c r="L903" t="s">
        <v>21</v>
      </c>
      <c r="M903" t="s">
        <v>22</v>
      </c>
      <c r="N903" s="12">
        <f t="shared" si="43"/>
        <v>43298.208333333328</v>
      </c>
      <c r="O903">
        <v>1531803600</v>
      </c>
      <c r="P903" s="12">
        <f t="shared" si="44"/>
        <v>43331.208333333328</v>
      </c>
      <c r="Q903">
        <v>1534654800</v>
      </c>
      <c r="R903" t="b">
        <v>0</v>
      </c>
      <c r="S903" t="b">
        <v>1</v>
      </c>
      <c r="T903" t="s">
        <v>23</v>
      </c>
      <c r="U903" t="s">
        <v>2035</v>
      </c>
      <c r="V903" t="s">
        <v>2036</v>
      </c>
    </row>
    <row r="904" spans="1:22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H904" t="s">
        <v>20</v>
      </c>
      <c r="I904">
        <v>110</v>
      </c>
      <c r="J904" s="5">
        <f t="shared" si="42"/>
        <v>2.5242857142857145</v>
      </c>
      <c r="K904" s="7">
        <f>IF(I904= 0, 0,E904/I904)</f>
        <v>32.127272727272725</v>
      </c>
      <c r="L904" t="s">
        <v>21</v>
      </c>
      <c r="M904" t="s">
        <v>22</v>
      </c>
      <c r="N904" s="12">
        <f t="shared" si="43"/>
        <v>42399.25</v>
      </c>
      <c r="O904">
        <v>1454133600</v>
      </c>
      <c r="P904" s="12">
        <f t="shared" si="44"/>
        <v>42441.25</v>
      </c>
      <c r="Q904">
        <v>1457762400</v>
      </c>
      <c r="R904" t="b">
        <v>0</v>
      </c>
      <c r="S904" t="b">
        <v>0</v>
      </c>
      <c r="T904" t="s">
        <v>28</v>
      </c>
      <c r="U904" t="s">
        <v>2037</v>
      </c>
      <c r="V904" t="s">
        <v>2038</v>
      </c>
    </row>
    <row r="905" spans="1:22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H905" t="s">
        <v>47</v>
      </c>
      <c r="I905">
        <v>14</v>
      </c>
      <c r="J905" s="5">
        <f t="shared" si="42"/>
        <v>1.729268292682927E-2</v>
      </c>
      <c r="K905" s="7">
        <f>IF(I905= 0, 0,E905/I905)</f>
        <v>50.642857142857146</v>
      </c>
      <c r="L905" t="s">
        <v>21</v>
      </c>
      <c r="M905" t="s">
        <v>22</v>
      </c>
      <c r="N905" s="12">
        <f t="shared" si="43"/>
        <v>41034.208333333336</v>
      </c>
      <c r="O905">
        <v>1336194000</v>
      </c>
      <c r="P905" s="12">
        <f t="shared" si="44"/>
        <v>41049.208333333336</v>
      </c>
      <c r="Q905">
        <v>1337490000</v>
      </c>
      <c r="R905" t="b">
        <v>0</v>
      </c>
      <c r="S905" t="b">
        <v>1</v>
      </c>
      <c r="T905" t="s">
        <v>68</v>
      </c>
      <c r="U905" t="s">
        <v>2047</v>
      </c>
      <c r="V905" t="s">
        <v>2048</v>
      </c>
    </row>
    <row r="906" spans="1:22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H906" t="s">
        <v>14</v>
      </c>
      <c r="I906">
        <v>16</v>
      </c>
      <c r="J906" s="5">
        <f t="shared" si="42"/>
        <v>0.12230769230769231</v>
      </c>
      <c r="K906" s="7">
        <f>IF(I906= 0, 0,E906/I906)</f>
        <v>49.6875</v>
      </c>
      <c r="L906" t="s">
        <v>21</v>
      </c>
      <c r="M906" t="s">
        <v>22</v>
      </c>
      <c r="N906" s="12">
        <f t="shared" si="43"/>
        <v>41186.208333333336</v>
      </c>
      <c r="O906">
        <v>1349326800</v>
      </c>
      <c r="P906" s="12">
        <f t="shared" si="44"/>
        <v>41190.208333333336</v>
      </c>
      <c r="Q906">
        <v>1349672400</v>
      </c>
      <c r="R906" t="b">
        <v>0</v>
      </c>
      <c r="S906" t="b">
        <v>0</v>
      </c>
      <c r="T906" t="s">
        <v>133</v>
      </c>
      <c r="U906" t="s">
        <v>2047</v>
      </c>
      <c r="V906" t="s">
        <v>2056</v>
      </c>
    </row>
    <row r="907" spans="1:22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H907" t="s">
        <v>20</v>
      </c>
      <c r="I907">
        <v>236</v>
      </c>
      <c r="J907" s="5">
        <f t="shared" si="42"/>
        <v>1.6398734177215191</v>
      </c>
      <c r="K907" s="7">
        <f>IF(I907= 0, 0,E907/I907)</f>
        <v>54.894067796610166</v>
      </c>
      <c r="L907" t="s">
        <v>21</v>
      </c>
      <c r="M907" t="s">
        <v>22</v>
      </c>
      <c r="N907" s="12">
        <f t="shared" si="43"/>
        <v>41536.208333333336</v>
      </c>
      <c r="O907">
        <v>1379566800</v>
      </c>
      <c r="P907" s="12">
        <f t="shared" si="44"/>
        <v>41539.208333333336</v>
      </c>
      <c r="Q907">
        <v>1379826000</v>
      </c>
      <c r="R907" t="b">
        <v>0</v>
      </c>
      <c r="S907" t="b">
        <v>0</v>
      </c>
      <c r="T907" t="s">
        <v>33</v>
      </c>
      <c r="U907" t="s">
        <v>2039</v>
      </c>
      <c r="V907" t="s">
        <v>2040</v>
      </c>
    </row>
    <row r="908" spans="1:22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H908" t="s">
        <v>20</v>
      </c>
      <c r="I908">
        <v>191</v>
      </c>
      <c r="J908" s="5">
        <f t="shared" si="42"/>
        <v>1.6298181818181818</v>
      </c>
      <c r="K908" s="7">
        <f>IF(I908= 0, 0,E908/I908)</f>
        <v>46.931937172774866</v>
      </c>
      <c r="L908" t="s">
        <v>21</v>
      </c>
      <c r="M908" t="s">
        <v>22</v>
      </c>
      <c r="N908" s="12">
        <f t="shared" si="43"/>
        <v>42868.208333333328</v>
      </c>
      <c r="O908">
        <v>1494651600</v>
      </c>
      <c r="P908" s="12">
        <f t="shared" si="44"/>
        <v>42904.208333333328</v>
      </c>
      <c r="Q908">
        <v>1497762000</v>
      </c>
      <c r="R908" t="b">
        <v>1</v>
      </c>
      <c r="S908" t="b">
        <v>1</v>
      </c>
      <c r="T908" t="s">
        <v>42</v>
      </c>
      <c r="U908" t="s">
        <v>2041</v>
      </c>
      <c r="V908" t="s">
        <v>2042</v>
      </c>
    </row>
    <row r="909" spans="1:22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H909" t="s">
        <v>14</v>
      </c>
      <c r="I909">
        <v>41</v>
      </c>
      <c r="J909" s="5">
        <f t="shared" si="42"/>
        <v>0.20252747252747252</v>
      </c>
      <c r="K909" s="7">
        <f>IF(I909= 0, 0,E909/I909)</f>
        <v>44.951219512195124</v>
      </c>
      <c r="L909" t="s">
        <v>21</v>
      </c>
      <c r="M909" t="s">
        <v>22</v>
      </c>
      <c r="N909" s="12">
        <f t="shared" si="43"/>
        <v>40660.208333333336</v>
      </c>
      <c r="O909">
        <v>1303880400</v>
      </c>
      <c r="P909" s="12">
        <f t="shared" si="44"/>
        <v>40667.208333333336</v>
      </c>
      <c r="Q909">
        <v>1304485200</v>
      </c>
      <c r="R909" t="b">
        <v>0</v>
      </c>
      <c r="S909" t="b">
        <v>0</v>
      </c>
      <c r="T909" t="s">
        <v>33</v>
      </c>
      <c r="U909" t="s">
        <v>2039</v>
      </c>
      <c r="V909" t="s">
        <v>2040</v>
      </c>
    </row>
    <row r="910" spans="1:22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H910" t="s">
        <v>20</v>
      </c>
      <c r="I910">
        <v>3934</v>
      </c>
      <c r="J910" s="5">
        <f t="shared" si="42"/>
        <v>3.1924083769633507</v>
      </c>
      <c r="K910" s="7">
        <f>IF(I910= 0, 0,E910/I910)</f>
        <v>30.99898322318251</v>
      </c>
      <c r="L910" t="s">
        <v>21</v>
      </c>
      <c r="M910" t="s">
        <v>22</v>
      </c>
      <c r="N910" s="12">
        <f t="shared" si="43"/>
        <v>41031.208333333336</v>
      </c>
      <c r="O910">
        <v>1335934800</v>
      </c>
      <c r="P910" s="12">
        <f t="shared" si="44"/>
        <v>41042.208333333336</v>
      </c>
      <c r="Q910">
        <v>1336885200</v>
      </c>
      <c r="R910" t="b">
        <v>0</v>
      </c>
      <c r="S910" t="b">
        <v>0</v>
      </c>
      <c r="T910" t="s">
        <v>89</v>
      </c>
      <c r="U910" t="s">
        <v>2050</v>
      </c>
      <c r="V910" t="s">
        <v>2051</v>
      </c>
    </row>
    <row r="911" spans="1:22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H911" t="s">
        <v>20</v>
      </c>
      <c r="I911">
        <v>80</v>
      </c>
      <c r="J911" s="5">
        <f t="shared" si="42"/>
        <v>4.7894444444444444</v>
      </c>
      <c r="K911" s="7">
        <f>IF(I911= 0, 0,E911/I911)</f>
        <v>107.7625</v>
      </c>
      <c r="L911" t="s">
        <v>15</v>
      </c>
      <c r="M911" t="s">
        <v>16</v>
      </c>
      <c r="N911" s="12">
        <f t="shared" si="43"/>
        <v>43255.208333333328</v>
      </c>
      <c r="O911">
        <v>1528088400</v>
      </c>
      <c r="P911" s="12">
        <f t="shared" si="44"/>
        <v>43282.208333333328</v>
      </c>
      <c r="Q911">
        <v>1530421200</v>
      </c>
      <c r="R911" t="b">
        <v>0</v>
      </c>
      <c r="S911" t="b">
        <v>1</v>
      </c>
      <c r="T911" t="s">
        <v>33</v>
      </c>
      <c r="U911" t="s">
        <v>2039</v>
      </c>
      <c r="V911" t="s">
        <v>2040</v>
      </c>
    </row>
    <row r="912" spans="1:22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H912" t="s">
        <v>74</v>
      </c>
      <c r="I912">
        <v>296</v>
      </c>
      <c r="J912" s="5">
        <f t="shared" si="42"/>
        <v>0.19556634304207121</v>
      </c>
      <c r="K912" s="7">
        <f>IF(I912= 0, 0,E912/I912)</f>
        <v>102.07770270270271</v>
      </c>
      <c r="L912" t="s">
        <v>21</v>
      </c>
      <c r="M912" t="s">
        <v>22</v>
      </c>
      <c r="N912" s="12">
        <f t="shared" si="43"/>
        <v>42026.25</v>
      </c>
      <c r="O912">
        <v>1421906400</v>
      </c>
      <c r="P912" s="12">
        <f t="shared" si="44"/>
        <v>42027.25</v>
      </c>
      <c r="Q912">
        <v>1421992800</v>
      </c>
      <c r="R912" t="b">
        <v>0</v>
      </c>
      <c r="S912" t="b">
        <v>0</v>
      </c>
      <c r="T912" t="s">
        <v>33</v>
      </c>
      <c r="U912" t="s">
        <v>2039</v>
      </c>
      <c r="V912" t="s">
        <v>2040</v>
      </c>
    </row>
    <row r="913" spans="1:22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H913" t="s">
        <v>20</v>
      </c>
      <c r="I913">
        <v>462</v>
      </c>
      <c r="J913" s="5">
        <f t="shared" si="42"/>
        <v>1.9894827586206896</v>
      </c>
      <c r="K913" s="7">
        <f>IF(I913= 0, 0,E913/I913)</f>
        <v>24.976190476190474</v>
      </c>
      <c r="L913" t="s">
        <v>21</v>
      </c>
      <c r="M913" t="s">
        <v>22</v>
      </c>
      <c r="N913" s="12">
        <f t="shared" si="43"/>
        <v>43717.208333333328</v>
      </c>
      <c r="O913">
        <v>1568005200</v>
      </c>
      <c r="P913" s="12">
        <f t="shared" si="44"/>
        <v>43719.208333333328</v>
      </c>
      <c r="Q913">
        <v>1568178000</v>
      </c>
      <c r="R913" t="b">
        <v>1</v>
      </c>
      <c r="S913" t="b">
        <v>0</v>
      </c>
      <c r="T913" t="s">
        <v>28</v>
      </c>
      <c r="U913" t="s">
        <v>2037</v>
      </c>
      <c r="V913" t="s">
        <v>2038</v>
      </c>
    </row>
    <row r="914" spans="1:22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H914" t="s">
        <v>20</v>
      </c>
      <c r="I914">
        <v>179</v>
      </c>
      <c r="J914" s="5">
        <f t="shared" si="42"/>
        <v>7.95</v>
      </c>
      <c r="K914" s="7">
        <f>IF(I914= 0, 0,E914/I914)</f>
        <v>79.944134078212286</v>
      </c>
      <c r="L914" t="s">
        <v>21</v>
      </c>
      <c r="M914" t="s">
        <v>22</v>
      </c>
      <c r="N914" s="12">
        <f t="shared" si="43"/>
        <v>41157.208333333336</v>
      </c>
      <c r="O914">
        <v>1346821200</v>
      </c>
      <c r="P914" s="12">
        <f t="shared" si="44"/>
        <v>41170.208333333336</v>
      </c>
      <c r="Q914">
        <v>1347944400</v>
      </c>
      <c r="R914" t="b">
        <v>1</v>
      </c>
      <c r="S914" t="b">
        <v>0</v>
      </c>
      <c r="T914" t="s">
        <v>53</v>
      </c>
      <c r="U914" t="s">
        <v>2041</v>
      </c>
      <c r="V914" t="s">
        <v>2044</v>
      </c>
    </row>
    <row r="915" spans="1:22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H915" t="s">
        <v>14</v>
      </c>
      <c r="I915">
        <v>523</v>
      </c>
      <c r="J915" s="5">
        <f t="shared" si="42"/>
        <v>0.50621082621082625</v>
      </c>
      <c r="K915" s="7">
        <f>IF(I915= 0, 0,E915/I915)</f>
        <v>67.946462715105156</v>
      </c>
      <c r="L915" t="s">
        <v>26</v>
      </c>
      <c r="M915" t="s">
        <v>27</v>
      </c>
      <c r="N915" s="12">
        <f t="shared" si="43"/>
        <v>43597.208333333328</v>
      </c>
      <c r="O915">
        <v>1557637200</v>
      </c>
      <c r="P915" s="12">
        <f t="shared" si="44"/>
        <v>43610.208333333328</v>
      </c>
      <c r="Q915">
        <v>1558760400</v>
      </c>
      <c r="R915" t="b">
        <v>0</v>
      </c>
      <c r="S915" t="b">
        <v>0</v>
      </c>
      <c r="T915" t="s">
        <v>53</v>
      </c>
      <c r="U915" t="s">
        <v>2041</v>
      </c>
      <c r="V915" t="s">
        <v>2044</v>
      </c>
    </row>
    <row r="916" spans="1:22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H916" t="s">
        <v>14</v>
      </c>
      <c r="I916">
        <v>141</v>
      </c>
      <c r="J916" s="5">
        <f t="shared" si="42"/>
        <v>0.57437499999999997</v>
      </c>
      <c r="K916" s="7">
        <f>IF(I916= 0, 0,E916/I916)</f>
        <v>26.070921985815602</v>
      </c>
      <c r="L916" t="s">
        <v>40</v>
      </c>
      <c r="M916" t="s">
        <v>41</v>
      </c>
      <c r="N916" s="12">
        <f t="shared" si="43"/>
        <v>41490.208333333336</v>
      </c>
      <c r="O916">
        <v>1375592400</v>
      </c>
      <c r="P916" s="12">
        <f t="shared" si="44"/>
        <v>41502.208333333336</v>
      </c>
      <c r="Q916">
        <v>1376629200</v>
      </c>
      <c r="R916" t="b">
        <v>0</v>
      </c>
      <c r="S916" t="b">
        <v>0</v>
      </c>
      <c r="T916" t="s">
        <v>33</v>
      </c>
      <c r="U916" t="s">
        <v>2039</v>
      </c>
      <c r="V916" t="s">
        <v>2040</v>
      </c>
    </row>
    <row r="917" spans="1:22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H917" t="s">
        <v>20</v>
      </c>
      <c r="I917">
        <v>1866</v>
      </c>
      <c r="J917" s="5">
        <f t="shared" si="42"/>
        <v>1.5562827640984909</v>
      </c>
      <c r="K917" s="7">
        <f>IF(I917= 0, 0,E917/I917)</f>
        <v>105.0032154340836</v>
      </c>
      <c r="L917" t="s">
        <v>40</v>
      </c>
      <c r="M917" t="s">
        <v>41</v>
      </c>
      <c r="N917" s="12">
        <f t="shared" si="43"/>
        <v>42976.208333333328</v>
      </c>
      <c r="O917">
        <v>1503982800</v>
      </c>
      <c r="P917" s="12">
        <f t="shared" si="44"/>
        <v>42985.208333333328</v>
      </c>
      <c r="Q917">
        <v>1504760400</v>
      </c>
      <c r="R917" t="b">
        <v>0</v>
      </c>
      <c r="S917" t="b">
        <v>0</v>
      </c>
      <c r="T917" t="s">
        <v>269</v>
      </c>
      <c r="U917" t="s">
        <v>2041</v>
      </c>
      <c r="V917" t="s">
        <v>2060</v>
      </c>
    </row>
    <row r="918" spans="1:22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H918" t="s">
        <v>14</v>
      </c>
      <c r="I918">
        <v>52</v>
      </c>
      <c r="J918" s="5">
        <f t="shared" si="42"/>
        <v>0.36297297297297298</v>
      </c>
      <c r="K918" s="7">
        <f>IF(I918= 0, 0,E918/I918)</f>
        <v>25.826923076923077</v>
      </c>
      <c r="L918" t="s">
        <v>21</v>
      </c>
      <c r="M918" t="s">
        <v>22</v>
      </c>
      <c r="N918" s="12">
        <f t="shared" si="43"/>
        <v>41991.25</v>
      </c>
      <c r="O918">
        <v>1418882400</v>
      </c>
      <c r="P918" s="12">
        <f t="shared" si="44"/>
        <v>42000.25</v>
      </c>
      <c r="Q918">
        <v>1419660000</v>
      </c>
      <c r="R918" t="b">
        <v>0</v>
      </c>
      <c r="S918" t="b">
        <v>0</v>
      </c>
      <c r="T918" t="s">
        <v>122</v>
      </c>
      <c r="U918" t="s">
        <v>2054</v>
      </c>
      <c r="V918" t="s">
        <v>2055</v>
      </c>
    </row>
    <row r="919" spans="1:22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H919" t="s">
        <v>47</v>
      </c>
      <c r="I919">
        <v>27</v>
      </c>
      <c r="J919" s="5">
        <f t="shared" si="42"/>
        <v>0.58250000000000002</v>
      </c>
      <c r="K919" s="7">
        <f>IF(I919= 0, 0,E919/I919)</f>
        <v>77.666666666666671</v>
      </c>
      <c r="L919" t="s">
        <v>40</v>
      </c>
      <c r="M919" t="s">
        <v>41</v>
      </c>
      <c r="N919" s="12">
        <f t="shared" si="43"/>
        <v>40722.208333333336</v>
      </c>
      <c r="O919">
        <v>1309237200</v>
      </c>
      <c r="P919" s="12">
        <f t="shared" si="44"/>
        <v>40746.208333333336</v>
      </c>
      <c r="Q919">
        <v>1311310800</v>
      </c>
      <c r="R919" t="b">
        <v>0</v>
      </c>
      <c r="S919" t="b">
        <v>1</v>
      </c>
      <c r="T919" t="s">
        <v>100</v>
      </c>
      <c r="U919" t="s">
        <v>2041</v>
      </c>
      <c r="V919" t="s">
        <v>2052</v>
      </c>
    </row>
    <row r="920" spans="1:22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H920" t="s">
        <v>20</v>
      </c>
      <c r="I920">
        <v>156</v>
      </c>
      <c r="J920" s="5">
        <f t="shared" si="42"/>
        <v>2.3739473684210526</v>
      </c>
      <c r="K920" s="7">
        <f>IF(I920= 0, 0,E920/I920)</f>
        <v>57.82692307692308</v>
      </c>
      <c r="L920" t="s">
        <v>98</v>
      </c>
      <c r="M920" t="s">
        <v>99</v>
      </c>
      <c r="N920" s="12">
        <f t="shared" si="43"/>
        <v>41117.208333333336</v>
      </c>
      <c r="O920">
        <v>1343365200</v>
      </c>
      <c r="P920" s="12">
        <f t="shared" si="44"/>
        <v>41128.208333333336</v>
      </c>
      <c r="Q920">
        <v>1344315600</v>
      </c>
      <c r="R920" t="b">
        <v>0</v>
      </c>
      <c r="S920" t="b">
        <v>0</v>
      </c>
      <c r="T920" t="s">
        <v>133</v>
      </c>
      <c r="U920" t="s">
        <v>2047</v>
      </c>
      <c r="V920" t="s">
        <v>2056</v>
      </c>
    </row>
    <row r="921" spans="1:22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H921" t="s">
        <v>14</v>
      </c>
      <c r="I921">
        <v>225</v>
      </c>
      <c r="J921" s="5">
        <f t="shared" si="42"/>
        <v>0.58750000000000002</v>
      </c>
      <c r="K921" s="7">
        <f>IF(I921= 0, 0,E921/I921)</f>
        <v>92.955555555555549</v>
      </c>
      <c r="L921" t="s">
        <v>26</v>
      </c>
      <c r="M921" t="s">
        <v>27</v>
      </c>
      <c r="N921" s="12">
        <f t="shared" si="43"/>
        <v>43022.208333333328</v>
      </c>
      <c r="O921">
        <v>1507957200</v>
      </c>
      <c r="P921" s="12">
        <f t="shared" si="44"/>
        <v>43054.25</v>
      </c>
      <c r="Q921">
        <v>1510725600</v>
      </c>
      <c r="R921" t="b">
        <v>0</v>
      </c>
      <c r="S921" t="b">
        <v>1</v>
      </c>
      <c r="T921" t="s">
        <v>33</v>
      </c>
      <c r="U921" t="s">
        <v>2039</v>
      </c>
      <c r="V921" t="s">
        <v>2040</v>
      </c>
    </row>
    <row r="922" spans="1:22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H922" t="s">
        <v>20</v>
      </c>
      <c r="I922">
        <v>255</v>
      </c>
      <c r="J922" s="5">
        <f t="shared" si="42"/>
        <v>1.8256603773584905</v>
      </c>
      <c r="K922" s="7">
        <f>IF(I922= 0, 0,E922/I922)</f>
        <v>37.945098039215686</v>
      </c>
      <c r="L922" t="s">
        <v>21</v>
      </c>
      <c r="M922" t="s">
        <v>22</v>
      </c>
      <c r="N922" s="12">
        <f t="shared" si="43"/>
        <v>43503.25</v>
      </c>
      <c r="O922">
        <v>1549519200</v>
      </c>
      <c r="P922" s="12">
        <f t="shared" si="44"/>
        <v>43523.25</v>
      </c>
      <c r="Q922">
        <v>1551247200</v>
      </c>
      <c r="R922" t="b">
        <v>1</v>
      </c>
      <c r="S922" t="b">
        <v>0</v>
      </c>
      <c r="T922" t="s">
        <v>71</v>
      </c>
      <c r="U922" t="s">
        <v>2041</v>
      </c>
      <c r="V922" t="s">
        <v>2049</v>
      </c>
    </row>
    <row r="923" spans="1:22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H923" t="s">
        <v>14</v>
      </c>
      <c r="I923">
        <v>38</v>
      </c>
      <c r="J923" s="5">
        <f t="shared" si="42"/>
        <v>7.5436408977556111E-3</v>
      </c>
      <c r="K923" s="7">
        <f>IF(I923= 0, 0,E923/I923)</f>
        <v>31.842105263157894</v>
      </c>
      <c r="L923" t="s">
        <v>21</v>
      </c>
      <c r="M923" t="s">
        <v>22</v>
      </c>
      <c r="N923" s="12">
        <f t="shared" si="43"/>
        <v>40951.25</v>
      </c>
      <c r="O923">
        <v>1329026400</v>
      </c>
      <c r="P923" s="12">
        <f t="shared" si="44"/>
        <v>40965.25</v>
      </c>
      <c r="Q923">
        <v>1330236000</v>
      </c>
      <c r="R923" t="b">
        <v>0</v>
      </c>
      <c r="S923" t="b">
        <v>0</v>
      </c>
      <c r="T923" t="s">
        <v>28</v>
      </c>
      <c r="U923" t="s">
        <v>2037</v>
      </c>
      <c r="V923" t="s">
        <v>2038</v>
      </c>
    </row>
    <row r="924" spans="1:22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H924" t="s">
        <v>20</v>
      </c>
      <c r="I924">
        <v>2261</v>
      </c>
      <c r="J924" s="5">
        <f t="shared" si="42"/>
        <v>1.7595330739299611</v>
      </c>
      <c r="K924" s="7">
        <f>IF(I924= 0, 0,E924/I924)</f>
        <v>40</v>
      </c>
      <c r="L924" t="s">
        <v>21</v>
      </c>
      <c r="M924" t="s">
        <v>22</v>
      </c>
      <c r="N924" s="12">
        <f t="shared" si="43"/>
        <v>43443.25</v>
      </c>
      <c r="O924">
        <v>1544335200</v>
      </c>
      <c r="P924" s="12">
        <f t="shared" si="44"/>
        <v>43452.25</v>
      </c>
      <c r="Q924">
        <v>1545112800</v>
      </c>
      <c r="R924" t="b">
        <v>0</v>
      </c>
      <c r="S924" t="b">
        <v>1</v>
      </c>
      <c r="T924" t="s">
        <v>319</v>
      </c>
      <c r="U924" t="s">
        <v>2035</v>
      </c>
      <c r="V924" t="s">
        <v>2062</v>
      </c>
    </row>
    <row r="925" spans="1:22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H925" t="s">
        <v>20</v>
      </c>
      <c r="I925">
        <v>40</v>
      </c>
      <c r="J925" s="5">
        <f t="shared" si="42"/>
        <v>2.3788235294117648</v>
      </c>
      <c r="K925" s="7">
        <f>IF(I925= 0, 0,E925/I925)</f>
        <v>101.1</v>
      </c>
      <c r="L925" t="s">
        <v>21</v>
      </c>
      <c r="M925" t="s">
        <v>22</v>
      </c>
      <c r="N925" s="12">
        <f t="shared" si="43"/>
        <v>40373.208333333336</v>
      </c>
      <c r="O925">
        <v>1279083600</v>
      </c>
      <c r="P925" s="12">
        <f t="shared" si="44"/>
        <v>40374.208333333336</v>
      </c>
      <c r="Q925">
        <v>1279170000</v>
      </c>
      <c r="R925" t="b">
        <v>0</v>
      </c>
      <c r="S925" t="b">
        <v>0</v>
      </c>
      <c r="T925" t="s">
        <v>33</v>
      </c>
      <c r="U925" t="s">
        <v>2039</v>
      </c>
      <c r="V925" t="s">
        <v>2040</v>
      </c>
    </row>
    <row r="926" spans="1:22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H926" t="s">
        <v>20</v>
      </c>
      <c r="I926">
        <v>2289</v>
      </c>
      <c r="J926" s="5">
        <f t="shared" si="42"/>
        <v>4.8805076142131982</v>
      </c>
      <c r="K926" s="7">
        <f>IF(I926= 0, 0,E926/I926)</f>
        <v>84.006989951944078</v>
      </c>
      <c r="L926" t="s">
        <v>107</v>
      </c>
      <c r="M926" t="s">
        <v>108</v>
      </c>
      <c r="N926" s="12">
        <f t="shared" si="43"/>
        <v>43769.208333333328</v>
      </c>
      <c r="O926">
        <v>1572498000</v>
      </c>
      <c r="P926" s="12">
        <f t="shared" si="44"/>
        <v>43780.25</v>
      </c>
      <c r="Q926">
        <v>1573452000</v>
      </c>
      <c r="R926" t="b">
        <v>0</v>
      </c>
      <c r="S926" t="b">
        <v>0</v>
      </c>
      <c r="T926" t="s">
        <v>33</v>
      </c>
      <c r="U926" t="s">
        <v>2039</v>
      </c>
      <c r="V926" t="s">
        <v>2040</v>
      </c>
    </row>
    <row r="927" spans="1:22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H927" t="s">
        <v>20</v>
      </c>
      <c r="I927">
        <v>65</v>
      </c>
      <c r="J927" s="5">
        <f t="shared" si="42"/>
        <v>2.2406666666666668</v>
      </c>
      <c r="K927" s="7">
        <f>IF(I927= 0, 0,E927/I927)</f>
        <v>103.41538461538461</v>
      </c>
      <c r="L927" t="s">
        <v>21</v>
      </c>
      <c r="M927" t="s">
        <v>22</v>
      </c>
      <c r="N927" s="12">
        <f t="shared" si="43"/>
        <v>43000.208333333328</v>
      </c>
      <c r="O927">
        <v>1506056400</v>
      </c>
      <c r="P927" s="12">
        <f t="shared" si="44"/>
        <v>43012.208333333328</v>
      </c>
      <c r="Q927">
        <v>1507093200</v>
      </c>
      <c r="R927" t="b">
        <v>0</v>
      </c>
      <c r="S927" t="b">
        <v>0</v>
      </c>
      <c r="T927" t="s">
        <v>33</v>
      </c>
      <c r="U927" t="s">
        <v>2039</v>
      </c>
      <c r="V927" t="s">
        <v>2040</v>
      </c>
    </row>
    <row r="928" spans="1:22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H928" t="s">
        <v>14</v>
      </c>
      <c r="I928">
        <v>15</v>
      </c>
      <c r="J928" s="5">
        <f t="shared" si="42"/>
        <v>0.18126436781609195</v>
      </c>
      <c r="K928" s="7">
        <f>IF(I928= 0, 0,E928/I928)</f>
        <v>105.13333333333334</v>
      </c>
      <c r="L928" t="s">
        <v>21</v>
      </c>
      <c r="M928" t="s">
        <v>22</v>
      </c>
      <c r="N928" s="12">
        <f t="shared" si="43"/>
        <v>42502.208333333328</v>
      </c>
      <c r="O928">
        <v>1463029200</v>
      </c>
      <c r="P928" s="12">
        <f t="shared" si="44"/>
        <v>42506.208333333328</v>
      </c>
      <c r="Q928">
        <v>1463374800</v>
      </c>
      <c r="R928" t="b">
        <v>0</v>
      </c>
      <c r="S928" t="b">
        <v>0</v>
      </c>
      <c r="T928" t="s">
        <v>17</v>
      </c>
      <c r="U928" t="s">
        <v>2033</v>
      </c>
      <c r="V928" t="s">
        <v>2034</v>
      </c>
    </row>
    <row r="929" spans="1:22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H929" t="s">
        <v>14</v>
      </c>
      <c r="I929">
        <v>37</v>
      </c>
      <c r="J929" s="5">
        <f t="shared" si="42"/>
        <v>0.45847222222222223</v>
      </c>
      <c r="K929" s="7">
        <f>IF(I929= 0, 0,E929/I929)</f>
        <v>89.21621621621621</v>
      </c>
      <c r="L929" t="s">
        <v>21</v>
      </c>
      <c r="M929" t="s">
        <v>22</v>
      </c>
      <c r="N929" s="12">
        <f t="shared" si="43"/>
        <v>41102.208333333336</v>
      </c>
      <c r="O929">
        <v>1342069200</v>
      </c>
      <c r="P929" s="12">
        <f t="shared" si="44"/>
        <v>41131.208333333336</v>
      </c>
      <c r="Q929">
        <v>1344574800</v>
      </c>
      <c r="R929" t="b">
        <v>0</v>
      </c>
      <c r="S929" t="b">
        <v>0</v>
      </c>
      <c r="T929" t="s">
        <v>33</v>
      </c>
      <c r="U929" t="s">
        <v>2039</v>
      </c>
      <c r="V929" t="s">
        <v>2040</v>
      </c>
    </row>
    <row r="930" spans="1:22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H930" t="s">
        <v>20</v>
      </c>
      <c r="I930">
        <v>3777</v>
      </c>
      <c r="J930" s="5">
        <f t="shared" si="42"/>
        <v>1.1731541218637993</v>
      </c>
      <c r="K930" s="7">
        <f>IF(I930= 0, 0,E930/I930)</f>
        <v>51.995234312946785</v>
      </c>
      <c r="L930" t="s">
        <v>107</v>
      </c>
      <c r="M930" t="s">
        <v>108</v>
      </c>
      <c r="N930" s="12">
        <f t="shared" si="43"/>
        <v>41637.25</v>
      </c>
      <c r="O930">
        <v>1388296800</v>
      </c>
      <c r="P930" s="12">
        <f t="shared" si="44"/>
        <v>41646.25</v>
      </c>
      <c r="Q930">
        <v>1389074400</v>
      </c>
      <c r="R930" t="b">
        <v>0</v>
      </c>
      <c r="S930" t="b">
        <v>0</v>
      </c>
      <c r="T930" t="s">
        <v>28</v>
      </c>
      <c r="U930" t="s">
        <v>2037</v>
      </c>
      <c r="V930" t="s">
        <v>2038</v>
      </c>
    </row>
    <row r="931" spans="1:22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H931" t="s">
        <v>20</v>
      </c>
      <c r="I931">
        <v>184</v>
      </c>
      <c r="J931" s="5">
        <f t="shared" si="42"/>
        <v>2.173090909090909</v>
      </c>
      <c r="K931" s="7">
        <f>IF(I931= 0, 0,E931/I931)</f>
        <v>64.956521739130437</v>
      </c>
      <c r="L931" t="s">
        <v>40</v>
      </c>
      <c r="M931" t="s">
        <v>41</v>
      </c>
      <c r="N931" s="12">
        <f t="shared" si="43"/>
        <v>42858.208333333328</v>
      </c>
      <c r="O931">
        <v>1493787600</v>
      </c>
      <c r="P931" s="12">
        <f t="shared" si="44"/>
        <v>42872.208333333328</v>
      </c>
      <c r="Q931">
        <v>1494997200</v>
      </c>
      <c r="R931" t="b">
        <v>0</v>
      </c>
      <c r="S931" t="b">
        <v>0</v>
      </c>
      <c r="T931" t="s">
        <v>33</v>
      </c>
      <c r="U931" t="s">
        <v>2039</v>
      </c>
      <c r="V931" t="s">
        <v>2040</v>
      </c>
    </row>
    <row r="932" spans="1:22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H932" t="s">
        <v>20</v>
      </c>
      <c r="I932">
        <v>85</v>
      </c>
      <c r="J932" s="5">
        <f t="shared" si="42"/>
        <v>1.1228571428571428</v>
      </c>
      <c r="K932" s="7">
        <f>IF(I932= 0, 0,E932/I932)</f>
        <v>46.235294117647058</v>
      </c>
      <c r="L932" t="s">
        <v>21</v>
      </c>
      <c r="M932" t="s">
        <v>22</v>
      </c>
      <c r="N932" s="12">
        <f t="shared" si="43"/>
        <v>42060.25</v>
      </c>
      <c r="O932">
        <v>1424844000</v>
      </c>
      <c r="P932" s="12">
        <f t="shared" si="44"/>
        <v>42067.25</v>
      </c>
      <c r="Q932">
        <v>1425448800</v>
      </c>
      <c r="R932" t="b">
        <v>0</v>
      </c>
      <c r="S932" t="b">
        <v>1</v>
      </c>
      <c r="T932" t="s">
        <v>33</v>
      </c>
      <c r="U932" t="s">
        <v>2039</v>
      </c>
      <c r="V932" t="s">
        <v>2040</v>
      </c>
    </row>
    <row r="933" spans="1:22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H933" t="s">
        <v>14</v>
      </c>
      <c r="I933">
        <v>112</v>
      </c>
      <c r="J933" s="5">
        <f t="shared" si="42"/>
        <v>0.72518987341772156</v>
      </c>
      <c r="K933" s="7">
        <f>IF(I933= 0, 0,E933/I933)</f>
        <v>51.151785714285715</v>
      </c>
      <c r="L933" t="s">
        <v>21</v>
      </c>
      <c r="M933" t="s">
        <v>22</v>
      </c>
      <c r="N933" s="12">
        <f t="shared" si="43"/>
        <v>41818.208333333336</v>
      </c>
      <c r="O933">
        <v>1403931600</v>
      </c>
      <c r="P933" s="12">
        <f t="shared" si="44"/>
        <v>41820.208333333336</v>
      </c>
      <c r="Q933">
        <v>1404104400</v>
      </c>
      <c r="R933" t="b">
        <v>0</v>
      </c>
      <c r="S933" t="b">
        <v>1</v>
      </c>
      <c r="T933" t="s">
        <v>33</v>
      </c>
      <c r="U933" t="s">
        <v>2039</v>
      </c>
      <c r="V933" t="s">
        <v>2040</v>
      </c>
    </row>
    <row r="934" spans="1:22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H934" t="s">
        <v>20</v>
      </c>
      <c r="I934">
        <v>144</v>
      </c>
      <c r="J934" s="5">
        <f t="shared" si="42"/>
        <v>2.1230434782608696</v>
      </c>
      <c r="K934" s="7">
        <f>IF(I934= 0, 0,E934/I934)</f>
        <v>33.909722222222221</v>
      </c>
      <c r="L934" t="s">
        <v>21</v>
      </c>
      <c r="M934" t="s">
        <v>22</v>
      </c>
      <c r="N934" s="12">
        <f t="shared" si="43"/>
        <v>41709.208333333336</v>
      </c>
      <c r="O934">
        <v>1394514000</v>
      </c>
      <c r="P934" s="12">
        <f t="shared" si="44"/>
        <v>41712.208333333336</v>
      </c>
      <c r="Q934">
        <v>1394773200</v>
      </c>
      <c r="R934" t="b">
        <v>0</v>
      </c>
      <c r="S934" t="b">
        <v>0</v>
      </c>
      <c r="T934" t="s">
        <v>23</v>
      </c>
      <c r="U934" t="s">
        <v>2035</v>
      </c>
      <c r="V934" t="s">
        <v>2036</v>
      </c>
    </row>
    <row r="935" spans="1:22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H935" t="s">
        <v>20</v>
      </c>
      <c r="I935">
        <v>1902</v>
      </c>
      <c r="J935" s="5">
        <f t="shared" si="42"/>
        <v>2.3974657534246577</v>
      </c>
      <c r="K935" s="7">
        <f>IF(I935= 0, 0,E935/I935)</f>
        <v>92.016298633017882</v>
      </c>
      <c r="L935" t="s">
        <v>21</v>
      </c>
      <c r="M935" t="s">
        <v>22</v>
      </c>
      <c r="N935" s="12">
        <f t="shared" si="43"/>
        <v>41372.208333333336</v>
      </c>
      <c r="O935">
        <v>1365397200</v>
      </c>
      <c r="P935" s="12">
        <f t="shared" si="44"/>
        <v>41385.208333333336</v>
      </c>
      <c r="Q935">
        <v>1366520400</v>
      </c>
      <c r="R935" t="b">
        <v>0</v>
      </c>
      <c r="S935" t="b">
        <v>0</v>
      </c>
      <c r="T935" t="s">
        <v>33</v>
      </c>
      <c r="U935" t="s">
        <v>2039</v>
      </c>
      <c r="V935" t="s">
        <v>2040</v>
      </c>
    </row>
    <row r="936" spans="1:22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H936" t="s">
        <v>20</v>
      </c>
      <c r="I936">
        <v>105</v>
      </c>
      <c r="J936" s="5">
        <f t="shared" si="42"/>
        <v>1.8193548387096774</v>
      </c>
      <c r="K936" s="7">
        <f>IF(I936= 0, 0,E936/I936)</f>
        <v>107.42857142857143</v>
      </c>
      <c r="L936" t="s">
        <v>21</v>
      </c>
      <c r="M936" t="s">
        <v>22</v>
      </c>
      <c r="N936" s="12">
        <f t="shared" si="43"/>
        <v>42422.25</v>
      </c>
      <c r="O936">
        <v>1456120800</v>
      </c>
      <c r="P936" s="12">
        <f t="shared" si="44"/>
        <v>42428.25</v>
      </c>
      <c r="Q936">
        <v>1456639200</v>
      </c>
      <c r="R936" t="b">
        <v>0</v>
      </c>
      <c r="S936" t="b">
        <v>0</v>
      </c>
      <c r="T936" t="s">
        <v>33</v>
      </c>
      <c r="U936" t="s">
        <v>2039</v>
      </c>
      <c r="V936" t="s">
        <v>2040</v>
      </c>
    </row>
    <row r="937" spans="1:22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H937" t="s">
        <v>20</v>
      </c>
      <c r="I937">
        <v>132</v>
      </c>
      <c r="J937" s="5">
        <f t="shared" si="42"/>
        <v>1.6413114754098361</v>
      </c>
      <c r="K937" s="7">
        <f>IF(I937= 0, 0,E937/I937)</f>
        <v>75.848484848484844</v>
      </c>
      <c r="L937" t="s">
        <v>21</v>
      </c>
      <c r="M937" t="s">
        <v>22</v>
      </c>
      <c r="N937" s="12">
        <f t="shared" si="43"/>
        <v>42209.208333333328</v>
      </c>
      <c r="O937">
        <v>1437714000</v>
      </c>
      <c r="P937" s="12">
        <f t="shared" si="44"/>
        <v>42216.208333333328</v>
      </c>
      <c r="Q937">
        <v>1438318800</v>
      </c>
      <c r="R937" t="b">
        <v>0</v>
      </c>
      <c r="S937" t="b">
        <v>0</v>
      </c>
      <c r="T937" t="s">
        <v>33</v>
      </c>
      <c r="U937" t="s">
        <v>2039</v>
      </c>
      <c r="V937" t="s">
        <v>2040</v>
      </c>
    </row>
    <row r="938" spans="1:22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H938" t="s">
        <v>14</v>
      </c>
      <c r="I938">
        <v>21</v>
      </c>
      <c r="J938" s="5">
        <f t="shared" si="42"/>
        <v>1.6375968992248063E-2</v>
      </c>
      <c r="K938" s="7">
        <f>IF(I938= 0, 0,E938/I938)</f>
        <v>80.476190476190482</v>
      </c>
      <c r="L938" t="s">
        <v>21</v>
      </c>
      <c r="M938" t="s">
        <v>22</v>
      </c>
      <c r="N938" s="12">
        <f t="shared" si="43"/>
        <v>43668.208333333328</v>
      </c>
      <c r="O938">
        <v>1563771600</v>
      </c>
      <c r="P938" s="12">
        <f t="shared" si="44"/>
        <v>43671.208333333328</v>
      </c>
      <c r="Q938">
        <v>1564030800</v>
      </c>
      <c r="R938" t="b">
        <v>1</v>
      </c>
      <c r="S938" t="b">
        <v>0</v>
      </c>
      <c r="T938" t="s">
        <v>33</v>
      </c>
      <c r="U938" t="s">
        <v>2039</v>
      </c>
      <c r="V938" t="s">
        <v>2040</v>
      </c>
    </row>
    <row r="939" spans="1:22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H939" t="s">
        <v>74</v>
      </c>
      <c r="I939">
        <v>976</v>
      </c>
      <c r="J939" s="5">
        <f t="shared" si="42"/>
        <v>0.49643859649122807</v>
      </c>
      <c r="K939" s="7">
        <f>IF(I939= 0, 0,E939/I939)</f>
        <v>86.978483606557376</v>
      </c>
      <c r="L939" t="s">
        <v>21</v>
      </c>
      <c r="M939" t="s">
        <v>22</v>
      </c>
      <c r="N939" s="12">
        <f t="shared" si="43"/>
        <v>42334.25</v>
      </c>
      <c r="O939">
        <v>1448517600</v>
      </c>
      <c r="P939" s="12">
        <f t="shared" si="44"/>
        <v>42343.25</v>
      </c>
      <c r="Q939">
        <v>1449295200</v>
      </c>
      <c r="R939" t="b">
        <v>0</v>
      </c>
      <c r="S939" t="b">
        <v>0</v>
      </c>
      <c r="T939" t="s">
        <v>42</v>
      </c>
      <c r="U939" t="s">
        <v>2041</v>
      </c>
      <c r="V939" t="s">
        <v>2042</v>
      </c>
    </row>
    <row r="940" spans="1:22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H940" t="s">
        <v>20</v>
      </c>
      <c r="I940">
        <v>96</v>
      </c>
      <c r="J940" s="5">
        <f t="shared" si="42"/>
        <v>1.0970652173913042</v>
      </c>
      <c r="K940" s="7">
        <f>IF(I940= 0, 0,E940/I940)</f>
        <v>105.13541666666667</v>
      </c>
      <c r="L940" t="s">
        <v>21</v>
      </c>
      <c r="M940" t="s">
        <v>22</v>
      </c>
      <c r="N940" s="12">
        <f t="shared" si="43"/>
        <v>43263.208333333328</v>
      </c>
      <c r="O940">
        <v>1528779600</v>
      </c>
      <c r="P940" s="12">
        <f t="shared" si="44"/>
        <v>43299.208333333328</v>
      </c>
      <c r="Q940">
        <v>1531890000</v>
      </c>
      <c r="R940" t="b">
        <v>0</v>
      </c>
      <c r="S940" t="b">
        <v>1</v>
      </c>
      <c r="T940" t="s">
        <v>119</v>
      </c>
      <c r="U940" t="s">
        <v>2047</v>
      </c>
      <c r="V940" t="s">
        <v>2053</v>
      </c>
    </row>
    <row r="941" spans="1:22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H941" t="s">
        <v>14</v>
      </c>
      <c r="I941">
        <v>67</v>
      </c>
      <c r="J941" s="5">
        <f t="shared" si="42"/>
        <v>0.49217948717948717</v>
      </c>
      <c r="K941" s="7">
        <f>IF(I941= 0, 0,E941/I941)</f>
        <v>57.298507462686565</v>
      </c>
      <c r="L941" t="s">
        <v>21</v>
      </c>
      <c r="M941" t="s">
        <v>22</v>
      </c>
      <c r="N941" s="12">
        <f t="shared" si="43"/>
        <v>40670.208333333336</v>
      </c>
      <c r="O941">
        <v>1304744400</v>
      </c>
      <c r="P941" s="12">
        <f t="shared" si="44"/>
        <v>40687.208333333336</v>
      </c>
      <c r="Q941">
        <v>1306213200</v>
      </c>
      <c r="R941" t="b">
        <v>0</v>
      </c>
      <c r="S941" t="b">
        <v>1</v>
      </c>
      <c r="T941" t="s">
        <v>89</v>
      </c>
      <c r="U941" t="s">
        <v>2050</v>
      </c>
      <c r="V941" t="s">
        <v>2051</v>
      </c>
    </row>
    <row r="942" spans="1:22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H942" t="s">
        <v>47</v>
      </c>
      <c r="I942">
        <v>66</v>
      </c>
      <c r="J942" s="5">
        <f t="shared" si="42"/>
        <v>0.62232323232323228</v>
      </c>
      <c r="K942" s="7">
        <f>IF(I942= 0, 0,E942/I942)</f>
        <v>93.348484848484844</v>
      </c>
      <c r="L942" t="s">
        <v>15</v>
      </c>
      <c r="M942" t="s">
        <v>16</v>
      </c>
      <c r="N942" s="12">
        <f t="shared" si="43"/>
        <v>41244.25</v>
      </c>
      <c r="O942">
        <v>1354341600</v>
      </c>
      <c r="P942" s="12">
        <f t="shared" si="44"/>
        <v>41266.25</v>
      </c>
      <c r="Q942">
        <v>1356242400</v>
      </c>
      <c r="R942" t="b">
        <v>0</v>
      </c>
      <c r="S942" t="b">
        <v>0</v>
      </c>
      <c r="T942" t="s">
        <v>28</v>
      </c>
      <c r="U942" t="s">
        <v>2037</v>
      </c>
      <c r="V942" t="s">
        <v>2038</v>
      </c>
    </row>
    <row r="943" spans="1:22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H943" t="s">
        <v>14</v>
      </c>
      <c r="I943">
        <v>78</v>
      </c>
      <c r="J943" s="5">
        <f t="shared" si="42"/>
        <v>0.1305813953488372</v>
      </c>
      <c r="K943" s="7">
        <f>IF(I943= 0, 0,E943/I943)</f>
        <v>71.987179487179489</v>
      </c>
      <c r="L943" t="s">
        <v>21</v>
      </c>
      <c r="M943" t="s">
        <v>22</v>
      </c>
      <c r="N943" s="12">
        <f t="shared" si="43"/>
        <v>40552.25</v>
      </c>
      <c r="O943">
        <v>1294552800</v>
      </c>
      <c r="P943" s="12">
        <f t="shared" si="44"/>
        <v>40587.25</v>
      </c>
      <c r="Q943">
        <v>1297576800</v>
      </c>
      <c r="R943" t="b">
        <v>1</v>
      </c>
      <c r="S943" t="b">
        <v>0</v>
      </c>
      <c r="T943" t="s">
        <v>33</v>
      </c>
      <c r="U943" t="s">
        <v>2039</v>
      </c>
      <c r="V943" t="s">
        <v>2040</v>
      </c>
    </row>
    <row r="944" spans="1:22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H944" t="s">
        <v>14</v>
      </c>
      <c r="I944">
        <v>67</v>
      </c>
      <c r="J944" s="5">
        <f t="shared" si="42"/>
        <v>0.64635416666666667</v>
      </c>
      <c r="K944" s="7">
        <f>IF(I944= 0, 0,E944/I944)</f>
        <v>92.611940298507463</v>
      </c>
      <c r="L944" t="s">
        <v>26</v>
      </c>
      <c r="M944" t="s">
        <v>27</v>
      </c>
      <c r="N944" s="12">
        <f t="shared" si="43"/>
        <v>40568.25</v>
      </c>
      <c r="O944">
        <v>1295935200</v>
      </c>
      <c r="P944" s="12">
        <f t="shared" si="44"/>
        <v>40571.25</v>
      </c>
      <c r="Q944">
        <v>1296194400</v>
      </c>
      <c r="R944" t="b">
        <v>0</v>
      </c>
      <c r="S944" t="b">
        <v>0</v>
      </c>
      <c r="T944" t="s">
        <v>33</v>
      </c>
      <c r="U944" t="s">
        <v>2039</v>
      </c>
      <c r="V944" t="s">
        <v>2040</v>
      </c>
    </row>
    <row r="945" spans="1:22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H945" t="s">
        <v>20</v>
      </c>
      <c r="I945">
        <v>114</v>
      </c>
      <c r="J945" s="5">
        <f t="shared" si="42"/>
        <v>1.5958666666666668</v>
      </c>
      <c r="K945" s="7">
        <f>IF(I945= 0, 0,E945/I945)</f>
        <v>104.99122807017544</v>
      </c>
      <c r="L945" t="s">
        <v>21</v>
      </c>
      <c r="M945" t="s">
        <v>22</v>
      </c>
      <c r="N945" s="12">
        <f t="shared" si="43"/>
        <v>41906.208333333336</v>
      </c>
      <c r="O945">
        <v>1411534800</v>
      </c>
      <c r="P945" s="12">
        <f t="shared" si="44"/>
        <v>41941.208333333336</v>
      </c>
      <c r="Q945">
        <v>1414558800</v>
      </c>
      <c r="R945" t="b">
        <v>0</v>
      </c>
      <c r="S945" t="b">
        <v>0</v>
      </c>
      <c r="T945" t="s">
        <v>17</v>
      </c>
      <c r="U945" t="s">
        <v>2033</v>
      </c>
      <c r="V945" t="s">
        <v>2034</v>
      </c>
    </row>
    <row r="946" spans="1:22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H946" t="s">
        <v>14</v>
      </c>
      <c r="I946">
        <v>263</v>
      </c>
      <c r="J946" s="5">
        <f t="shared" si="42"/>
        <v>0.81420000000000003</v>
      </c>
      <c r="K946" s="7">
        <f>IF(I946= 0, 0,E946/I946)</f>
        <v>30.958174904942965</v>
      </c>
      <c r="L946" t="s">
        <v>26</v>
      </c>
      <c r="M946" t="s">
        <v>27</v>
      </c>
      <c r="N946" s="12">
        <f t="shared" si="43"/>
        <v>42776.25</v>
      </c>
      <c r="O946">
        <v>1486706400</v>
      </c>
      <c r="P946" s="12">
        <f t="shared" si="44"/>
        <v>42795.25</v>
      </c>
      <c r="Q946">
        <v>1488348000</v>
      </c>
      <c r="R946" t="b">
        <v>0</v>
      </c>
      <c r="S946" t="b">
        <v>0</v>
      </c>
      <c r="T946" t="s">
        <v>122</v>
      </c>
      <c r="U946" t="s">
        <v>2054</v>
      </c>
      <c r="V946" t="s">
        <v>2055</v>
      </c>
    </row>
    <row r="947" spans="1:22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H947" t="s">
        <v>14</v>
      </c>
      <c r="I947">
        <v>1691</v>
      </c>
      <c r="J947" s="5">
        <f t="shared" si="42"/>
        <v>0.32444767441860467</v>
      </c>
      <c r="K947" s="7">
        <f>IF(I947= 0, 0,E947/I947)</f>
        <v>33.001182732111175</v>
      </c>
      <c r="L947" t="s">
        <v>21</v>
      </c>
      <c r="M947" t="s">
        <v>22</v>
      </c>
      <c r="N947" s="12">
        <f t="shared" si="43"/>
        <v>41004.208333333336</v>
      </c>
      <c r="O947">
        <v>1333602000</v>
      </c>
      <c r="P947" s="12">
        <f t="shared" si="44"/>
        <v>41019.208333333336</v>
      </c>
      <c r="Q947">
        <v>1334898000</v>
      </c>
      <c r="R947" t="b">
        <v>1</v>
      </c>
      <c r="S947" t="b">
        <v>0</v>
      </c>
      <c r="T947" t="s">
        <v>122</v>
      </c>
      <c r="U947" t="s">
        <v>2054</v>
      </c>
      <c r="V947" t="s">
        <v>2055</v>
      </c>
    </row>
    <row r="948" spans="1:22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H948" t="s">
        <v>14</v>
      </c>
      <c r="I948">
        <v>181</v>
      </c>
      <c r="J948" s="5">
        <f t="shared" si="42"/>
        <v>9.9141184124918666E-2</v>
      </c>
      <c r="K948" s="7">
        <f>IF(I948= 0, 0,E948/I948)</f>
        <v>84.187845303867405</v>
      </c>
      <c r="L948" t="s">
        <v>21</v>
      </c>
      <c r="M948" t="s">
        <v>22</v>
      </c>
      <c r="N948" s="12">
        <f t="shared" si="43"/>
        <v>40710.208333333336</v>
      </c>
      <c r="O948">
        <v>1308200400</v>
      </c>
      <c r="P948" s="12">
        <f t="shared" si="44"/>
        <v>40712.208333333336</v>
      </c>
      <c r="Q948">
        <v>1308373200</v>
      </c>
      <c r="R948" t="b">
        <v>0</v>
      </c>
      <c r="S948" t="b">
        <v>0</v>
      </c>
      <c r="T948" t="s">
        <v>33</v>
      </c>
      <c r="U948" t="s">
        <v>2039</v>
      </c>
      <c r="V948" t="s">
        <v>2040</v>
      </c>
    </row>
    <row r="949" spans="1:22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H949" t="s">
        <v>14</v>
      </c>
      <c r="I949">
        <v>13</v>
      </c>
      <c r="J949" s="5">
        <f t="shared" si="42"/>
        <v>0.26694444444444443</v>
      </c>
      <c r="K949" s="7">
        <f>IF(I949= 0, 0,E949/I949)</f>
        <v>73.92307692307692</v>
      </c>
      <c r="L949" t="s">
        <v>21</v>
      </c>
      <c r="M949" t="s">
        <v>22</v>
      </c>
      <c r="N949" s="12">
        <f t="shared" si="43"/>
        <v>41908.208333333336</v>
      </c>
      <c r="O949">
        <v>1411707600</v>
      </c>
      <c r="P949" s="12">
        <f t="shared" si="44"/>
        <v>41915.208333333336</v>
      </c>
      <c r="Q949">
        <v>1412312400</v>
      </c>
      <c r="R949" t="b">
        <v>0</v>
      </c>
      <c r="S949" t="b">
        <v>0</v>
      </c>
      <c r="T949" t="s">
        <v>33</v>
      </c>
      <c r="U949" t="s">
        <v>2039</v>
      </c>
      <c r="V949" t="s">
        <v>2040</v>
      </c>
    </row>
    <row r="950" spans="1:22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H950" t="s">
        <v>74</v>
      </c>
      <c r="I950">
        <v>160</v>
      </c>
      <c r="J950" s="5">
        <f t="shared" si="42"/>
        <v>0.62957446808510642</v>
      </c>
      <c r="K950" s="7">
        <f>IF(I950= 0, 0,E950/I950)</f>
        <v>36.987499999999997</v>
      </c>
      <c r="L950" t="s">
        <v>21</v>
      </c>
      <c r="M950" t="s">
        <v>22</v>
      </c>
      <c r="N950" s="12">
        <f t="shared" si="43"/>
        <v>41985.25</v>
      </c>
      <c r="O950">
        <v>1418364000</v>
      </c>
      <c r="P950" s="12">
        <f t="shared" si="44"/>
        <v>41995.25</v>
      </c>
      <c r="Q950">
        <v>1419228000</v>
      </c>
      <c r="R950" t="b">
        <v>1</v>
      </c>
      <c r="S950" t="b">
        <v>1</v>
      </c>
      <c r="T950" t="s">
        <v>42</v>
      </c>
      <c r="U950" t="s">
        <v>2041</v>
      </c>
      <c r="V950" t="s">
        <v>2042</v>
      </c>
    </row>
    <row r="951" spans="1:22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H951" t="s">
        <v>20</v>
      </c>
      <c r="I951">
        <v>203</v>
      </c>
      <c r="J951" s="5">
        <f t="shared" si="42"/>
        <v>1.6135593220338984</v>
      </c>
      <c r="K951" s="7">
        <f>IF(I951= 0, 0,E951/I951)</f>
        <v>46.896551724137929</v>
      </c>
      <c r="L951" t="s">
        <v>21</v>
      </c>
      <c r="M951" t="s">
        <v>22</v>
      </c>
      <c r="N951" s="12">
        <f t="shared" si="43"/>
        <v>42112.208333333328</v>
      </c>
      <c r="O951">
        <v>1429333200</v>
      </c>
      <c r="P951" s="12">
        <f t="shared" si="44"/>
        <v>42131.208333333328</v>
      </c>
      <c r="Q951">
        <v>1430974800</v>
      </c>
      <c r="R951" t="b">
        <v>0</v>
      </c>
      <c r="S951" t="b">
        <v>0</v>
      </c>
      <c r="T951" t="s">
        <v>28</v>
      </c>
      <c r="U951" t="s">
        <v>2037</v>
      </c>
      <c r="V951" t="s">
        <v>2038</v>
      </c>
    </row>
    <row r="952" spans="1:22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H952" t="s">
        <v>14</v>
      </c>
      <c r="I952">
        <v>1</v>
      </c>
      <c r="J952" s="5">
        <f t="shared" si="42"/>
        <v>0.05</v>
      </c>
      <c r="K952" s="7">
        <f>IF(I952= 0, 0,E952/I952)</f>
        <v>5</v>
      </c>
      <c r="L952" t="s">
        <v>21</v>
      </c>
      <c r="M952" t="s">
        <v>22</v>
      </c>
      <c r="N952" s="12">
        <f t="shared" si="43"/>
        <v>43571.208333333328</v>
      </c>
      <c r="O952">
        <v>1555390800</v>
      </c>
      <c r="P952" s="12">
        <f t="shared" si="44"/>
        <v>43576.208333333328</v>
      </c>
      <c r="Q952">
        <v>1555822800</v>
      </c>
      <c r="R952" t="b">
        <v>0</v>
      </c>
      <c r="S952" t="b">
        <v>1</v>
      </c>
      <c r="T952" t="s">
        <v>33</v>
      </c>
      <c r="U952" t="s">
        <v>2039</v>
      </c>
      <c r="V952" t="s">
        <v>2040</v>
      </c>
    </row>
    <row r="953" spans="1:22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H953" t="s">
        <v>20</v>
      </c>
      <c r="I953">
        <v>1559</v>
      </c>
      <c r="J953" s="5">
        <f t="shared" si="42"/>
        <v>10.969379310344827</v>
      </c>
      <c r="K953" s="7">
        <f>IF(I953= 0, 0,E953/I953)</f>
        <v>102.02437459910199</v>
      </c>
      <c r="L953" t="s">
        <v>21</v>
      </c>
      <c r="M953" t="s">
        <v>22</v>
      </c>
      <c r="N953" s="12">
        <f t="shared" si="43"/>
        <v>42730.25</v>
      </c>
      <c r="O953">
        <v>1482732000</v>
      </c>
      <c r="P953" s="12">
        <f t="shared" si="44"/>
        <v>42731.25</v>
      </c>
      <c r="Q953">
        <v>1482818400</v>
      </c>
      <c r="R953" t="b">
        <v>0</v>
      </c>
      <c r="S953" t="b">
        <v>1</v>
      </c>
      <c r="T953" t="s">
        <v>23</v>
      </c>
      <c r="U953" t="s">
        <v>2035</v>
      </c>
      <c r="V953" t="s">
        <v>2036</v>
      </c>
    </row>
    <row r="954" spans="1:22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H954" t="s">
        <v>74</v>
      </c>
      <c r="I954">
        <v>2266</v>
      </c>
      <c r="J954" s="5">
        <f t="shared" si="42"/>
        <v>0.70094158075601376</v>
      </c>
      <c r="K954" s="7">
        <f>IF(I954= 0, 0,E954/I954)</f>
        <v>45.007502206531335</v>
      </c>
      <c r="L954" t="s">
        <v>21</v>
      </c>
      <c r="M954" t="s">
        <v>22</v>
      </c>
      <c r="N954" s="12">
        <f t="shared" si="43"/>
        <v>42591.208333333328</v>
      </c>
      <c r="O954">
        <v>1470718800</v>
      </c>
      <c r="P954" s="12">
        <f t="shared" si="44"/>
        <v>42605.208333333328</v>
      </c>
      <c r="Q954">
        <v>1471928400</v>
      </c>
      <c r="R954" t="b">
        <v>0</v>
      </c>
      <c r="S954" t="b">
        <v>0</v>
      </c>
      <c r="T954" t="s">
        <v>42</v>
      </c>
      <c r="U954" t="s">
        <v>2041</v>
      </c>
      <c r="V954" t="s">
        <v>2042</v>
      </c>
    </row>
    <row r="955" spans="1:22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H955" t="s">
        <v>14</v>
      </c>
      <c r="I955">
        <v>21</v>
      </c>
      <c r="J955" s="5">
        <f t="shared" si="42"/>
        <v>0.6</v>
      </c>
      <c r="K955" s="7">
        <f>IF(I955= 0, 0,E955/I955)</f>
        <v>94.285714285714292</v>
      </c>
      <c r="L955" t="s">
        <v>21</v>
      </c>
      <c r="M955" t="s">
        <v>22</v>
      </c>
      <c r="N955" s="12">
        <f t="shared" si="43"/>
        <v>42358.25</v>
      </c>
      <c r="O955">
        <v>1450591200</v>
      </c>
      <c r="P955" s="12">
        <f t="shared" si="44"/>
        <v>42394.25</v>
      </c>
      <c r="Q955">
        <v>1453701600</v>
      </c>
      <c r="R955" t="b">
        <v>0</v>
      </c>
      <c r="S955" t="b">
        <v>1</v>
      </c>
      <c r="T955" t="s">
        <v>474</v>
      </c>
      <c r="U955" t="s">
        <v>2041</v>
      </c>
      <c r="V955" t="s">
        <v>2063</v>
      </c>
    </row>
    <row r="956" spans="1:22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H956" t="s">
        <v>20</v>
      </c>
      <c r="I956">
        <v>1548</v>
      </c>
      <c r="J956" s="5">
        <f t="shared" si="42"/>
        <v>3.6709859154929578</v>
      </c>
      <c r="K956" s="7">
        <f>IF(I956= 0, 0,E956/I956)</f>
        <v>101.02325581395348</v>
      </c>
      <c r="L956" t="s">
        <v>26</v>
      </c>
      <c r="M956" t="s">
        <v>27</v>
      </c>
      <c r="N956" s="12">
        <f t="shared" si="43"/>
        <v>41174.208333333336</v>
      </c>
      <c r="O956">
        <v>1348290000</v>
      </c>
      <c r="P956" s="12">
        <f t="shared" si="44"/>
        <v>41198.208333333336</v>
      </c>
      <c r="Q956">
        <v>1350363600</v>
      </c>
      <c r="R956" t="b">
        <v>0</v>
      </c>
      <c r="S956" t="b">
        <v>0</v>
      </c>
      <c r="T956" t="s">
        <v>28</v>
      </c>
      <c r="U956" t="s">
        <v>2037</v>
      </c>
      <c r="V956" t="s">
        <v>2038</v>
      </c>
    </row>
    <row r="957" spans="1:22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H957" t="s">
        <v>20</v>
      </c>
      <c r="I957">
        <v>80</v>
      </c>
      <c r="J957" s="5">
        <f t="shared" si="42"/>
        <v>11.09</v>
      </c>
      <c r="K957" s="7">
        <f>IF(I957= 0, 0,E957/I957)</f>
        <v>97.037499999999994</v>
      </c>
      <c r="L957" t="s">
        <v>21</v>
      </c>
      <c r="M957" t="s">
        <v>22</v>
      </c>
      <c r="N957" s="12">
        <f t="shared" si="43"/>
        <v>41238.25</v>
      </c>
      <c r="O957">
        <v>1353823200</v>
      </c>
      <c r="P957" s="12">
        <f t="shared" si="44"/>
        <v>41240.25</v>
      </c>
      <c r="Q957">
        <v>1353996000</v>
      </c>
      <c r="R957" t="b">
        <v>0</v>
      </c>
      <c r="S957" t="b">
        <v>0</v>
      </c>
      <c r="T957" t="s">
        <v>33</v>
      </c>
      <c r="U957" t="s">
        <v>2039</v>
      </c>
      <c r="V957" t="s">
        <v>2040</v>
      </c>
    </row>
    <row r="958" spans="1:22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H958" t="s">
        <v>14</v>
      </c>
      <c r="I958">
        <v>830</v>
      </c>
      <c r="J958" s="5">
        <f t="shared" si="42"/>
        <v>0.19028784648187633</v>
      </c>
      <c r="K958" s="7">
        <f>IF(I958= 0, 0,E958/I958)</f>
        <v>43.00963855421687</v>
      </c>
      <c r="L958" t="s">
        <v>21</v>
      </c>
      <c r="M958" t="s">
        <v>22</v>
      </c>
      <c r="N958" s="12">
        <f t="shared" si="43"/>
        <v>42360.25</v>
      </c>
      <c r="O958">
        <v>1450764000</v>
      </c>
      <c r="P958" s="12">
        <f t="shared" si="44"/>
        <v>42364.25</v>
      </c>
      <c r="Q958">
        <v>1451109600</v>
      </c>
      <c r="R958" t="b">
        <v>0</v>
      </c>
      <c r="S958" t="b">
        <v>0</v>
      </c>
      <c r="T958" t="s">
        <v>474</v>
      </c>
      <c r="U958" t="s">
        <v>2041</v>
      </c>
      <c r="V958" t="s">
        <v>2063</v>
      </c>
    </row>
    <row r="959" spans="1:22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H959" t="s">
        <v>20</v>
      </c>
      <c r="I959">
        <v>131</v>
      </c>
      <c r="J959" s="5">
        <f t="shared" si="42"/>
        <v>1.2687755102040816</v>
      </c>
      <c r="K959" s="7">
        <f>IF(I959= 0, 0,E959/I959)</f>
        <v>94.916030534351151</v>
      </c>
      <c r="L959" t="s">
        <v>21</v>
      </c>
      <c r="M959" t="s">
        <v>22</v>
      </c>
      <c r="N959" s="12">
        <f t="shared" si="43"/>
        <v>40955.25</v>
      </c>
      <c r="O959">
        <v>1329372000</v>
      </c>
      <c r="P959" s="12">
        <f t="shared" si="44"/>
        <v>40958.25</v>
      </c>
      <c r="Q959">
        <v>1329631200</v>
      </c>
      <c r="R959" t="b">
        <v>0</v>
      </c>
      <c r="S959" t="b">
        <v>0</v>
      </c>
      <c r="T959" t="s">
        <v>33</v>
      </c>
      <c r="U959" t="s">
        <v>2039</v>
      </c>
      <c r="V959" t="s">
        <v>2040</v>
      </c>
    </row>
    <row r="960" spans="1:22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H960" t="s">
        <v>20</v>
      </c>
      <c r="I960">
        <v>112</v>
      </c>
      <c r="J960" s="5">
        <f t="shared" si="42"/>
        <v>7.3463636363636367</v>
      </c>
      <c r="K960" s="7">
        <f>IF(I960= 0, 0,E960/I960)</f>
        <v>72.151785714285708</v>
      </c>
      <c r="L960" t="s">
        <v>21</v>
      </c>
      <c r="M960" t="s">
        <v>22</v>
      </c>
      <c r="N960" s="12">
        <f t="shared" si="43"/>
        <v>40350.208333333336</v>
      </c>
      <c r="O960">
        <v>1277096400</v>
      </c>
      <c r="P960" s="12">
        <f t="shared" si="44"/>
        <v>40372.208333333336</v>
      </c>
      <c r="Q960">
        <v>1278997200</v>
      </c>
      <c r="R960" t="b">
        <v>0</v>
      </c>
      <c r="S960" t="b">
        <v>0</v>
      </c>
      <c r="T960" t="s">
        <v>71</v>
      </c>
      <c r="U960" t="s">
        <v>2041</v>
      </c>
      <c r="V960" t="s">
        <v>2049</v>
      </c>
    </row>
    <row r="961" spans="1:22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H961" t="s">
        <v>14</v>
      </c>
      <c r="I961">
        <v>130</v>
      </c>
      <c r="J961" s="5">
        <f t="shared" si="42"/>
        <v>4.5731034482758622E-2</v>
      </c>
      <c r="K961" s="7">
        <f>IF(I961= 0, 0,E961/I961)</f>
        <v>51.007692307692309</v>
      </c>
      <c r="L961" t="s">
        <v>21</v>
      </c>
      <c r="M961" t="s">
        <v>22</v>
      </c>
      <c r="N961" s="12">
        <f t="shared" si="43"/>
        <v>40357.208333333336</v>
      </c>
      <c r="O961">
        <v>1277701200</v>
      </c>
      <c r="P961" s="12">
        <f t="shared" si="44"/>
        <v>40385.208333333336</v>
      </c>
      <c r="Q961">
        <v>1280120400</v>
      </c>
      <c r="R961" t="b">
        <v>0</v>
      </c>
      <c r="S961" t="b">
        <v>0</v>
      </c>
      <c r="T961" t="s">
        <v>206</v>
      </c>
      <c r="U961" t="s">
        <v>2047</v>
      </c>
      <c r="V961" t="s">
        <v>2059</v>
      </c>
    </row>
    <row r="962" spans="1:22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H962" t="s">
        <v>14</v>
      </c>
      <c r="I962">
        <v>55</v>
      </c>
      <c r="J962" s="5">
        <f t="shared" si="42"/>
        <v>0.85054545454545449</v>
      </c>
      <c r="K962" s="7">
        <f>IF(I962= 0, 0,E962/I962)</f>
        <v>85.054545454545448</v>
      </c>
      <c r="L962" t="s">
        <v>21</v>
      </c>
      <c r="M962" t="s">
        <v>22</v>
      </c>
      <c r="N962" s="12">
        <f t="shared" si="43"/>
        <v>42408.25</v>
      </c>
      <c r="O962">
        <v>1454911200</v>
      </c>
      <c r="P962" s="12">
        <f t="shared" si="44"/>
        <v>42445.208333333328</v>
      </c>
      <c r="Q962">
        <v>1458104400</v>
      </c>
      <c r="R962" t="b">
        <v>0</v>
      </c>
      <c r="S962" t="b">
        <v>0</v>
      </c>
      <c r="T962" t="s">
        <v>28</v>
      </c>
      <c r="U962" t="s">
        <v>2037</v>
      </c>
      <c r="V962" t="s">
        <v>2038</v>
      </c>
    </row>
    <row r="963" spans="1:22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H963" t="s">
        <v>20</v>
      </c>
      <c r="I963">
        <v>155</v>
      </c>
      <c r="J963" s="5">
        <f t="shared" ref="J963:J1001" si="45">E963/D963</f>
        <v>1.1929824561403508</v>
      </c>
      <c r="K963" s="7">
        <f>IF(I963= 0, 0,E963/I963)</f>
        <v>43.87096774193548</v>
      </c>
      <c r="L963" t="s">
        <v>21</v>
      </c>
      <c r="M963" t="s">
        <v>22</v>
      </c>
      <c r="N963" s="12">
        <f t="shared" ref="N963:N1001" si="46">(((O963/60/60)/24+DATE(1970,1,1)))</f>
        <v>40591.25</v>
      </c>
      <c r="O963">
        <v>1297922400</v>
      </c>
      <c r="P963" s="12">
        <f t="shared" ref="P963:P1001" si="47">(((Q963/60)/60)/24+DATE(1970,1,1))</f>
        <v>40595.25</v>
      </c>
      <c r="Q963">
        <v>1298268000</v>
      </c>
      <c r="R963" t="b">
        <v>0</v>
      </c>
      <c r="S963" t="b">
        <v>0</v>
      </c>
      <c r="T963" t="s">
        <v>206</v>
      </c>
      <c r="U963" t="s">
        <v>2047</v>
      </c>
      <c r="V963" t="s">
        <v>2059</v>
      </c>
    </row>
    <row r="964" spans="1:22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H964" t="s">
        <v>20</v>
      </c>
      <c r="I964">
        <v>266</v>
      </c>
      <c r="J964" s="5">
        <f t="shared" si="45"/>
        <v>2.9602777777777778</v>
      </c>
      <c r="K964" s="7">
        <f>IF(I964= 0, 0,E964/I964)</f>
        <v>40.063909774436091</v>
      </c>
      <c r="L964" t="s">
        <v>21</v>
      </c>
      <c r="M964" t="s">
        <v>22</v>
      </c>
      <c r="N964" s="12">
        <f t="shared" si="46"/>
        <v>41592.25</v>
      </c>
      <c r="O964">
        <v>1384408800</v>
      </c>
      <c r="P964" s="12">
        <f t="shared" si="47"/>
        <v>41613.25</v>
      </c>
      <c r="Q964">
        <v>1386223200</v>
      </c>
      <c r="R964" t="b">
        <v>0</v>
      </c>
      <c r="S964" t="b">
        <v>0</v>
      </c>
      <c r="T964" t="s">
        <v>17</v>
      </c>
      <c r="U964" t="s">
        <v>2033</v>
      </c>
      <c r="V964" t="s">
        <v>2034</v>
      </c>
    </row>
    <row r="965" spans="1:22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H965" t="s">
        <v>14</v>
      </c>
      <c r="I965">
        <v>114</v>
      </c>
      <c r="J965" s="5">
        <f t="shared" si="45"/>
        <v>0.84694915254237291</v>
      </c>
      <c r="K965" s="7">
        <f>IF(I965= 0, 0,E965/I965)</f>
        <v>43.833333333333336</v>
      </c>
      <c r="L965" t="s">
        <v>107</v>
      </c>
      <c r="M965" t="s">
        <v>108</v>
      </c>
      <c r="N965" s="12">
        <f t="shared" si="46"/>
        <v>40607.25</v>
      </c>
      <c r="O965">
        <v>1299304800</v>
      </c>
      <c r="P965" s="12">
        <f t="shared" si="47"/>
        <v>40613.25</v>
      </c>
      <c r="Q965">
        <v>1299823200</v>
      </c>
      <c r="R965" t="b">
        <v>0</v>
      </c>
      <c r="S965" t="b">
        <v>1</v>
      </c>
      <c r="T965" t="s">
        <v>122</v>
      </c>
      <c r="U965" t="s">
        <v>2054</v>
      </c>
      <c r="V965" t="s">
        <v>2055</v>
      </c>
    </row>
    <row r="966" spans="1:22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H966" t="s">
        <v>20</v>
      </c>
      <c r="I966">
        <v>155</v>
      </c>
      <c r="J966" s="5">
        <f t="shared" si="45"/>
        <v>3.5578378378378379</v>
      </c>
      <c r="K966" s="7">
        <f>IF(I966= 0, 0,E966/I966)</f>
        <v>84.92903225806451</v>
      </c>
      <c r="L966" t="s">
        <v>21</v>
      </c>
      <c r="M966" t="s">
        <v>22</v>
      </c>
      <c r="N966" s="12">
        <f t="shared" si="46"/>
        <v>42135.208333333328</v>
      </c>
      <c r="O966">
        <v>1431320400</v>
      </c>
      <c r="P966" s="12">
        <f t="shared" si="47"/>
        <v>42140.208333333328</v>
      </c>
      <c r="Q966">
        <v>1431752400</v>
      </c>
      <c r="R966" t="b">
        <v>0</v>
      </c>
      <c r="S966" t="b">
        <v>0</v>
      </c>
      <c r="T966" t="s">
        <v>33</v>
      </c>
      <c r="U966" t="s">
        <v>2039</v>
      </c>
      <c r="V966" t="s">
        <v>2040</v>
      </c>
    </row>
    <row r="967" spans="1:22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H967" t="s">
        <v>20</v>
      </c>
      <c r="I967">
        <v>207</v>
      </c>
      <c r="J967" s="5">
        <f t="shared" si="45"/>
        <v>3.8640909090909092</v>
      </c>
      <c r="K967" s="7">
        <f>IF(I967= 0, 0,E967/I967)</f>
        <v>41.067632850241544</v>
      </c>
      <c r="L967" t="s">
        <v>40</v>
      </c>
      <c r="M967" t="s">
        <v>41</v>
      </c>
      <c r="N967" s="12">
        <f t="shared" si="46"/>
        <v>40203.25</v>
      </c>
      <c r="O967">
        <v>1264399200</v>
      </c>
      <c r="P967" s="12">
        <f t="shared" si="47"/>
        <v>40243.25</v>
      </c>
      <c r="Q967">
        <v>1267855200</v>
      </c>
      <c r="R967" t="b">
        <v>0</v>
      </c>
      <c r="S967" t="b">
        <v>0</v>
      </c>
      <c r="T967" t="s">
        <v>23</v>
      </c>
      <c r="U967" t="s">
        <v>2035</v>
      </c>
      <c r="V967" t="s">
        <v>2036</v>
      </c>
    </row>
    <row r="968" spans="1:22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H968" t="s">
        <v>20</v>
      </c>
      <c r="I968">
        <v>245</v>
      </c>
      <c r="J968" s="5">
        <f t="shared" si="45"/>
        <v>7.9223529411764702</v>
      </c>
      <c r="K968" s="7">
        <f>IF(I968= 0, 0,E968/I968)</f>
        <v>54.971428571428568</v>
      </c>
      <c r="L968" t="s">
        <v>21</v>
      </c>
      <c r="M968" t="s">
        <v>22</v>
      </c>
      <c r="N968" s="12">
        <f t="shared" si="46"/>
        <v>42901.208333333328</v>
      </c>
      <c r="O968">
        <v>1497502800</v>
      </c>
      <c r="P968" s="12">
        <f t="shared" si="47"/>
        <v>42903.208333333328</v>
      </c>
      <c r="Q968">
        <v>1497675600</v>
      </c>
      <c r="R968" t="b">
        <v>0</v>
      </c>
      <c r="S968" t="b">
        <v>0</v>
      </c>
      <c r="T968" t="s">
        <v>33</v>
      </c>
      <c r="U968" t="s">
        <v>2039</v>
      </c>
      <c r="V968" t="s">
        <v>2040</v>
      </c>
    </row>
    <row r="969" spans="1:22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H969" t="s">
        <v>20</v>
      </c>
      <c r="I969">
        <v>1573</v>
      </c>
      <c r="J969" s="5">
        <f t="shared" si="45"/>
        <v>1.3703393665158372</v>
      </c>
      <c r="K969" s="7">
        <f>IF(I969= 0, 0,E969/I969)</f>
        <v>77.010807374443743</v>
      </c>
      <c r="L969" t="s">
        <v>21</v>
      </c>
      <c r="M969" t="s">
        <v>22</v>
      </c>
      <c r="N969" s="12">
        <f t="shared" si="46"/>
        <v>41005.208333333336</v>
      </c>
      <c r="O969">
        <v>1333688400</v>
      </c>
      <c r="P969" s="12">
        <f t="shared" si="47"/>
        <v>41042.208333333336</v>
      </c>
      <c r="Q969">
        <v>1336885200</v>
      </c>
      <c r="R969" t="b">
        <v>0</v>
      </c>
      <c r="S969" t="b">
        <v>0</v>
      </c>
      <c r="T969" t="s">
        <v>319</v>
      </c>
      <c r="U969" t="s">
        <v>2035</v>
      </c>
      <c r="V969" t="s">
        <v>2062</v>
      </c>
    </row>
    <row r="970" spans="1:22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H970" t="s">
        <v>20</v>
      </c>
      <c r="I970">
        <v>114</v>
      </c>
      <c r="J970" s="5">
        <f t="shared" si="45"/>
        <v>3.3820833333333336</v>
      </c>
      <c r="K970" s="7">
        <f>IF(I970= 0, 0,E970/I970)</f>
        <v>71.201754385964918</v>
      </c>
      <c r="L970" t="s">
        <v>21</v>
      </c>
      <c r="M970" t="s">
        <v>22</v>
      </c>
      <c r="N970" s="12">
        <f t="shared" si="46"/>
        <v>40544.25</v>
      </c>
      <c r="O970">
        <v>1293861600</v>
      </c>
      <c r="P970" s="12">
        <f t="shared" si="47"/>
        <v>40559.25</v>
      </c>
      <c r="Q970">
        <v>1295157600</v>
      </c>
      <c r="R970" t="b">
        <v>0</v>
      </c>
      <c r="S970" t="b">
        <v>0</v>
      </c>
      <c r="T970" t="s">
        <v>17</v>
      </c>
      <c r="U970" t="s">
        <v>2033</v>
      </c>
      <c r="V970" t="s">
        <v>2034</v>
      </c>
    </row>
    <row r="971" spans="1:22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H971" t="s">
        <v>20</v>
      </c>
      <c r="I971">
        <v>93</v>
      </c>
      <c r="J971" s="5">
        <f t="shared" si="45"/>
        <v>1.0822784810126582</v>
      </c>
      <c r="K971" s="7">
        <f>IF(I971= 0, 0,E971/I971)</f>
        <v>91.935483870967744</v>
      </c>
      <c r="L971" t="s">
        <v>21</v>
      </c>
      <c r="M971" t="s">
        <v>22</v>
      </c>
      <c r="N971" s="12">
        <f t="shared" si="46"/>
        <v>43821.25</v>
      </c>
      <c r="O971">
        <v>1576994400</v>
      </c>
      <c r="P971" s="12">
        <f t="shared" si="47"/>
        <v>43828.25</v>
      </c>
      <c r="Q971">
        <v>1577599200</v>
      </c>
      <c r="R971" t="b">
        <v>0</v>
      </c>
      <c r="S971" t="b">
        <v>0</v>
      </c>
      <c r="T971" t="s">
        <v>33</v>
      </c>
      <c r="U971" t="s">
        <v>2039</v>
      </c>
      <c r="V971" t="s">
        <v>2040</v>
      </c>
    </row>
    <row r="972" spans="1:22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H972" t="s">
        <v>14</v>
      </c>
      <c r="I972">
        <v>594</v>
      </c>
      <c r="J972" s="5">
        <f t="shared" si="45"/>
        <v>0.60757639620653314</v>
      </c>
      <c r="K972" s="7">
        <f>IF(I972= 0, 0,E972/I972)</f>
        <v>97.069023569023571</v>
      </c>
      <c r="L972" t="s">
        <v>21</v>
      </c>
      <c r="M972" t="s">
        <v>22</v>
      </c>
      <c r="N972" s="12">
        <f t="shared" si="46"/>
        <v>40672.208333333336</v>
      </c>
      <c r="O972">
        <v>1304917200</v>
      </c>
      <c r="P972" s="12">
        <f t="shared" si="47"/>
        <v>40673.208333333336</v>
      </c>
      <c r="Q972">
        <v>1305003600</v>
      </c>
      <c r="R972" t="b">
        <v>0</v>
      </c>
      <c r="S972" t="b">
        <v>0</v>
      </c>
      <c r="T972" t="s">
        <v>33</v>
      </c>
      <c r="U972" t="s">
        <v>2039</v>
      </c>
      <c r="V972" t="s">
        <v>2040</v>
      </c>
    </row>
    <row r="973" spans="1:22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H973" t="s">
        <v>14</v>
      </c>
      <c r="I973">
        <v>24</v>
      </c>
      <c r="J973" s="5">
        <f t="shared" si="45"/>
        <v>0.27725490196078434</v>
      </c>
      <c r="K973" s="7">
        <f>IF(I973= 0, 0,E973/I973)</f>
        <v>58.916666666666664</v>
      </c>
      <c r="L973" t="s">
        <v>21</v>
      </c>
      <c r="M973" t="s">
        <v>22</v>
      </c>
      <c r="N973" s="12">
        <f t="shared" si="46"/>
        <v>41555.208333333336</v>
      </c>
      <c r="O973">
        <v>1381208400</v>
      </c>
      <c r="P973" s="12">
        <f t="shared" si="47"/>
        <v>41561.208333333336</v>
      </c>
      <c r="Q973">
        <v>1381726800</v>
      </c>
      <c r="R973" t="b">
        <v>0</v>
      </c>
      <c r="S973" t="b">
        <v>0</v>
      </c>
      <c r="T973" t="s">
        <v>269</v>
      </c>
      <c r="U973" t="s">
        <v>2041</v>
      </c>
      <c r="V973" t="s">
        <v>2060</v>
      </c>
    </row>
    <row r="974" spans="1:22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H974" t="s">
        <v>20</v>
      </c>
      <c r="I974">
        <v>1681</v>
      </c>
      <c r="J974" s="5">
        <f t="shared" si="45"/>
        <v>2.283934426229508</v>
      </c>
      <c r="K974" s="7">
        <f>IF(I974= 0, 0,E974/I974)</f>
        <v>58.015466983938133</v>
      </c>
      <c r="L974" t="s">
        <v>21</v>
      </c>
      <c r="M974" t="s">
        <v>22</v>
      </c>
      <c r="N974" s="12">
        <f t="shared" si="46"/>
        <v>41792.208333333336</v>
      </c>
      <c r="O974">
        <v>1401685200</v>
      </c>
      <c r="P974" s="12">
        <f t="shared" si="47"/>
        <v>41801.208333333336</v>
      </c>
      <c r="Q974">
        <v>1402462800</v>
      </c>
      <c r="R974" t="b">
        <v>0</v>
      </c>
      <c r="S974" t="b">
        <v>1</v>
      </c>
      <c r="T974" t="s">
        <v>28</v>
      </c>
      <c r="U974" t="s">
        <v>2037</v>
      </c>
      <c r="V974" t="s">
        <v>2038</v>
      </c>
    </row>
    <row r="975" spans="1:22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H975" t="s">
        <v>14</v>
      </c>
      <c r="I975">
        <v>252</v>
      </c>
      <c r="J975" s="5">
        <f t="shared" si="45"/>
        <v>0.21615194054500414</v>
      </c>
      <c r="K975" s="7">
        <f>IF(I975= 0, 0,E975/I975)</f>
        <v>103.87301587301587</v>
      </c>
      <c r="L975" t="s">
        <v>21</v>
      </c>
      <c r="M975" t="s">
        <v>22</v>
      </c>
      <c r="N975" s="12">
        <f t="shared" si="46"/>
        <v>40522.25</v>
      </c>
      <c r="O975">
        <v>1291960800</v>
      </c>
      <c r="P975" s="12">
        <f t="shared" si="47"/>
        <v>40524.25</v>
      </c>
      <c r="Q975">
        <v>1292133600</v>
      </c>
      <c r="R975" t="b">
        <v>0</v>
      </c>
      <c r="S975" t="b">
        <v>1</v>
      </c>
      <c r="T975" t="s">
        <v>33</v>
      </c>
      <c r="U975" t="s">
        <v>2039</v>
      </c>
      <c r="V975" t="s">
        <v>2040</v>
      </c>
    </row>
    <row r="976" spans="1:22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H976" t="s">
        <v>20</v>
      </c>
      <c r="I976">
        <v>32</v>
      </c>
      <c r="J976" s="5">
        <f t="shared" si="45"/>
        <v>3.73875</v>
      </c>
      <c r="K976" s="7">
        <f>IF(I976= 0, 0,E976/I976)</f>
        <v>93.46875</v>
      </c>
      <c r="L976" t="s">
        <v>21</v>
      </c>
      <c r="M976" t="s">
        <v>22</v>
      </c>
      <c r="N976" s="12">
        <f t="shared" si="46"/>
        <v>41412.208333333336</v>
      </c>
      <c r="O976">
        <v>1368853200</v>
      </c>
      <c r="P976" s="12">
        <f t="shared" si="47"/>
        <v>41413.208333333336</v>
      </c>
      <c r="Q976">
        <v>1368939600</v>
      </c>
      <c r="R976" t="b">
        <v>0</v>
      </c>
      <c r="S976" t="b">
        <v>0</v>
      </c>
      <c r="T976" t="s">
        <v>60</v>
      </c>
      <c r="U976" t="s">
        <v>2035</v>
      </c>
      <c r="V976" t="s">
        <v>2045</v>
      </c>
    </row>
    <row r="977" spans="1:22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H977" t="s">
        <v>20</v>
      </c>
      <c r="I977">
        <v>135</v>
      </c>
      <c r="J977" s="5">
        <f t="shared" si="45"/>
        <v>1.5492592592592593</v>
      </c>
      <c r="K977" s="7">
        <f>IF(I977= 0, 0,E977/I977)</f>
        <v>61.970370370370368</v>
      </c>
      <c r="L977" t="s">
        <v>21</v>
      </c>
      <c r="M977" t="s">
        <v>22</v>
      </c>
      <c r="N977" s="12">
        <f t="shared" si="46"/>
        <v>42337.25</v>
      </c>
      <c r="O977">
        <v>1448776800</v>
      </c>
      <c r="P977" s="12">
        <f t="shared" si="47"/>
        <v>42376.25</v>
      </c>
      <c r="Q977">
        <v>1452146400</v>
      </c>
      <c r="R977" t="b">
        <v>0</v>
      </c>
      <c r="S977" t="b">
        <v>1</v>
      </c>
      <c r="T977" t="s">
        <v>33</v>
      </c>
      <c r="U977" t="s">
        <v>2039</v>
      </c>
      <c r="V977" t="s">
        <v>2040</v>
      </c>
    </row>
    <row r="978" spans="1:22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H978" t="s">
        <v>20</v>
      </c>
      <c r="I978">
        <v>140</v>
      </c>
      <c r="J978" s="5">
        <f t="shared" si="45"/>
        <v>3.2214999999999998</v>
      </c>
      <c r="K978" s="7">
        <f>IF(I978= 0, 0,E978/I978)</f>
        <v>92.042857142857144</v>
      </c>
      <c r="L978" t="s">
        <v>21</v>
      </c>
      <c r="M978" t="s">
        <v>22</v>
      </c>
      <c r="N978" s="12">
        <f t="shared" si="46"/>
        <v>40571.25</v>
      </c>
      <c r="O978">
        <v>1296194400</v>
      </c>
      <c r="P978" s="12">
        <f t="shared" si="47"/>
        <v>40577.25</v>
      </c>
      <c r="Q978">
        <v>1296712800</v>
      </c>
      <c r="R978" t="b">
        <v>0</v>
      </c>
      <c r="S978" t="b">
        <v>1</v>
      </c>
      <c r="T978" t="s">
        <v>33</v>
      </c>
      <c r="U978" t="s">
        <v>2039</v>
      </c>
      <c r="V978" t="s">
        <v>2040</v>
      </c>
    </row>
    <row r="979" spans="1:22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H979" t="s">
        <v>14</v>
      </c>
      <c r="I979">
        <v>67</v>
      </c>
      <c r="J979" s="5">
        <f t="shared" si="45"/>
        <v>0.73957142857142855</v>
      </c>
      <c r="K979" s="7">
        <f>IF(I979= 0, 0,E979/I979)</f>
        <v>77.268656716417908</v>
      </c>
      <c r="L979" t="s">
        <v>21</v>
      </c>
      <c r="M979" t="s">
        <v>22</v>
      </c>
      <c r="N979" s="12">
        <f t="shared" si="46"/>
        <v>43138.25</v>
      </c>
      <c r="O979">
        <v>1517983200</v>
      </c>
      <c r="P979" s="12">
        <f t="shared" si="47"/>
        <v>43170.25</v>
      </c>
      <c r="Q979">
        <v>1520748000</v>
      </c>
      <c r="R979" t="b">
        <v>0</v>
      </c>
      <c r="S979" t="b">
        <v>0</v>
      </c>
      <c r="T979" t="s">
        <v>17</v>
      </c>
      <c r="U979" t="s">
        <v>2033</v>
      </c>
      <c r="V979" t="s">
        <v>2034</v>
      </c>
    </row>
    <row r="980" spans="1:22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H980" t="s">
        <v>20</v>
      </c>
      <c r="I980">
        <v>92</v>
      </c>
      <c r="J980" s="5">
        <f t="shared" si="45"/>
        <v>8.641</v>
      </c>
      <c r="K980" s="7">
        <f>IF(I980= 0, 0,E980/I980)</f>
        <v>93.923913043478265</v>
      </c>
      <c r="L980" t="s">
        <v>21</v>
      </c>
      <c r="M980" t="s">
        <v>22</v>
      </c>
      <c r="N980" s="12">
        <f t="shared" si="46"/>
        <v>42686.25</v>
      </c>
      <c r="O980">
        <v>1478930400</v>
      </c>
      <c r="P980" s="12">
        <f t="shared" si="47"/>
        <v>42708.25</v>
      </c>
      <c r="Q980">
        <v>1480831200</v>
      </c>
      <c r="R980" t="b">
        <v>0</v>
      </c>
      <c r="S980" t="b">
        <v>0</v>
      </c>
      <c r="T980" t="s">
        <v>89</v>
      </c>
      <c r="U980" t="s">
        <v>2050</v>
      </c>
      <c r="V980" t="s">
        <v>2051</v>
      </c>
    </row>
    <row r="981" spans="1:22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H981" t="s">
        <v>20</v>
      </c>
      <c r="I981">
        <v>1015</v>
      </c>
      <c r="J981" s="5">
        <f t="shared" si="45"/>
        <v>1.432624584717608</v>
      </c>
      <c r="K981" s="7">
        <f>IF(I981= 0, 0,E981/I981)</f>
        <v>84.969458128078813</v>
      </c>
      <c r="L981" t="s">
        <v>40</v>
      </c>
      <c r="M981" t="s">
        <v>41</v>
      </c>
      <c r="N981" s="12">
        <f t="shared" si="46"/>
        <v>42078.208333333328</v>
      </c>
      <c r="O981">
        <v>1426395600</v>
      </c>
      <c r="P981" s="12">
        <f t="shared" si="47"/>
        <v>42084.208333333328</v>
      </c>
      <c r="Q981">
        <v>1426914000</v>
      </c>
      <c r="R981" t="b">
        <v>0</v>
      </c>
      <c r="S981" t="b">
        <v>0</v>
      </c>
      <c r="T981" t="s">
        <v>33</v>
      </c>
      <c r="U981" t="s">
        <v>2039</v>
      </c>
      <c r="V981" t="s">
        <v>2040</v>
      </c>
    </row>
    <row r="982" spans="1:22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H982" t="s">
        <v>14</v>
      </c>
      <c r="I982">
        <v>742</v>
      </c>
      <c r="J982" s="5">
        <f t="shared" si="45"/>
        <v>0.40281762295081969</v>
      </c>
      <c r="K982" s="7">
        <f>IF(I982= 0, 0,E982/I982)</f>
        <v>105.97035040431267</v>
      </c>
      <c r="L982" t="s">
        <v>21</v>
      </c>
      <c r="M982" t="s">
        <v>22</v>
      </c>
      <c r="N982" s="12">
        <f t="shared" si="46"/>
        <v>42307.208333333328</v>
      </c>
      <c r="O982">
        <v>1446181200</v>
      </c>
      <c r="P982" s="12">
        <f t="shared" si="47"/>
        <v>42312.25</v>
      </c>
      <c r="Q982">
        <v>1446616800</v>
      </c>
      <c r="R982" t="b">
        <v>1</v>
      </c>
      <c r="S982" t="b">
        <v>0</v>
      </c>
      <c r="T982" t="s">
        <v>68</v>
      </c>
      <c r="U982" t="s">
        <v>2047</v>
      </c>
      <c r="V982" t="s">
        <v>2048</v>
      </c>
    </row>
    <row r="983" spans="1:22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H983" t="s">
        <v>20</v>
      </c>
      <c r="I983">
        <v>323</v>
      </c>
      <c r="J983" s="5">
        <f t="shared" si="45"/>
        <v>1.7822388059701493</v>
      </c>
      <c r="K983" s="7">
        <f>IF(I983= 0, 0,E983/I983)</f>
        <v>36.969040247678016</v>
      </c>
      <c r="L983" t="s">
        <v>21</v>
      </c>
      <c r="M983" t="s">
        <v>22</v>
      </c>
      <c r="N983" s="12">
        <f t="shared" si="46"/>
        <v>43094.25</v>
      </c>
      <c r="O983">
        <v>1514181600</v>
      </c>
      <c r="P983" s="12">
        <f t="shared" si="47"/>
        <v>43127.25</v>
      </c>
      <c r="Q983">
        <v>1517032800</v>
      </c>
      <c r="R983" t="b">
        <v>0</v>
      </c>
      <c r="S983" t="b">
        <v>0</v>
      </c>
      <c r="T983" t="s">
        <v>28</v>
      </c>
      <c r="U983" t="s">
        <v>2037</v>
      </c>
      <c r="V983" t="s">
        <v>2038</v>
      </c>
    </row>
    <row r="984" spans="1:22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H984" t="s">
        <v>14</v>
      </c>
      <c r="I984">
        <v>75</v>
      </c>
      <c r="J984" s="5">
        <f t="shared" si="45"/>
        <v>0.84930555555555554</v>
      </c>
      <c r="K984" s="7">
        <f>IF(I984= 0, 0,E984/I984)</f>
        <v>81.533333333333331</v>
      </c>
      <c r="L984" t="s">
        <v>21</v>
      </c>
      <c r="M984" t="s">
        <v>22</v>
      </c>
      <c r="N984" s="12">
        <f t="shared" si="46"/>
        <v>40743.208333333336</v>
      </c>
      <c r="O984">
        <v>1311051600</v>
      </c>
      <c r="P984" s="12">
        <f t="shared" si="47"/>
        <v>40745.208333333336</v>
      </c>
      <c r="Q984">
        <v>1311224400</v>
      </c>
      <c r="R984" t="b">
        <v>0</v>
      </c>
      <c r="S984" t="b">
        <v>1</v>
      </c>
      <c r="T984" t="s">
        <v>42</v>
      </c>
      <c r="U984" t="s">
        <v>2041</v>
      </c>
      <c r="V984" t="s">
        <v>2042</v>
      </c>
    </row>
    <row r="985" spans="1:22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H985" t="s">
        <v>20</v>
      </c>
      <c r="I985">
        <v>2326</v>
      </c>
      <c r="J985" s="5">
        <f t="shared" si="45"/>
        <v>1.4593648334624323</v>
      </c>
      <c r="K985" s="7">
        <f>IF(I985= 0, 0,E985/I985)</f>
        <v>80.999140154772135</v>
      </c>
      <c r="L985" t="s">
        <v>21</v>
      </c>
      <c r="M985" t="s">
        <v>22</v>
      </c>
      <c r="N985" s="12">
        <f t="shared" si="46"/>
        <v>43681.208333333328</v>
      </c>
      <c r="O985">
        <v>1564894800</v>
      </c>
      <c r="P985" s="12">
        <f t="shared" si="47"/>
        <v>43696.208333333328</v>
      </c>
      <c r="Q985">
        <v>1566190800</v>
      </c>
      <c r="R985" t="b">
        <v>0</v>
      </c>
      <c r="S985" t="b">
        <v>0</v>
      </c>
      <c r="T985" t="s">
        <v>42</v>
      </c>
      <c r="U985" t="s">
        <v>2041</v>
      </c>
      <c r="V985" t="s">
        <v>2042</v>
      </c>
    </row>
    <row r="986" spans="1:22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H986" t="s">
        <v>20</v>
      </c>
      <c r="I986">
        <v>381</v>
      </c>
      <c r="J986" s="5">
        <f t="shared" si="45"/>
        <v>1.5246153846153847</v>
      </c>
      <c r="K986" s="7">
        <f>IF(I986= 0, 0,E986/I986)</f>
        <v>26.010498687664043</v>
      </c>
      <c r="L986" t="s">
        <v>21</v>
      </c>
      <c r="M986" t="s">
        <v>22</v>
      </c>
      <c r="N986" s="12">
        <f t="shared" si="46"/>
        <v>43716.208333333328</v>
      </c>
      <c r="O986">
        <v>1567918800</v>
      </c>
      <c r="P986" s="12">
        <f t="shared" si="47"/>
        <v>43742.208333333328</v>
      </c>
      <c r="Q986">
        <v>1570165200</v>
      </c>
      <c r="R986" t="b">
        <v>0</v>
      </c>
      <c r="S986" t="b">
        <v>0</v>
      </c>
      <c r="T986" t="s">
        <v>33</v>
      </c>
      <c r="U986" t="s">
        <v>2039</v>
      </c>
      <c r="V986" t="s">
        <v>2040</v>
      </c>
    </row>
    <row r="987" spans="1:22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H987" t="s">
        <v>14</v>
      </c>
      <c r="I987">
        <v>4405</v>
      </c>
      <c r="J987" s="5">
        <f t="shared" si="45"/>
        <v>0.67129542790152408</v>
      </c>
      <c r="K987" s="7">
        <f>IF(I987= 0, 0,E987/I987)</f>
        <v>25.998410896708286</v>
      </c>
      <c r="L987" t="s">
        <v>21</v>
      </c>
      <c r="M987" t="s">
        <v>22</v>
      </c>
      <c r="N987" s="12">
        <f t="shared" si="46"/>
        <v>41614.25</v>
      </c>
      <c r="O987">
        <v>1386309600</v>
      </c>
      <c r="P987" s="12">
        <f t="shared" si="47"/>
        <v>41640.25</v>
      </c>
      <c r="Q987">
        <v>1388556000</v>
      </c>
      <c r="R987" t="b">
        <v>0</v>
      </c>
      <c r="S987" t="b">
        <v>1</v>
      </c>
      <c r="T987" t="s">
        <v>23</v>
      </c>
      <c r="U987" t="s">
        <v>2035</v>
      </c>
      <c r="V987" t="s">
        <v>2036</v>
      </c>
    </row>
    <row r="988" spans="1:22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H988" t="s">
        <v>14</v>
      </c>
      <c r="I988">
        <v>92</v>
      </c>
      <c r="J988" s="5">
        <f t="shared" si="45"/>
        <v>0.40307692307692305</v>
      </c>
      <c r="K988" s="7">
        <f>IF(I988= 0, 0,E988/I988)</f>
        <v>34.173913043478258</v>
      </c>
      <c r="L988" t="s">
        <v>21</v>
      </c>
      <c r="M988" t="s">
        <v>22</v>
      </c>
      <c r="N988" s="12">
        <f t="shared" si="46"/>
        <v>40638.208333333336</v>
      </c>
      <c r="O988">
        <v>1301979600</v>
      </c>
      <c r="P988" s="12">
        <f t="shared" si="47"/>
        <v>40652.208333333336</v>
      </c>
      <c r="Q988">
        <v>1303189200</v>
      </c>
      <c r="R988" t="b">
        <v>0</v>
      </c>
      <c r="S988" t="b">
        <v>0</v>
      </c>
      <c r="T988" t="s">
        <v>23</v>
      </c>
      <c r="U988" t="s">
        <v>2035</v>
      </c>
      <c r="V988" t="s">
        <v>2036</v>
      </c>
    </row>
    <row r="989" spans="1:22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H989" t="s">
        <v>20</v>
      </c>
      <c r="I989">
        <v>480</v>
      </c>
      <c r="J989" s="5">
        <f t="shared" si="45"/>
        <v>2.1679032258064517</v>
      </c>
      <c r="K989" s="7">
        <f>IF(I989= 0, 0,E989/I989)</f>
        <v>28.002083333333335</v>
      </c>
      <c r="L989" t="s">
        <v>21</v>
      </c>
      <c r="M989" t="s">
        <v>22</v>
      </c>
      <c r="N989" s="12">
        <f t="shared" si="46"/>
        <v>42852.208333333328</v>
      </c>
      <c r="O989">
        <v>1493269200</v>
      </c>
      <c r="P989" s="12">
        <f t="shared" si="47"/>
        <v>42866.208333333328</v>
      </c>
      <c r="Q989">
        <v>1494478800</v>
      </c>
      <c r="R989" t="b">
        <v>0</v>
      </c>
      <c r="S989" t="b">
        <v>0</v>
      </c>
      <c r="T989" t="s">
        <v>42</v>
      </c>
      <c r="U989" t="s">
        <v>2041</v>
      </c>
      <c r="V989" t="s">
        <v>2042</v>
      </c>
    </row>
    <row r="990" spans="1:22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H990" t="s">
        <v>14</v>
      </c>
      <c r="I990">
        <v>64</v>
      </c>
      <c r="J990" s="5">
        <f t="shared" si="45"/>
        <v>0.52117021276595743</v>
      </c>
      <c r="K990" s="7">
        <f>IF(I990= 0, 0,E990/I990)</f>
        <v>76.546875</v>
      </c>
      <c r="L990" t="s">
        <v>21</v>
      </c>
      <c r="M990" t="s">
        <v>22</v>
      </c>
      <c r="N990" s="12">
        <f t="shared" si="46"/>
        <v>42686.25</v>
      </c>
      <c r="O990">
        <v>1478930400</v>
      </c>
      <c r="P990" s="12">
        <f t="shared" si="47"/>
        <v>42707.25</v>
      </c>
      <c r="Q990">
        <v>1480744800</v>
      </c>
      <c r="R990" t="b">
        <v>0</v>
      </c>
      <c r="S990" t="b">
        <v>0</v>
      </c>
      <c r="T990" t="s">
        <v>133</v>
      </c>
      <c r="U990" t="s">
        <v>2047</v>
      </c>
      <c r="V990" t="s">
        <v>2056</v>
      </c>
    </row>
    <row r="991" spans="1:22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H991" t="s">
        <v>20</v>
      </c>
      <c r="I991">
        <v>226</v>
      </c>
      <c r="J991" s="5">
        <f t="shared" si="45"/>
        <v>4.9958333333333336</v>
      </c>
      <c r="K991" s="7">
        <f>IF(I991= 0, 0,E991/I991)</f>
        <v>53.053097345132741</v>
      </c>
      <c r="L991" t="s">
        <v>21</v>
      </c>
      <c r="M991" t="s">
        <v>22</v>
      </c>
      <c r="N991" s="12">
        <f t="shared" si="46"/>
        <v>43571.208333333328</v>
      </c>
      <c r="O991">
        <v>1555390800</v>
      </c>
      <c r="P991" s="12">
        <f t="shared" si="47"/>
        <v>43576.208333333328</v>
      </c>
      <c r="Q991">
        <v>1555822800</v>
      </c>
      <c r="R991" t="b">
        <v>0</v>
      </c>
      <c r="S991" t="b">
        <v>0</v>
      </c>
      <c r="T991" t="s">
        <v>206</v>
      </c>
      <c r="U991" t="s">
        <v>2047</v>
      </c>
      <c r="V991" t="s">
        <v>2059</v>
      </c>
    </row>
    <row r="992" spans="1:22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H992" t="s">
        <v>14</v>
      </c>
      <c r="I992">
        <v>64</v>
      </c>
      <c r="J992" s="5">
        <f t="shared" si="45"/>
        <v>0.87679487179487181</v>
      </c>
      <c r="K992" s="7">
        <f>IF(I992= 0, 0,E992/I992)</f>
        <v>106.859375</v>
      </c>
      <c r="L992" t="s">
        <v>21</v>
      </c>
      <c r="M992" t="s">
        <v>22</v>
      </c>
      <c r="N992" s="12">
        <f t="shared" si="46"/>
        <v>42432.25</v>
      </c>
      <c r="O992">
        <v>1456984800</v>
      </c>
      <c r="P992" s="12">
        <f t="shared" si="47"/>
        <v>42454.208333333328</v>
      </c>
      <c r="Q992">
        <v>1458882000</v>
      </c>
      <c r="R992" t="b">
        <v>0</v>
      </c>
      <c r="S992" t="b">
        <v>1</v>
      </c>
      <c r="T992" t="s">
        <v>53</v>
      </c>
      <c r="U992" t="s">
        <v>2041</v>
      </c>
      <c r="V992" t="s">
        <v>2044</v>
      </c>
    </row>
    <row r="993" spans="1:22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H993" t="s">
        <v>20</v>
      </c>
      <c r="I993">
        <v>241</v>
      </c>
      <c r="J993" s="5">
        <f t="shared" si="45"/>
        <v>1.131734693877551</v>
      </c>
      <c r="K993" s="7">
        <f>IF(I993= 0, 0,E993/I993)</f>
        <v>46.020746887966808</v>
      </c>
      <c r="L993" t="s">
        <v>21</v>
      </c>
      <c r="M993" t="s">
        <v>22</v>
      </c>
      <c r="N993" s="12">
        <f t="shared" si="46"/>
        <v>41907.208333333336</v>
      </c>
      <c r="O993">
        <v>1411621200</v>
      </c>
      <c r="P993" s="12">
        <f t="shared" si="47"/>
        <v>41911.208333333336</v>
      </c>
      <c r="Q993">
        <v>1411966800</v>
      </c>
      <c r="R993" t="b">
        <v>0</v>
      </c>
      <c r="S993" t="b">
        <v>1</v>
      </c>
      <c r="T993" t="s">
        <v>23</v>
      </c>
      <c r="U993" t="s">
        <v>2035</v>
      </c>
      <c r="V993" t="s">
        <v>2036</v>
      </c>
    </row>
    <row r="994" spans="1:22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H994" t="s">
        <v>20</v>
      </c>
      <c r="I994">
        <v>132</v>
      </c>
      <c r="J994" s="5">
        <f t="shared" si="45"/>
        <v>4.2654838709677421</v>
      </c>
      <c r="K994" s="7">
        <f>IF(I994= 0, 0,E994/I994)</f>
        <v>100.17424242424242</v>
      </c>
      <c r="L994" t="s">
        <v>21</v>
      </c>
      <c r="M994" t="s">
        <v>22</v>
      </c>
      <c r="N994" s="12">
        <f t="shared" si="46"/>
        <v>43227.208333333328</v>
      </c>
      <c r="O994">
        <v>1525669200</v>
      </c>
      <c r="P994" s="12">
        <f t="shared" si="47"/>
        <v>43241.208333333328</v>
      </c>
      <c r="Q994">
        <v>1526878800</v>
      </c>
      <c r="R994" t="b">
        <v>0</v>
      </c>
      <c r="S994" t="b">
        <v>1</v>
      </c>
      <c r="T994" t="s">
        <v>53</v>
      </c>
      <c r="U994" t="s">
        <v>2041</v>
      </c>
      <c r="V994" t="s">
        <v>2044</v>
      </c>
    </row>
    <row r="995" spans="1:22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H995" t="s">
        <v>74</v>
      </c>
      <c r="I995">
        <v>75</v>
      </c>
      <c r="J995" s="5">
        <f t="shared" si="45"/>
        <v>0.77632653061224488</v>
      </c>
      <c r="K995" s="7">
        <f>IF(I995= 0, 0,E995/I995)</f>
        <v>101.44</v>
      </c>
      <c r="L995" t="s">
        <v>107</v>
      </c>
      <c r="M995" t="s">
        <v>108</v>
      </c>
      <c r="N995" s="12">
        <f t="shared" si="46"/>
        <v>42362.25</v>
      </c>
      <c r="O995">
        <v>1450936800</v>
      </c>
      <c r="P995" s="12">
        <f t="shared" si="47"/>
        <v>42379.25</v>
      </c>
      <c r="Q995">
        <v>1452405600</v>
      </c>
      <c r="R995" t="b">
        <v>0</v>
      </c>
      <c r="S995" t="b">
        <v>1</v>
      </c>
      <c r="T995" t="s">
        <v>122</v>
      </c>
      <c r="U995" t="s">
        <v>2054</v>
      </c>
      <c r="V995" t="s">
        <v>2055</v>
      </c>
    </row>
    <row r="996" spans="1:22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H996" t="s">
        <v>14</v>
      </c>
      <c r="I996">
        <v>842</v>
      </c>
      <c r="J996" s="5">
        <f t="shared" si="45"/>
        <v>0.52496810772501767</v>
      </c>
      <c r="K996" s="7">
        <f>IF(I996= 0, 0,E996/I996)</f>
        <v>87.972684085510693</v>
      </c>
      <c r="L996" t="s">
        <v>21</v>
      </c>
      <c r="M996" t="s">
        <v>22</v>
      </c>
      <c r="N996" s="12">
        <f t="shared" si="46"/>
        <v>41929.208333333336</v>
      </c>
      <c r="O996">
        <v>1413522000</v>
      </c>
      <c r="P996" s="12">
        <f t="shared" si="47"/>
        <v>41935.208333333336</v>
      </c>
      <c r="Q996">
        <v>1414040400</v>
      </c>
      <c r="R996" t="b">
        <v>0</v>
      </c>
      <c r="S996" t="b">
        <v>1</v>
      </c>
      <c r="T996" t="s">
        <v>206</v>
      </c>
      <c r="U996" t="s">
        <v>2047</v>
      </c>
      <c r="V996" t="s">
        <v>2059</v>
      </c>
    </row>
    <row r="997" spans="1:22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H997" t="s">
        <v>20</v>
      </c>
      <c r="I997">
        <v>2043</v>
      </c>
      <c r="J997" s="5">
        <f t="shared" si="45"/>
        <v>1.5746762589928058</v>
      </c>
      <c r="K997" s="7">
        <f>IF(I997= 0, 0,E997/I997)</f>
        <v>74.995594713656388</v>
      </c>
      <c r="L997" t="s">
        <v>21</v>
      </c>
      <c r="M997" t="s">
        <v>22</v>
      </c>
      <c r="N997" s="12">
        <f t="shared" si="46"/>
        <v>43408.208333333328</v>
      </c>
      <c r="O997">
        <v>1541307600</v>
      </c>
      <c r="P997" s="12">
        <f t="shared" si="47"/>
        <v>43437.25</v>
      </c>
      <c r="Q997">
        <v>1543816800</v>
      </c>
      <c r="R997" t="b">
        <v>0</v>
      </c>
      <c r="S997" t="b">
        <v>1</v>
      </c>
      <c r="T997" t="s">
        <v>17</v>
      </c>
      <c r="U997" t="s">
        <v>2033</v>
      </c>
      <c r="V997" t="s">
        <v>2034</v>
      </c>
    </row>
    <row r="998" spans="1:22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H998" t="s">
        <v>14</v>
      </c>
      <c r="I998">
        <v>112</v>
      </c>
      <c r="J998" s="5">
        <f t="shared" si="45"/>
        <v>0.72939393939393937</v>
      </c>
      <c r="K998" s="7">
        <f>IF(I998= 0, 0,E998/I998)</f>
        <v>42.982142857142854</v>
      </c>
      <c r="L998" t="s">
        <v>21</v>
      </c>
      <c r="M998" t="s">
        <v>22</v>
      </c>
      <c r="N998" s="12">
        <f t="shared" si="46"/>
        <v>41276.25</v>
      </c>
      <c r="O998">
        <v>1357106400</v>
      </c>
      <c r="P998" s="12">
        <f t="shared" si="47"/>
        <v>41306.25</v>
      </c>
      <c r="Q998">
        <v>1359698400</v>
      </c>
      <c r="R998" t="b">
        <v>0</v>
      </c>
      <c r="S998" t="b">
        <v>0</v>
      </c>
      <c r="T998" t="s">
        <v>33</v>
      </c>
      <c r="U998" t="s">
        <v>2039</v>
      </c>
      <c r="V998" t="s">
        <v>2040</v>
      </c>
    </row>
    <row r="999" spans="1:22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H999" t="s">
        <v>74</v>
      </c>
      <c r="I999">
        <v>139</v>
      </c>
      <c r="J999" s="5">
        <f t="shared" si="45"/>
        <v>0.60565789473684206</v>
      </c>
      <c r="K999" s="7">
        <f>IF(I999= 0, 0,E999/I999)</f>
        <v>33.115107913669064</v>
      </c>
      <c r="L999" t="s">
        <v>107</v>
      </c>
      <c r="M999" t="s">
        <v>108</v>
      </c>
      <c r="N999" s="12">
        <f t="shared" si="46"/>
        <v>41659.25</v>
      </c>
      <c r="O999">
        <v>1390197600</v>
      </c>
      <c r="P999" s="12">
        <f t="shared" si="47"/>
        <v>41664.25</v>
      </c>
      <c r="Q999">
        <v>1390629600</v>
      </c>
      <c r="R999" t="b">
        <v>0</v>
      </c>
      <c r="S999" t="b">
        <v>0</v>
      </c>
      <c r="T999" t="s">
        <v>33</v>
      </c>
      <c r="U999" t="s">
        <v>2039</v>
      </c>
      <c r="V999" t="s">
        <v>2040</v>
      </c>
    </row>
    <row r="1000" spans="1:22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H1000" t="s">
        <v>14</v>
      </c>
      <c r="I1000">
        <v>374</v>
      </c>
      <c r="J1000" s="5">
        <f t="shared" si="45"/>
        <v>0.5679129129129129</v>
      </c>
      <c r="K1000" s="7">
        <f>IF(I1000= 0, 0,E1000/I1000)</f>
        <v>101.13101604278074</v>
      </c>
      <c r="L1000" t="s">
        <v>21</v>
      </c>
      <c r="M1000" t="s">
        <v>22</v>
      </c>
      <c r="N1000" s="12">
        <f t="shared" si="46"/>
        <v>40220.25</v>
      </c>
      <c r="O1000">
        <v>1265868000</v>
      </c>
      <c r="P1000" s="12">
        <f t="shared" si="47"/>
        <v>40234.25</v>
      </c>
      <c r="Q1000">
        <v>1267077600</v>
      </c>
      <c r="R1000" t="b">
        <v>0</v>
      </c>
      <c r="S1000" t="b">
        <v>1</v>
      </c>
      <c r="T1000" t="s">
        <v>60</v>
      </c>
      <c r="U1000" t="s">
        <v>2035</v>
      </c>
      <c r="V1000" t="s">
        <v>2045</v>
      </c>
    </row>
    <row r="1001" spans="1:22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H1001" t="s">
        <v>74</v>
      </c>
      <c r="I1001">
        <v>1122</v>
      </c>
      <c r="J1001" s="5">
        <f t="shared" si="45"/>
        <v>0.56542754275427543</v>
      </c>
      <c r="K1001" s="7">
        <f>IF(I1001= 0, 0,E1001/I1001)</f>
        <v>55.98841354723708</v>
      </c>
      <c r="L1001" t="s">
        <v>21</v>
      </c>
      <c r="M1001" t="s">
        <v>22</v>
      </c>
      <c r="N1001" s="12">
        <f t="shared" si="46"/>
        <v>42550.208333333328</v>
      </c>
      <c r="O1001">
        <v>1467176400</v>
      </c>
      <c r="P1001" s="12">
        <f t="shared" si="47"/>
        <v>42557.208333333328</v>
      </c>
      <c r="Q1001">
        <v>1467781200</v>
      </c>
      <c r="R1001" t="b">
        <v>0</v>
      </c>
      <c r="S1001" t="b">
        <v>0</v>
      </c>
      <c r="T1001" t="s">
        <v>17</v>
      </c>
      <c r="U1001" t="s">
        <v>2033</v>
      </c>
      <c r="V1001" t="s">
        <v>2034</v>
      </c>
    </row>
  </sheetData>
  <conditionalFormatting sqref="H1:H1048576">
    <cfRule type="containsText" dxfId="7" priority="3" operator="containsText" text="live">
      <formula>NOT(ISERROR(SEARCH("live",H1)))</formula>
    </cfRule>
    <cfRule type="containsText" dxfId="6" priority="4" operator="containsText" text="canceled">
      <formula>NOT(ISERROR(SEARCH("canceled",H1)))</formula>
    </cfRule>
    <cfRule type="containsText" dxfId="5" priority="5" operator="containsText" text="failed">
      <formula>NOT(ISERROR(SEARCH("failed",H1)))</formula>
    </cfRule>
    <cfRule type="containsText" dxfId="4" priority="6" operator="containsText" text="successful">
      <formula>NOT(ISERROR(SEARCH("successful",H1)))</formula>
    </cfRule>
  </conditionalFormatting>
  <conditionalFormatting sqref="J1:J1048576">
    <cfRule type="colorScale" priority="1">
      <colorScale>
        <cfvo type="min"/>
        <cfvo type="percentile" val="50"/>
        <cfvo type="max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3A82-8AC4-F64B-B6D8-B2F4098E6C34}">
  <dimension ref="A2:F15"/>
  <sheetViews>
    <sheetView zoomScaleNormal="100" workbookViewId="0">
      <selection activeCell="M29" sqref="M2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9" t="s">
        <v>6</v>
      </c>
      <c r="B2" t="s">
        <v>2069</v>
      </c>
    </row>
    <row r="4" spans="1:6" x14ac:dyDescent="0.2">
      <c r="A4" s="9" t="s">
        <v>2066</v>
      </c>
      <c r="B4" s="9" t="s">
        <v>2067</v>
      </c>
    </row>
    <row r="5" spans="1:6" x14ac:dyDescent="0.2">
      <c r="A5" s="9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0" t="s">
        <v>2041</v>
      </c>
      <c r="B6" s="8">
        <v>11</v>
      </c>
      <c r="C6" s="8">
        <v>60</v>
      </c>
      <c r="D6" s="8">
        <v>5</v>
      </c>
      <c r="E6" s="8">
        <v>102</v>
      </c>
      <c r="F6" s="8">
        <v>178</v>
      </c>
    </row>
    <row r="7" spans="1:6" x14ac:dyDescent="0.2">
      <c r="A7" s="10" t="s">
        <v>2033</v>
      </c>
      <c r="B7" s="8">
        <v>4</v>
      </c>
      <c r="C7" s="8">
        <v>20</v>
      </c>
      <c r="D7" s="8"/>
      <c r="E7" s="8">
        <v>22</v>
      </c>
      <c r="F7" s="8">
        <v>46</v>
      </c>
    </row>
    <row r="8" spans="1:6" x14ac:dyDescent="0.2">
      <c r="A8" s="10" t="s">
        <v>2050</v>
      </c>
      <c r="B8" s="8">
        <v>1</v>
      </c>
      <c r="C8" s="8">
        <v>23</v>
      </c>
      <c r="D8" s="8">
        <v>3</v>
      </c>
      <c r="E8" s="8">
        <v>21</v>
      </c>
      <c r="F8" s="8">
        <v>48</v>
      </c>
    </row>
    <row r="9" spans="1:6" x14ac:dyDescent="0.2">
      <c r="A9" s="10" t="s">
        <v>2064</v>
      </c>
      <c r="B9" s="8"/>
      <c r="C9" s="8"/>
      <c r="D9" s="8"/>
      <c r="E9" s="8">
        <v>4</v>
      </c>
      <c r="F9" s="8">
        <v>4</v>
      </c>
    </row>
    <row r="10" spans="1:6" x14ac:dyDescent="0.2">
      <c r="A10" s="10" t="s">
        <v>2035</v>
      </c>
      <c r="B10" s="8">
        <v>10</v>
      </c>
      <c r="C10" s="8">
        <v>66</v>
      </c>
      <c r="D10" s="8"/>
      <c r="E10" s="8">
        <v>99</v>
      </c>
      <c r="F10" s="8">
        <v>175</v>
      </c>
    </row>
    <row r="11" spans="1:6" x14ac:dyDescent="0.2">
      <c r="A11" s="10" t="s">
        <v>2054</v>
      </c>
      <c r="B11" s="8">
        <v>4</v>
      </c>
      <c r="C11" s="8">
        <v>11</v>
      </c>
      <c r="D11" s="8">
        <v>1</v>
      </c>
      <c r="E11" s="8">
        <v>26</v>
      </c>
      <c r="F11" s="8">
        <v>42</v>
      </c>
    </row>
    <row r="12" spans="1:6" x14ac:dyDescent="0.2">
      <c r="A12" s="10" t="s">
        <v>2047</v>
      </c>
      <c r="B12" s="8">
        <v>2</v>
      </c>
      <c r="C12" s="8">
        <v>24</v>
      </c>
      <c r="D12" s="8">
        <v>1</v>
      </c>
      <c r="E12" s="8">
        <v>40</v>
      </c>
      <c r="F12" s="8">
        <v>67</v>
      </c>
    </row>
    <row r="13" spans="1:6" x14ac:dyDescent="0.2">
      <c r="A13" s="10" t="s">
        <v>2037</v>
      </c>
      <c r="B13" s="8">
        <v>2</v>
      </c>
      <c r="C13" s="8">
        <v>28</v>
      </c>
      <c r="D13" s="8">
        <v>2</v>
      </c>
      <c r="E13" s="8">
        <v>64</v>
      </c>
      <c r="F13" s="8">
        <v>96</v>
      </c>
    </row>
    <row r="14" spans="1:6" x14ac:dyDescent="0.2">
      <c r="A14" s="10" t="s">
        <v>2039</v>
      </c>
      <c r="B14" s="8">
        <v>23</v>
      </c>
      <c r="C14" s="8">
        <v>132</v>
      </c>
      <c r="D14" s="8">
        <v>2</v>
      </c>
      <c r="E14" s="8">
        <v>187</v>
      </c>
      <c r="F14" s="8">
        <v>344</v>
      </c>
    </row>
    <row r="15" spans="1:6" x14ac:dyDescent="0.2">
      <c r="A15" s="10" t="s">
        <v>2068</v>
      </c>
      <c r="B15" s="8">
        <v>57</v>
      </c>
      <c r="C15" s="8">
        <v>364</v>
      </c>
      <c r="D15" s="8">
        <v>14</v>
      </c>
      <c r="E15" s="8">
        <v>565</v>
      </c>
      <c r="F15" s="8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8FE5A-A7A9-D84F-8515-34AE9FF943F4}">
  <dimension ref="A1:F30"/>
  <sheetViews>
    <sheetView workbookViewId="0">
      <selection activeCell="A6" sqref="A6:F2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2069</v>
      </c>
    </row>
    <row r="2" spans="1:6" x14ac:dyDescent="0.2">
      <c r="A2" s="9" t="s">
        <v>2031</v>
      </c>
      <c r="B2" t="s">
        <v>2069</v>
      </c>
    </row>
    <row r="4" spans="1:6" x14ac:dyDescent="0.2">
      <c r="A4" s="9" t="s">
        <v>2066</v>
      </c>
      <c r="B4" s="9" t="s">
        <v>2067</v>
      </c>
    </row>
    <row r="5" spans="1:6" x14ac:dyDescent="0.2">
      <c r="A5" s="9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0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10" t="s">
        <v>2065</v>
      </c>
      <c r="B7" s="8"/>
      <c r="C7" s="8"/>
      <c r="D7" s="8"/>
      <c r="E7" s="8">
        <v>4</v>
      </c>
      <c r="F7" s="8">
        <v>4</v>
      </c>
    </row>
    <row r="8" spans="1:6" x14ac:dyDescent="0.2">
      <c r="A8" s="10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10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10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10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10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10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10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10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10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10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10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10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10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10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10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10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10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10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10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10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10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10" t="s">
        <v>2062</v>
      </c>
      <c r="B29" s="8"/>
      <c r="C29" s="8"/>
      <c r="D29" s="8"/>
      <c r="E29" s="8">
        <v>3</v>
      </c>
      <c r="F29" s="8">
        <v>3</v>
      </c>
    </row>
    <row r="30" spans="1:6" x14ac:dyDescent="0.2">
      <c r="A30" s="10" t="s">
        <v>2068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9F165-A435-7E40-9516-D600E2A1F1BC}">
  <dimension ref="A1:F19"/>
  <sheetViews>
    <sheetView workbookViewId="0">
      <selection activeCell="H29" sqref="H2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2031</v>
      </c>
      <c r="B1" t="s">
        <v>2069</v>
      </c>
    </row>
    <row r="2" spans="1:6" x14ac:dyDescent="0.2">
      <c r="A2" s="9" t="s">
        <v>2085</v>
      </c>
      <c r="B2" t="s">
        <v>2069</v>
      </c>
    </row>
    <row r="3" spans="1:6" x14ac:dyDescent="0.2">
      <c r="A3" s="9" t="s">
        <v>2086</v>
      </c>
      <c r="B3" t="s">
        <v>2069</v>
      </c>
    </row>
    <row r="5" spans="1:6" x14ac:dyDescent="0.2">
      <c r="A5" s="9" t="s">
        <v>2066</v>
      </c>
      <c r="B5" s="9" t="s">
        <v>2067</v>
      </c>
    </row>
    <row r="6" spans="1:6" x14ac:dyDescent="0.2">
      <c r="A6" s="9" t="s">
        <v>2070</v>
      </c>
      <c r="B6" t="s">
        <v>74</v>
      </c>
      <c r="C6" t="s">
        <v>14</v>
      </c>
      <c r="D6" t="s">
        <v>47</v>
      </c>
      <c r="E6" t="s">
        <v>20</v>
      </c>
      <c r="F6" t="s">
        <v>2068</v>
      </c>
    </row>
    <row r="7" spans="1:6" x14ac:dyDescent="0.2">
      <c r="A7" s="13" t="s">
        <v>2073</v>
      </c>
      <c r="B7" s="8">
        <v>6</v>
      </c>
      <c r="C7" s="8">
        <v>36</v>
      </c>
      <c r="D7" s="8">
        <v>1</v>
      </c>
      <c r="E7" s="8">
        <v>49</v>
      </c>
      <c r="F7" s="8">
        <v>92</v>
      </c>
    </row>
    <row r="8" spans="1:6" x14ac:dyDescent="0.2">
      <c r="A8" s="13" t="s">
        <v>2074</v>
      </c>
      <c r="B8" s="8">
        <v>7</v>
      </c>
      <c r="C8" s="8">
        <v>28</v>
      </c>
      <c r="D8" s="8"/>
      <c r="E8" s="8">
        <v>44</v>
      </c>
      <c r="F8" s="8">
        <v>79</v>
      </c>
    </row>
    <row r="9" spans="1:6" x14ac:dyDescent="0.2">
      <c r="A9" s="13" t="s">
        <v>2075</v>
      </c>
      <c r="B9" s="8">
        <v>4</v>
      </c>
      <c r="C9" s="8">
        <v>33</v>
      </c>
      <c r="D9" s="8"/>
      <c r="E9" s="8">
        <v>49</v>
      </c>
      <c r="F9" s="8">
        <v>86</v>
      </c>
    </row>
    <row r="10" spans="1:6" x14ac:dyDescent="0.2">
      <c r="A10" s="13" t="s">
        <v>2076</v>
      </c>
      <c r="B10" s="8">
        <v>1</v>
      </c>
      <c r="C10" s="8">
        <v>30</v>
      </c>
      <c r="D10" s="8">
        <v>1</v>
      </c>
      <c r="E10" s="8">
        <v>46</v>
      </c>
      <c r="F10" s="8">
        <v>78</v>
      </c>
    </row>
    <row r="11" spans="1:6" x14ac:dyDescent="0.2">
      <c r="A11" s="13" t="s">
        <v>2077</v>
      </c>
      <c r="B11" s="8">
        <v>3</v>
      </c>
      <c r="C11" s="8">
        <v>35</v>
      </c>
      <c r="D11" s="8">
        <v>2</v>
      </c>
      <c r="E11" s="8">
        <v>46</v>
      </c>
      <c r="F11" s="8">
        <v>86</v>
      </c>
    </row>
    <row r="12" spans="1:6" x14ac:dyDescent="0.2">
      <c r="A12" s="13" t="s">
        <v>2078</v>
      </c>
      <c r="B12" s="8">
        <v>3</v>
      </c>
      <c r="C12" s="8">
        <v>28</v>
      </c>
      <c r="D12" s="8">
        <v>1</v>
      </c>
      <c r="E12" s="8">
        <v>55</v>
      </c>
      <c r="F12" s="8">
        <v>87</v>
      </c>
    </row>
    <row r="13" spans="1:6" x14ac:dyDescent="0.2">
      <c r="A13" s="13" t="s">
        <v>2079</v>
      </c>
      <c r="B13" s="8">
        <v>4</v>
      </c>
      <c r="C13" s="8">
        <v>31</v>
      </c>
      <c r="D13" s="8">
        <v>1</v>
      </c>
      <c r="E13" s="8">
        <v>58</v>
      </c>
      <c r="F13" s="8">
        <v>94</v>
      </c>
    </row>
    <row r="14" spans="1:6" x14ac:dyDescent="0.2">
      <c r="A14" s="13" t="s">
        <v>2080</v>
      </c>
      <c r="B14" s="8">
        <v>8</v>
      </c>
      <c r="C14" s="8">
        <v>35</v>
      </c>
      <c r="D14" s="8">
        <v>1</v>
      </c>
      <c r="E14" s="8">
        <v>41</v>
      </c>
      <c r="F14" s="8">
        <v>85</v>
      </c>
    </row>
    <row r="15" spans="1:6" x14ac:dyDescent="0.2">
      <c r="A15" s="13" t="s">
        <v>2081</v>
      </c>
      <c r="B15" s="8">
        <v>5</v>
      </c>
      <c r="C15" s="8">
        <v>23</v>
      </c>
      <c r="D15" s="8"/>
      <c r="E15" s="8">
        <v>45</v>
      </c>
      <c r="F15" s="8">
        <v>73</v>
      </c>
    </row>
    <row r="16" spans="1:6" x14ac:dyDescent="0.2">
      <c r="A16" s="13" t="s">
        <v>2082</v>
      </c>
      <c r="B16" s="8">
        <v>6</v>
      </c>
      <c r="C16" s="8">
        <v>26</v>
      </c>
      <c r="D16" s="8">
        <v>1</v>
      </c>
      <c r="E16" s="8">
        <v>45</v>
      </c>
      <c r="F16" s="8">
        <v>78</v>
      </c>
    </row>
    <row r="17" spans="1:6" x14ac:dyDescent="0.2">
      <c r="A17" s="13" t="s">
        <v>2083</v>
      </c>
      <c r="B17" s="8">
        <v>3</v>
      </c>
      <c r="C17" s="8">
        <v>27</v>
      </c>
      <c r="D17" s="8">
        <v>3</v>
      </c>
      <c r="E17" s="8">
        <v>45</v>
      </c>
      <c r="F17" s="8">
        <v>78</v>
      </c>
    </row>
    <row r="18" spans="1:6" x14ac:dyDescent="0.2">
      <c r="A18" s="13" t="s">
        <v>2084</v>
      </c>
      <c r="B18" s="8">
        <v>7</v>
      </c>
      <c r="C18" s="8">
        <v>32</v>
      </c>
      <c r="D18" s="8">
        <v>3</v>
      </c>
      <c r="E18" s="8">
        <v>42</v>
      </c>
      <c r="F18" s="8">
        <v>84</v>
      </c>
    </row>
    <row r="19" spans="1:6" x14ac:dyDescent="0.2">
      <c r="A19" s="13" t="s">
        <v>2068</v>
      </c>
      <c r="B19" s="8">
        <v>57</v>
      </c>
      <c r="C19" s="8">
        <v>364</v>
      </c>
      <c r="D19" s="8">
        <v>14</v>
      </c>
      <c r="E19" s="8">
        <v>565</v>
      </c>
      <c r="F19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14DB-F280-C048-852D-CD0272A0EA69}">
  <dimension ref="A1:H13"/>
  <sheetViews>
    <sheetView zoomScale="227" zoomScaleNormal="227" workbookViewId="0">
      <selection sqref="A1:A1048576"/>
    </sheetView>
  </sheetViews>
  <sheetFormatPr baseColWidth="10" defaultRowHeight="16" x14ac:dyDescent="0.2"/>
  <cols>
    <col min="1" max="1" width="17" bestFit="1" customWidth="1"/>
    <col min="2" max="2" width="13.83203125" bestFit="1" customWidth="1"/>
    <col min="3" max="3" width="16.33203125" bestFit="1" customWidth="1"/>
    <col min="4" max="4" width="12.33203125" bestFit="1" customWidth="1"/>
    <col min="5" max="5" width="19.5" bestFit="1" customWidth="1"/>
    <col min="7" max="7" width="18.33203125" bestFit="1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">
      <c r="A2" t="s">
        <v>2095</v>
      </c>
      <c r="B2">
        <f>COUNTIFS(Crowdfunding!$D:$D,"&lt;=999",Crowdfunding!$H:$H,"successful")</f>
        <v>30</v>
      </c>
      <c r="C2">
        <f>COUNTIFS(Crowdfunding!$D:$D,"&lt;=999",Crowdfunding!$H:$H,"failed")</f>
        <v>20</v>
      </c>
      <c r="D2">
        <f>COUNTIFS(Crowdfunding!$D:$D,"&lt;=999",Crowdfunding!$H:$H,"canceled")</f>
        <v>1</v>
      </c>
      <c r="E2">
        <f>SUM(B2:D2)</f>
        <v>51</v>
      </c>
      <c r="F2" s="5">
        <f>SUM(B2/E2)</f>
        <v>0.58823529411764708</v>
      </c>
      <c r="G2" s="5">
        <f>SUM(C2/E2)</f>
        <v>0.39215686274509803</v>
      </c>
      <c r="H2" s="5">
        <f>SUM(D2/E2)</f>
        <v>1.9607843137254902E-2</v>
      </c>
    </row>
    <row r="3" spans="1:8" x14ac:dyDescent="0.2">
      <c r="A3" t="s">
        <v>2096</v>
      </c>
      <c r="B3">
        <f>COUNTIFS(Crowdfunding!$H:$H,"successful", Crowdfunding!$D:$D,"&gt;=1000", Crowdfunding!$D:$D, "&lt;4999")</f>
        <v>191</v>
      </c>
      <c r="C3">
        <f>COUNTIFS(Crowdfunding!$H:$H,"failed", Crowdfunding!$D:$D,"&gt;=1000", Crowdfunding!$D:$D, "&lt;4999")</f>
        <v>38</v>
      </c>
      <c r="D3">
        <f>COUNTIFS(Crowdfunding!$H:$H,"canceled", Crowdfunding!$D:$D,"&gt;=1000", Crowdfunding!$D:$D, "&lt;4999")</f>
        <v>2</v>
      </c>
      <c r="E3">
        <f t="shared" ref="E3:E7" si="0">SUM(B3:D3)</f>
        <v>231</v>
      </c>
      <c r="F3" s="5">
        <f t="shared" ref="F3:F13" si="1">SUM(B3/E3)</f>
        <v>0.82683982683982682</v>
      </c>
      <c r="G3" s="5">
        <f t="shared" ref="G3:G13" si="2">SUM(C3/E3)</f>
        <v>0.16450216450216451</v>
      </c>
      <c r="H3" s="5">
        <f t="shared" ref="H3:H13" si="3">SUM(D3/E3)</f>
        <v>8.658008658008658E-3</v>
      </c>
    </row>
    <row r="4" spans="1:8" x14ac:dyDescent="0.2">
      <c r="A4" t="s">
        <v>2097</v>
      </c>
      <c r="B4">
        <f>COUNTIFS(Crowdfunding!$H:$H,"successful", Crowdfunding!$D:$D,"&gt;=5000", Crowdfunding!$D:$D, "&lt;9999")</f>
        <v>164</v>
      </c>
      <c r="C4">
        <f>COUNTIFS(Crowdfunding!$H:$H,"failed", Crowdfunding!$D:$D,"&gt;=5000", Crowdfunding!$D:$D, "&lt;9999")</f>
        <v>126</v>
      </c>
      <c r="D4">
        <f>COUNTIFS(Crowdfunding!$H:$H,"canceled", Crowdfunding!$D:$D,"&gt;=5000", Crowdfunding!$D:$D, "&lt;9999")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">
      <c r="A5" t="s">
        <v>2098</v>
      </c>
      <c r="B5">
        <f>COUNTIFS(Crowdfunding!H:H,"successful", Crowdfunding!D:D,"&gt;=10000", Crowdfunding!D:D, "&lt;14999")</f>
        <v>4</v>
      </c>
      <c r="C5">
        <f>COUNTIFS(Crowdfunding!$H:$H,"failed", Crowdfunding!$D:$D,"&gt;=10000", Crowdfunding!$D:$D, "&lt;14999")</f>
        <v>5</v>
      </c>
      <c r="D5">
        <f>COUNTIFS(Crowdfunding!$H:$H,"canceled", Crowdfunding!$D:$D,"&gt;=10000", Crowdfunding!$D:$D, "&lt;14999")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">
      <c r="A6" t="s">
        <v>2099</v>
      </c>
      <c r="B6">
        <f>COUNTIFS(Crowdfunding!H:H,"successful", Crowdfunding!D:D,"&gt;=15000", Crowdfunding!D:D, "&lt;19999")</f>
        <v>10</v>
      </c>
      <c r="C6">
        <f>COUNTIFS(Crowdfunding!$H:$H,"failed", Crowdfunding!$D:$D,"&gt;=15000", Crowdfunding!$D:$D, "&lt;19999")</f>
        <v>0</v>
      </c>
      <c r="D6">
        <f>COUNTIFS(Crowdfunding!$H:$H,"canceled", Crowdfunding!$D:$D,"&gt;=15000", Crowdfunding!$D:$D, "&lt;19999")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">
      <c r="A7" t="s">
        <v>2100</v>
      </c>
      <c r="B7">
        <f>COUNTIFS(Crowdfunding!$H:$H,"successful", Crowdfunding!$D:$D,"&gt;=20000", Crowdfunding!D:D, "&lt;24999")</f>
        <v>7</v>
      </c>
      <c r="C7">
        <f>COUNTIFS(Crowdfunding!$H:$H,"failed", Crowdfunding!$D:$D,"&gt;=20000", Crowdfunding!$D:$D, "&lt;24999")</f>
        <v>0</v>
      </c>
      <c r="D7">
        <f>COUNTIFS(Crowdfunding!$H:$H,"canceled", Crowdfunding!$D:$D,"&gt;=20000", Crowdfunding!$D:$D, "&lt;24999")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">
      <c r="A8" t="s">
        <v>2104</v>
      </c>
      <c r="B8">
        <f>COUNTIFS(Crowdfunding!$H:$H,"successful", Crowdfunding!$D:$D,"&gt;=25000", Crowdfunding!D:D, "&lt;29999")</f>
        <v>11</v>
      </c>
      <c r="C8">
        <f>COUNTIFS(Crowdfunding!$H:$H,"failed", Crowdfunding!$D:$D,"&gt;=25000", Crowdfunding!E:E, "&lt;29999")</f>
        <v>50</v>
      </c>
      <c r="D8">
        <f>COUNTIFS(Crowdfunding!$H:$H,"canceled", Crowdfunding!$D:$D,"&gt;=25000", Crowdfunding!H:H, "&lt;29999")</f>
        <v>0</v>
      </c>
      <c r="E8">
        <f>SUM(B8:D8)</f>
        <v>61</v>
      </c>
      <c r="F8" s="5">
        <f t="shared" si="1"/>
        <v>0.18032786885245902</v>
      </c>
      <c r="G8" s="5">
        <f t="shared" si="2"/>
        <v>0.81967213114754101</v>
      </c>
      <c r="H8" s="5">
        <f t="shared" si="3"/>
        <v>0</v>
      </c>
    </row>
    <row r="9" spans="1:8" x14ac:dyDescent="0.2">
      <c r="A9" t="s">
        <v>2105</v>
      </c>
      <c r="B9">
        <f>COUNTIFS(Crowdfunding!$H:$H,"successful", Crowdfunding!$D:$D,"&gt;=30000", Crowdfunding!$D:$D, "&lt;34999")</f>
        <v>7</v>
      </c>
      <c r="C9">
        <f>COUNTIFS(Crowdfunding!$H:$H,"failed", Crowdfunding!$D:$D,"&gt;=30000", Crowdfunding!$D:$D, "&lt;34999")</f>
        <v>0</v>
      </c>
      <c r="D9">
        <f>COUNTIFS(Crowdfunding!$H:$H,"canceled", Crowdfunding!$D:$D,"&gt;=30000", Crowdfunding!$D:$D, "&lt;34999")</f>
        <v>0</v>
      </c>
      <c r="E9">
        <f>SUM(B9:D9)</f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">
      <c r="A10" t="s">
        <v>2106</v>
      </c>
      <c r="B10">
        <f>COUNTIFS(Crowdfunding!$H:$H,"successful", Crowdfunding!$D:$D,"&gt;=35000", Crowdfunding!$D:$D, "&lt;39999")</f>
        <v>8</v>
      </c>
      <c r="C10">
        <f>COUNTIFS(Crowdfunding!$H:$H,"failed", Crowdfunding!$D:$D,"&gt;=35000", Crowdfunding!$D:$D, "&lt;39999")</f>
        <v>3</v>
      </c>
      <c r="D10">
        <f>COUNTIFS(Crowdfunding!$H:$H,"canceled", Crowdfunding!$D:$D,"&gt;=35000", Crowdfunding!$D:$D, "&lt;39999")</f>
        <v>1</v>
      </c>
      <c r="E10">
        <f>SUM(B10:D10)</f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">
      <c r="A11" t="s">
        <v>2101</v>
      </c>
      <c r="B11">
        <f>COUNTIFS(Crowdfunding!$H:$H,"successful", Crowdfunding!$D:$D,"&gt;=40000", Crowdfunding!D:D, "&lt;44999")</f>
        <v>11</v>
      </c>
      <c r="C11">
        <f>COUNTIFS(Crowdfunding!$H:$H,"failed", Crowdfunding!$D:$D,"&gt;=40000", Crowdfunding!$D:$D, "&lt;44999")</f>
        <v>3</v>
      </c>
      <c r="D11">
        <f>COUNTIFS(Crowdfunding!$H:$H,"canceled", Crowdfunding!$D:$D,"&gt;=40000", Crowdfunding!$D:$D, "&lt;44999")</f>
        <v>0</v>
      </c>
      <c r="E11">
        <f t="shared" ref="E11:E13" si="4">SUM(B11:D11)</f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">
      <c r="A12" t="s">
        <v>2102</v>
      </c>
      <c r="B12">
        <f>COUNTIFS(Crowdfunding!$H:$H,"successful", Crowdfunding!$D:$D,"&gt;=45000", Crowdfunding!D:D, "&lt;49999")</f>
        <v>8</v>
      </c>
      <c r="C12">
        <f>COUNTIFS(Crowdfunding!$H:$H,"failed", Crowdfunding!$D:$D,"&gt;=45000", Crowdfunding!$D:$D, "&lt;49999")</f>
        <v>3</v>
      </c>
      <c r="D12">
        <f>COUNTIFS(Crowdfunding!$H:$H,"canceled", Crowdfunding!$D:$D,"&gt;=45000", Crowdfunding!H:H, "&lt;49999")</f>
        <v>0</v>
      </c>
      <c r="E12">
        <f t="shared" si="4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">
      <c r="A13" t="s">
        <v>2103</v>
      </c>
      <c r="B13">
        <f>COUNTIFS(Crowdfunding!$H:$H,"successful", Crowdfunding!$D:$D,"&gt;50000")</f>
        <v>114</v>
      </c>
      <c r="C13">
        <f>COUNTIFS(Crowdfunding!$H:$H,"failed", Crowdfunding!$D:$D,"&gt;50000")</f>
        <v>163</v>
      </c>
      <c r="D13">
        <f>COUNTIFS(Crowdfunding!$H:$H,"canceled", Crowdfunding!$D:$D,"&gt;50000")</f>
        <v>28</v>
      </c>
      <c r="E13">
        <f t="shared" si="4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DC1AB-7DF6-A24F-87CF-BF8F00E0A903}">
  <dimension ref="A2:O570"/>
  <sheetViews>
    <sheetView workbookViewId="0">
      <selection activeCell="F31" sqref="F31"/>
    </sheetView>
  </sheetViews>
  <sheetFormatPr baseColWidth="10" defaultRowHeight="16" x14ac:dyDescent="0.2"/>
  <cols>
    <col min="2" max="2" width="13" bestFit="1" customWidth="1"/>
    <col min="4" max="4" width="16.5" bestFit="1" customWidth="1"/>
  </cols>
  <sheetData>
    <row r="2" spans="1:15" x14ac:dyDescent="0.2">
      <c r="B2" t="s">
        <v>2115</v>
      </c>
    </row>
    <row r="3" spans="1:15" x14ac:dyDescent="0.2">
      <c r="B3" t="s">
        <v>2116</v>
      </c>
    </row>
    <row r="5" spans="1:15" x14ac:dyDescent="0.2">
      <c r="A5" s="1" t="s">
        <v>4</v>
      </c>
      <c r="B5" s="1" t="s">
        <v>5</v>
      </c>
      <c r="K5" s="1" t="s">
        <v>4</v>
      </c>
      <c r="L5" s="1" t="s">
        <v>5</v>
      </c>
    </row>
    <row r="6" spans="1:15" x14ac:dyDescent="0.2">
      <c r="A6" t="s">
        <v>14</v>
      </c>
      <c r="B6">
        <v>0</v>
      </c>
      <c r="D6" s="14" t="s">
        <v>2113</v>
      </c>
      <c r="E6" s="14"/>
      <c r="K6" t="s">
        <v>20</v>
      </c>
      <c r="L6">
        <v>158</v>
      </c>
      <c r="N6" s="15" t="s">
        <v>2114</v>
      </c>
      <c r="O6" s="15"/>
    </row>
    <row r="7" spans="1:15" x14ac:dyDescent="0.2">
      <c r="A7" t="s">
        <v>14</v>
      </c>
      <c r="B7">
        <v>24</v>
      </c>
      <c r="D7" s="14" t="s">
        <v>2107</v>
      </c>
      <c r="E7" s="16">
        <f>AVERAGE(B6:B369)</f>
        <v>585.61538461538464</v>
      </c>
      <c r="K7" t="s">
        <v>20</v>
      </c>
      <c r="L7">
        <v>1425</v>
      </c>
      <c r="N7" s="15" t="s">
        <v>2107</v>
      </c>
      <c r="O7" s="17">
        <f>AVERAGE(L6:L570)</f>
        <v>851.14690265486729</v>
      </c>
    </row>
    <row r="8" spans="1:15" x14ac:dyDescent="0.2">
      <c r="A8" t="s">
        <v>14</v>
      </c>
      <c r="B8">
        <v>53</v>
      </c>
      <c r="D8" s="14" t="s">
        <v>2108</v>
      </c>
      <c r="E8" s="16">
        <f>MEDIAN(B6:B590)</f>
        <v>114.5</v>
      </c>
      <c r="K8" t="s">
        <v>20</v>
      </c>
      <c r="L8">
        <v>174</v>
      </c>
      <c r="N8" s="15" t="s">
        <v>2108</v>
      </c>
      <c r="O8" s="17">
        <f>MEDIAN(L6:L590)</f>
        <v>201</v>
      </c>
    </row>
    <row r="9" spans="1:15" x14ac:dyDescent="0.2">
      <c r="A9" t="s">
        <v>14</v>
      </c>
      <c r="B9">
        <v>18</v>
      </c>
      <c r="D9" s="14" t="s">
        <v>2109</v>
      </c>
      <c r="E9" s="16">
        <f>MIN(B6:B590)</f>
        <v>0</v>
      </c>
      <c r="K9" t="s">
        <v>20</v>
      </c>
      <c r="L9">
        <v>227</v>
      </c>
      <c r="N9" s="15" t="s">
        <v>2109</v>
      </c>
      <c r="O9" s="17">
        <f>MIN(L6:L590)</f>
        <v>16</v>
      </c>
    </row>
    <row r="10" spans="1:15" x14ac:dyDescent="0.2">
      <c r="A10" t="s">
        <v>14</v>
      </c>
      <c r="B10">
        <v>44</v>
      </c>
      <c r="D10" s="14" t="s">
        <v>2110</v>
      </c>
      <c r="E10" s="16">
        <f>MAX(B6:B590)</f>
        <v>6080</v>
      </c>
      <c r="K10" t="s">
        <v>20</v>
      </c>
      <c r="L10">
        <v>220</v>
      </c>
      <c r="N10" s="15" t="s">
        <v>2110</v>
      </c>
      <c r="O10" s="17">
        <f>MAX(L6:L590)</f>
        <v>7295</v>
      </c>
    </row>
    <row r="11" spans="1:15" x14ac:dyDescent="0.2">
      <c r="A11" t="s">
        <v>14</v>
      </c>
      <c r="B11">
        <v>27</v>
      </c>
      <c r="D11" s="14" t="s">
        <v>2111</v>
      </c>
      <c r="E11" s="16">
        <f>VAR(B6:B590)</f>
        <v>924113.45496927318</v>
      </c>
      <c r="K11" t="s">
        <v>20</v>
      </c>
      <c r="L11">
        <v>98</v>
      </c>
      <c r="N11" s="15" t="s">
        <v>2111</v>
      </c>
      <c r="O11" s="17">
        <f>VAR(L6:L590)</f>
        <v>1606216.5936295739</v>
      </c>
    </row>
    <row r="12" spans="1:15" x14ac:dyDescent="0.2">
      <c r="A12" t="s">
        <v>14</v>
      </c>
      <c r="B12">
        <v>55</v>
      </c>
      <c r="D12" s="14" t="s">
        <v>2112</v>
      </c>
      <c r="E12" s="16">
        <f>STDEV(B6:B589)</f>
        <v>961.30819978260524</v>
      </c>
      <c r="K12" t="s">
        <v>20</v>
      </c>
      <c r="L12">
        <v>100</v>
      </c>
      <c r="N12" s="15" t="s">
        <v>2112</v>
      </c>
      <c r="O12" s="17">
        <f>STDEV(L6:L589)</f>
        <v>1267.366006183523</v>
      </c>
    </row>
    <row r="13" spans="1:15" x14ac:dyDescent="0.2">
      <c r="A13" t="s">
        <v>14</v>
      </c>
      <c r="B13">
        <v>200</v>
      </c>
      <c r="K13" t="s">
        <v>20</v>
      </c>
      <c r="L13">
        <v>1249</v>
      </c>
    </row>
    <row r="14" spans="1:15" x14ac:dyDescent="0.2">
      <c r="A14" t="s">
        <v>14</v>
      </c>
      <c r="B14">
        <v>452</v>
      </c>
      <c r="K14" t="s">
        <v>20</v>
      </c>
      <c r="L14">
        <v>1396</v>
      </c>
    </row>
    <row r="15" spans="1:15" x14ac:dyDescent="0.2">
      <c r="A15" t="s">
        <v>14</v>
      </c>
      <c r="B15">
        <v>674</v>
      </c>
      <c r="K15" t="s">
        <v>20</v>
      </c>
      <c r="L15">
        <v>890</v>
      </c>
    </row>
    <row r="16" spans="1:15" x14ac:dyDescent="0.2">
      <c r="A16" t="s">
        <v>14</v>
      </c>
      <c r="B16">
        <v>558</v>
      </c>
      <c r="K16" t="s">
        <v>20</v>
      </c>
      <c r="L16">
        <v>142</v>
      </c>
    </row>
    <row r="17" spans="1:12" x14ac:dyDescent="0.2">
      <c r="A17" t="s">
        <v>14</v>
      </c>
      <c r="B17">
        <v>15</v>
      </c>
      <c r="K17" t="s">
        <v>20</v>
      </c>
      <c r="L17">
        <v>2673</v>
      </c>
    </row>
    <row r="18" spans="1:12" x14ac:dyDescent="0.2">
      <c r="A18" t="s">
        <v>14</v>
      </c>
      <c r="B18">
        <v>2307</v>
      </c>
      <c r="D18" s="18"/>
      <c r="E18" s="18"/>
      <c r="F18" s="18"/>
      <c r="G18" s="18"/>
      <c r="H18" s="18"/>
      <c r="I18" s="18"/>
      <c r="J18" s="18"/>
      <c r="K18" t="s">
        <v>20</v>
      </c>
      <c r="L18">
        <v>163</v>
      </c>
    </row>
    <row r="19" spans="1:12" x14ac:dyDescent="0.2">
      <c r="A19" t="s">
        <v>14</v>
      </c>
      <c r="B19">
        <v>88</v>
      </c>
      <c r="K19" t="s">
        <v>20</v>
      </c>
      <c r="L19">
        <v>2220</v>
      </c>
    </row>
    <row r="20" spans="1:12" x14ac:dyDescent="0.2">
      <c r="A20" t="s">
        <v>14</v>
      </c>
      <c r="B20">
        <v>48</v>
      </c>
      <c r="K20" t="s">
        <v>20</v>
      </c>
      <c r="L20">
        <v>1606</v>
      </c>
    </row>
    <row r="21" spans="1:12" x14ac:dyDescent="0.2">
      <c r="A21" t="s">
        <v>14</v>
      </c>
      <c r="B21">
        <v>1</v>
      </c>
      <c r="K21" t="s">
        <v>20</v>
      </c>
      <c r="L21">
        <v>129</v>
      </c>
    </row>
    <row r="22" spans="1:12" x14ac:dyDescent="0.2">
      <c r="A22" t="s">
        <v>14</v>
      </c>
      <c r="B22">
        <v>1467</v>
      </c>
      <c r="K22" t="s">
        <v>20</v>
      </c>
      <c r="L22">
        <v>226</v>
      </c>
    </row>
    <row r="23" spans="1:12" x14ac:dyDescent="0.2">
      <c r="A23" t="s">
        <v>14</v>
      </c>
      <c r="B23">
        <v>75</v>
      </c>
      <c r="K23" t="s">
        <v>20</v>
      </c>
      <c r="L23">
        <v>5419</v>
      </c>
    </row>
    <row r="24" spans="1:12" x14ac:dyDescent="0.2">
      <c r="A24" t="s">
        <v>14</v>
      </c>
      <c r="B24">
        <v>120</v>
      </c>
      <c r="K24" t="s">
        <v>20</v>
      </c>
      <c r="L24">
        <v>165</v>
      </c>
    </row>
    <row r="25" spans="1:12" x14ac:dyDescent="0.2">
      <c r="A25" t="s">
        <v>14</v>
      </c>
      <c r="B25">
        <v>2253</v>
      </c>
      <c r="K25" t="s">
        <v>20</v>
      </c>
      <c r="L25">
        <v>1965</v>
      </c>
    </row>
    <row r="26" spans="1:12" x14ac:dyDescent="0.2">
      <c r="A26" t="s">
        <v>14</v>
      </c>
      <c r="B26">
        <v>5</v>
      </c>
      <c r="K26" t="s">
        <v>20</v>
      </c>
      <c r="L26">
        <v>16</v>
      </c>
    </row>
    <row r="27" spans="1:12" x14ac:dyDescent="0.2">
      <c r="A27" t="s">
        <v>14</v>
      </c>
      <c r="B27">
        <v>38</v>
      </c>
      <c r="K27" t="s">
        <v>20</v>
      </c>
      <c r="L27">
        <v>107</v>
      </c>
    </row>
    <row r="28" spans="1:12" x14ac:dyDescent="0.2">
      <c r="A28" t="s">
        <v>14</v>
      </c>
      <c r="B28">
        <v>12</v>
      </c>
      <c r="K28" t="s">
        <v>20</v>
      </c>
      <c r="L28">
        <v>134</v>
      </c>
    </row>
    <row r="29" spans="1:12" x14ac:dyDescent="0.2">
      <c r="A29" t="s">
        <v>14</v>
      </c>
      <c r="B29">
        <v>1684</v>
      </c>
      <c r="K29" t="s">
        <v>20</v>
      </c>
      <c r="L29">
        <v>198</v>
      </c>
    </row>
    <row r="30" spans="1:12" x14ac:dyDescent="0.2">
      <c r="A30" t="s">
        <v>14</v>
      </c>
      <c r="B30">
        <v>56</v>
      </c>
      <c r="K30" t="s">
        <v>20</v>
      </c>
      <c r="L30">
        <v>111</v>
      </c>
    </row>
    <row r="31" spans="1:12" x14ac:dyDescent="0.2">
      <c r="A31" t="s">
        <v>14</v>
      </c>
      <c r="B31">
        <v>838</v>
      </c>
      <c r="K31" t="s">
        <v>20</v>
      </c>
      <c r="L31">
        <v>222</v>
      </c>
    </row>
    <row r="32" spans="1:12" x14ac:dyDescent="0.2">
      <c r="A32" t="s">
        <v>14</v>
      </c>
      <c r="B32">
        <v>1000</v>
      </c>
      <c r="K32" t="s">
        <v>20</v>
      </c>
      <c r="L32">
        <v>6212</v>
      </c>
    </row>
    <row r="33" spans="1:12" x14ac:dyDescent="0.2">
      <c r="A33" t="s">
        <v>14</v>
      </c>
      <c r="B33">
        <v>1482</v>
      </c>
      <c r="K33" t="s">
        <v>20</v>
      </c>
      <c r="L33">
        <v>98</v>
      </c>
    </row>
    <row r="34" spans="1:12" x14ac:dyDescent="0.2">
      <c r="A34" t="s">
        <v>14</v>
      </c>
      <c r="B34">
        <v>106</v>
      </c>
      <c r="K34" t="s">
        <v>20</v>
      </c>
      <c r="L34">
        <v>92</v>
      </c>
    </row>
    <row r="35" spans="1:12" x14ac:dyDescent="0.2">
      <c r="A35" t="s">
        <v>14</v>
      </c>
      <c r="B35">
        <v>679</v>
      </c>
      <c r="K35" t="s">
        <v>20</v>
      </c>
      <c r="L35">
        <v>149</v>
      </c>
    </row>
    <row r="36" spans="1:12" x14ac:dyDescent="0.2">
      <c r="A36" t="s">
        <v>14</v>
      </c>
      <c r="B36">
        <v>1220</v>
      </c>
      <c r="K36" t="s">
        <v>20</v>
      </c>
      <c r="L36">
        <v>2431</v>
      </c>
    </row>
    <row r="37" spans="1:12" x14ac:dyDescent="0.2">
      <c r="A37" t="s">
        <v>14</v>
      </c>
      <c r="B37">
        <v>1</v>
      </c>
      <c r="K37" t="s">
        <v>20</v>
      </c>
      <c r="L37">
        <v>303</v>
      </c>
    </row>
    <row r="38" spans="1:12" x14ac:dyDescent="0.2">
      <c r="A38" t="s">
        <v>14</v>
      </c>
      <c r="B38">
        <v>37</v>
      </c>
      <c r="K38" t="s">
        <v>20</v>
      </c>
      <c r="L38">
        <v>209</v>
      </c>
    </row>
    <row r="39" spans="1:12" x14ac:dyDescent="0.2">
      <c r="A39" t="s">
        <v>14</v>
      </c>
      <c r="B39">
        <v>60</v>
      </c>
      <c r="K39" t="s">
        <v>20</v>
      </c>
      <c r="L39">
        <v>131</v>
      </c>
    </row>
    <row r="40" spans="1:12" x14ac:dyDescent="0.2">
      <c r="A40" t="s">
        <v>14</v>
      </c>
      <c r="B40">
        <v>296</v>
      </c>
      <c r="K40" t="s">
        <v>20</v>
      </c>
      <c r="L40">
        <v>164</v>
      </c>
    </row>
    <row r="41" spans="1:12" x14ac:dyDescent="0.2">
      <c r="A41" t="s">
        <v>14</v>
      </c>
      <c r="B41">
        <v>3304</v>
      </c>
      <c r="K41" t="s">
        <v>20</v>
      </c>
      <c r="L41">
        <v>201</v>
      </c>
    </row>
    <row r="42" spans="1:12" x14ac:dyDescent="0.2">
      <c r="A42" t="s">
        <v>14</v>
      </c>
      <c r="B42">
        <v>73</v>
      </c>
      <c r="K42" t="s">
        <v>20</v>
      </c>
      <c r="L42">
        <v>211</v>
      </c>
    </row>
    <row r="43" spans="1:12" x14ac:dyDescent="0.2">
      <c r="A43" t="s">
        <v>14</v>
      </c>
      <c r="B43">
        <v>3387</v>
      </c>
      <c r="K43" t="s">
        <v>20</v>
      </c>
      <c r="L43">
        <v>128</v>
      </c>
    </row>
    <row r="44" spans="1:12" x14ac:dyDescent="0.2">
      <c r="A44" t="s">
        <v>14</v>
      </c>
      <c r="B44">
        <v>662</v>
      </c>
      <c r="K44" t="s">
        <v>20</v>
      </c>
      <c r="L44">
        <v>1600</v>
      </c>
    </row>
    <row r="45" spans="1:12" x14ac:dyDescent="0.2">
      <c r="A45" t="s">
        <v>14</v>
      </c>
      <c r="B45">
        <v>774</v>
      </c>
      <c r="K45" t="s">
        <v>20</v>
      </c>
      <c r="L45">
        <v>249</v>
      </c>
    </row>
    <row r="46" spans="1:12" x14ac:dyDescent="0.2">
      <c r="A46" t="s">
        <v>14</v>
      </c>
      <c r="B46">
        <v>672</v>
      </c>
      <c r="K46" t="s">
        <v>20</v>
      </c>
      <c r="L46">
        <v>236</v>
      </c>
    </row>
    <row r="47" spans="1:12" x14ac:dyDescent="0.2">
      <c r="A47" t="s">
        <v>14</v>
      </c>
      <c r="B47">
        <v>940</v>
      </c>
      <c r="K47" t="s">
        <v>20</v>
      </c>
      <c r="L47">
        <v>4065</v>
      </c>
    </row>
    <row r="48" spans="1:12" x14ac:dyDescent="0.2">
      <c r="A48" t="s">
        <v>14</v>
      </c>
      <c r="B48">
        <v>117</v>
      </c>
      <c r="K48" t="s">
        <v>20</v>
      </c>
      <c r="L48">
        <v>246</v>
      </c>
    </row>
    <row r="49" spans="1:12" x14ac:dyDescent="0.2">
      <c r="A49" t="s">
        <v>14</v>
      </c>
      <c r="B49">
        <v>115</v>
      </c>
      <c r="K49" t="s">
        <v>20</v>
      </c>
      <c r="L49">
        <v>2475</v>
      </c>
    </row>
    <row r="50" spans="1:12" x14ac:dyDescent="0.2">
      <c r="A50" t="s">
        <v>14</v>
      </c>
      <c r="B50">
        <v>326</v>
      </c>
      <c r="K50" t="s">
        <v>20</v>
      </c>
      <c r="L50">
        <v>76</v>
      </c>
    </row>
    <row r="51" spans="1:12" x14ac:dyDescent="0.2">
      <c r="A51" t="s">
        <v>14</v>
      </c>
      <c r="B51">
        <v>1</v>
      </c>
      <c r="K51" t="s">
        <v>20</v>
      </c>
      <c r="L51">
        <v>54</v>
      </c>
    </row>
    <row r="52" spans="1:12" x14ac:dyDescent="0.2">
      <c r="A52" t="s">
        <v>14</v>
      </c>
      <c r="B52">
        <v>1467</v>
      </c>
      <c r="K52" t="s">
        <v>20</v>
      </c>
      <c r="L52">
        <v>88</v>
      </c>
    </row>
    <row r="53" spans="1:12" x14ac:dyDescent="0.2">
      <c r="A53" t="s">
        <v>14</v>
      </c>
      <c r="B53">
        <v>5681</v>
      </c>
      <c r="K53" t="s">
        <v>20</v>
      </c>
      <c r="L53">
        <v>85</v>
      </c>
    </row>
    <row r="54" spans="1:12" x14ac:dyDescent="0.2">
      <c r="A54" t="s">
        <v>14</v>
      </c>
      <c r="B54">
        <v>1059</v>
      </c>
      <c r="K54" t="s">
        <v>20</v>
      </c>
      <c r="L54">
        <v>170</v>
      </c>
    </row>
    <row r="55" spans="1:12" x14ac:dyDescent="0.2">
      <c r="A55" t="s">
        <v>14</v>
      </c>
      <c r="B55">
        <v>1194</v>
      </c>
      <c r="K55" t="s">
        <v>20</v>
      </c>
      <c r="L55">
        <v>330</v>
      </c>
    </row>
    <row r="56" spans="1:12" x14ac:dyDescent="0.2">
      <c r="A56" t="s">
        <v>14</v>
      </c>
      <c r="B56">
        <v>30</v>
      </c>
      <c r="K56" t="s">
        <v>20</v>
      </c>
      <c r="L56">
        <v>127</v>
      </c>
    </row>
    <row r="57" spans="1:12" x14ac:dyDescent="0.2">
      <c r="A57" t="s">
        <v>14</v>
      </c>
      <c r="B57">
        <v>75</v>
      </c>
      <c r="K57" t="s">
        <v>20</v>
      </c>
      <c r="L57">
        <v>411</v>
      </c>
    </row>
    <row r="58" spans="1:12" x14ac:dyDescent="0.2">
      <c r="A58" t="s">
        <v>14</v>
      </c>
      <c r="B58">
        <v>955</v>
      </c>
      <c r="K58" t="s">
        <v>20</v>
      </c>
      <c r="L58">
        <v>180</v>
      </c>
    </row>
    <row r="59" spans="1:12" x14ac:dyDescent="0.2">
      <c r="A59" t="s">
        <v>14</v>
      </c>
      <c r="B59">
        <v>67</v>
      </c>
      <c r="K59" t="s">
        <v>20</v>
      </c>
      <c r="L59">
        <v>374</v>
      </c>
    </row>
    <row r="60" spans="1:12" x14ac:dyDescent="0.2">
      <c r="A60" t="s">
        <v>14</v>
      </c>
      <c r="B60">
        <v>5</v>
      </c>
      <c r="K60" t="s">
        <v>20</v>
      </c>
      <c r="L60">
        <v>71</v>
      </c>
    </row>
    <row r="61" spans="1:12" x14ac:dyDescent="0.2">
      <c r="A61" t="s">
        <v>14</v>
      </c>
      <c r="B61">
        <v>26</v>
      </c>
      <c r="K61" t="s">
        <v>20</v>
      </c>
      <c r="L61">
        <v>203</v>
      </c>
    </row>
    <row r="62" spans="1:12" x14ac:dyDescent="0.2">
      <c r="A62" t="s">
        <v>14</v>
      </c>
      <c r="B62">
        <v>1130</v>
      </c>
      <c r="K62" t="s">
        <v>20</v>
      </c>
      <c r="L62">
        <v>113</v>
      </c>
    </row>
    <row r="63" spans="1:12" x14ac:dyDescent="0.2">
      <c r="A63" t="s">
        <v>14</v>
      </c>
      <c r="B63">
        <v>782</v>
      </c>
      <c r="K63" t="s">
        <v>20</v>
      </c>
      <c r="L63">
        <v>96</v>
      </c>
    </row>
    <row r="64" spans="1:12" x14ac:dyDescent="0.2">
      <c r="A64" t="s">
        <v>14</v>
      </c>
      <c r="B64">
        <v>210</v>
      </c>
      <c r="K64" t="s">
        <v>20</v>
      </c>
      <c r="L64">
        <v>498</v>
      </c>
    </row>
    <row r="65" spans="1:12" x14ac:dyDescent="0.2">
      <c r="A65" t="s">
        <v>14</v>
      </c>
      <c r="B65">
        <v>136</v>
      </c>
      <c r="K65" t="s">
        <v>20</v>
      </c>
      <c r="L65">
        <v>180</v>
      </c>
    </row>
    <row r="66" spans="1:12" x14ac:dyDescent="0.2">
      <c r="A66" t="s">
        <v>14</v>
      </c>
      <c r="B66">
        <v>86</v>
      </c>
      <c r="K66" t="s">
        <v>20</v>
      </c>
      <c r="L66">
        <v>27</v>
      </c>
    </row>
    <row r="67" spans="1:12" x14ac:dyDescent="0.2">
      <c r="A67" t="s">
        <v>14</v>
      </c>
      <c r="B67">
        <v>19</v>
      </c>
      <c r="K67" t="s">
        <v>20</v>
      </c>
      <c r="L67">
        <v>2331</v>
      </c>
    </row>
    <row r="68" spans="1:12" x14ac:dyDescent="0.2">
      <c r="A68" t="s">
        <v>14</v>
      </c>
      <c r="B68">
        <v>886</v>
      </c>
      <c r="K68" t="s">
        <v>20</v>
      </c>
      <c r="L68">
        <v>113</v>
      </c>
    </row>
    <row r="69" spans="1:12" x14ac:dyDescent="0.2">
      <c r="A69" t="s">
        <v>14</v>
      </c>
      <c r="B69">
        <v>35</v>
      </c>
      <c r="K69" t="s">
        <v>20</v>
      </c>
      <c r="L69">
        <v>164</v>
      </c>
    </row>
    <row r="70" spans="1:12" x14ac:dyDescent="0.2">
      <c r="A70" t="s">
        <v>14</v>
      </c>
      <c r="B70">
        <v>24</v>
      </c>
      <c r="K70" t="s">
        <v>20</v>
      </c>
      <c r="L70">
        <v>164</v>
      </c>
    </row>
    <row r="71" spans="1:12" x14ac:dyDescent="0.2">
      <c r="A71" t="s">
        <v>14</v>
      </c>
      <c r="B71">
        <v>86</v>
      </c>
      <c r="K71" t="s">
        <v>20</v>
      </c>
      <c r="L71">
        <v>336</v>
      </c>
    </row>
    <row r="72" spans="1:12" x14ac:dyDescent="0.2">
      <c r="A72" t="s">
        <v>14</v>
      </c>
      <c r="B72">
        <v>243</v>
      </c>
      <c r="K72" t="s">
        <v>20</v>
      </c>
      <c r="L72">
        <v>1917</v>
      </c>
    </row>
    <row r="73" spans="1:12" x14ac:dyDescent="0.2">
      <c r="A73" t="s">
        <v>14</v>
      </c>
      <c r="B73">
        <v>65</v>
      </c>
      <c r="K73" t="s">
        <v>20</v>
      </c>
      <c r="L73">
        <v>95</v>
      </c>
    </row>
    <row r="74" spans="1:12" x14ac:dyDescent="0.2">
      <c r="A74" t="s">
        <v>14</v>
      </c>
      <c r="B74">
        <v>100</v>
      </c>
      <c r="K74" t="s">
        <v>20</v>
      </c>
      <c r="L74">
        <v>147</v>
      </c>
    </row>
    <row r="75" spans="1:12" x14ac:dyDescent="0.2">
      <c r="A75" t="s">
        <v>14</v>
      </c>
      <c r="B75">
        <v>168</v>
      </c>
      <c r="K75" t="s">
        <v>20</v>
      </c>
      <c r="L75">
        <v>86</v>
      </c>
    </row>
    <row r="76" spans="1:12" x14ac:dyDescent="0.2">
      <c r="A76" t="s">
        <v>14</v>
      </c>
      <c r="B76">
        <v>13</v>
      </c>
      <c r="K76" t="s">
        <v>20</v>
      </c>
      <c r="L76">
        <v>83</v>
      </c>
    </row>
    <row r="77" spans="1:12" x14ac:dyDescent="0.2">
      <c r="A77" t="s">
        <v>14</v>
      </c>
      <c r="B77">
        <v>1</v>
      </c>
      <c r="K77" t="s">
        <v>20</v>
      </c>
      <c r="L77">
        <v>676</v>
      </c>
    </row>
    <row r="78" spans="1:12" x14ac:dyDescent="0.2">
      <c r="A78" t="s">
        <v>14</v>
      </c>
      <c r="B78">
        <v>40</v>
      </c>
      <c r="K78" t="s">
        <v>20</v>
      </c>
      <c r="L78">
        <v>361</v>
      </c>
    </row>
    <row r="79" spans="1:12" x14ac:dyDescent="0.2">
      <c r="A79" t="s">
        <v>14</v>
      </c>
      <c r="B79">
        <v>226</v>
      </c>
      <c r="K79" t="s">
        <v>20</v>
      </c>
      <c r="L79">
        <v>131</v>
      </c>
    </row>
    <row r="80" spans="1:12" x14ac:dyDescent="0.2">
      <c r="A80" t="s">
        <v>14</v>
      </c>
      <c r="B80">
        <v>1625</v>
      </c>
      <c r="K80" t="s">
        <v>20</v>
      </c>
      <c r="L80">
        <v>126</v>
      </c>
    </row>
    <row r="81" spans="1:12" x14ac:dyDescent="0.2">
      <c r="A81" t="s">
        <v>14</v>
      </c>
      <c r="B81">
        <v>143</v>
      </c>
      <c r="K81" t="s">
        <v>20</v>
      </c>
      <c r="L81">
        <v>275</v>
      </c>
    </row>
    <row r="82" spans="1:12" x14ac:dyDescent="0.2">
      <c r="A82" t="s">
        <v>14</v>
      </c>
      <c r="B82">
        <v>934</v>
      </c>
      <c r="K82" t="s">
        <v>20</v>
      </c>
      <c r="L82">
        <v>67</v>
      </c>
    </row>
    <row r="83" spans="1:12" x14ac:dyDescent="0.2">
      <c r="A83" t="s">
        <v>14</v>
      </c>
      <c r="B83">
        <v>17</v>
      </c>
      <c r="K83" t="s">
        <v>20</v>
      </c>
      <c r="L83">
        <v>154</v>
      </c>
    </row>
    <row r="84" spans="1:12" x14ac:dyDescent="0.2">
      <c r="A84" t="s">
        <v>14</v>
      </c>
      <c r="B84">
        <v>2179</v>
      </c>
      <c r="K84" t="s">
        <v>20</v>
      </c>
      <c r="L84">
        <v>1782</v>
      </c>
    </row>
    <row r="85" spans="1:12" x14ac:dyDescent="0.2">
      <c r="A85" t="s">
        <v>14</v>
      </c>
      <c r="B85">
        <v>931</v>
      </c>
      <c r="K85" t="s">
        <v>20</v>
      </c>
      <c r="L85">
        <v>903</v>
      </c>
    </row>
    <row r="86" spans="1:12" x14ac:dyDescent="0.2">
      <c r="A86" t="s">
        <v>14</v>
      </c>
      <c r="B86">
        <v>92</v>
      </c>
      <c r="K86" t="s">
        <v>20</v>
      </c>
      <c r="L86">
        <v>94</v>
      </c>
    </row>
    <row r="87" spans="1:12" x14ac:dyDescent="0.2">
      <c r="A87" t="s">
        <v>14</v>
      </c>
      <c r="B87">
        <v>57</v>
      </c>
      <c r="K87" t="s">
        <v>20</v>
      </c>
      <c r="L87">
        <v>180</v>
      </c>
    </row>
    <row r="88" spans="1:12" x14ac:dyDescent="0.2">
      <c r="A88" t="s">
        <v>14</v>
      </c>
      <c r="B88">
        <v>41</v>
      </c>
      <c r="K88" t="s">
        <v>20</v>
      </c>
      <c r="L88">
        <v>533</v>
      </c>
    </row>
    <row r="89" spans="1:12" x14ac:dyDescent="0.2">
      <c r="A89" t="s">
        <v>14</v>
      </c>
      <c r="B89">
        <v>1</v>
      </c>
      <c r="K89" t="s">
        <v>20</v>
      </c>
      <c r="L89">
        <v>2443</v>
      </c>
    </row>
    <row r="90" spans="1:12" x14ac:dyDescent="0.2">
      <c r="A90" t="s">
        <v>14</v>
      </c>
      <c r="B90">
        <v>101</v>
      </c>
      <c r="K90" t="s">
        <v>20</v>
      </c>
      <c r="L90">
        <v>89</v>
      </c>
    </row>
    <row r="91" spans="1:12" x14ac:dyDescent="0.2">
      <c r="A91" t="s">
        <v>14</v>
      </c>
      <c r="B91">
        <v>1335</v>
      </c>
      <c r="K91" t="s">
        <v>20</v>
      </c>
      <c r="L91">
        <v>159</v>
      </c>
    </row>
    <row r="92" spans="1:12" x14ac:dyDescent="0.2">
      <c r="A92" t="s">
        <v>14</v>
      </c>
      <c r="B92">
        <v>15</v>
      </c>
      <c r="K92" t="s">
        <v>20</v>
      </c>
      <c r="L92">
        <v>50</v>
      </c>
    </row>
    <row r="93" spans="1:12" x14ac:dyDescent="0.2">
      <c r="A93" t="s">
        <v>14</v>
      </c>
      <c r="B93">
        <v>454</v>
      </c>
      <c r="K93" t="s">
        <v>20</v>
      </c>
      <c r="L93">
        <v>186</v>
      </c>
    </row>
    <row r="94" spans="1:12" x14ac:dyDescent="0.2">
      <c r="A94" t="s">
        <v>14</v>
      </c>
      <c r="B94">
        <v>3182</v>
      </c>
      <c r="K94" t="s">
        <v>20</v>
      </c>
      <c r="L94">
        <v>1071</v>
      </c>
    </row>
    <row r="95" spans="1:12" x14ac:dyDescent="0.2">
      <c r="A95" t="s">
        <v>14</v>
      </c>
      <c r="B95">
        <v>15</v>
      </c>
      <c r="K95" t="s">
        <v>20</v>
      </c>
      <c r="L95">
        <v>117</v>
      </c>
    </row>
    <row r="96" spans="1:12" x14ac:dyDescent="0.2">
      <c r="A96" t="s">
        <v>14</v>
      </c>
      <c r="B96">
        <v>133</v>
      </c>
      <c r="K96" t="s">
        <v>20</v>
      </c>
      <c r="L96">
        <v>70</v>
      </c>
    </row>
    <row r="97" spans="1:12" x14ac:dyDescent="0.2">
      <c r="A97" t="s">
        <v>14</v>
      </c>
      <c r="B97">
        <v>2062</v>
      </c>
      <c r="K97" t="s">
        <v>20</v>
      </c>
      <c r="L97">
        <v>135</v>
      </c>
    </row>
    <row r="98" spans="1:12" x14ac:dyDescent="0.2">
      <c r="A98" t="s">
        <v>14</v>
      </c>
      <c r="B98">
        <v>29</v>
      </c>
      <c r="K98" t="s">
        <v>20</v>
      </c>
      <c r="L98">
        <v>768</v>
      </c>
    </row>
    <row r="99" spans="1:12" x14ac:dyDescent="0.2">
      <c r="A99" t="s">
        <v>14</v>
      </c>
      <c r="B99">
        <v>132</v>
      </c>
      <c r="K99" t="s">
        <v>20</v>
      </c>
      <c r="L99">
        <v>199</v>
      </c>
    </row>
    <row r="100" spans="1:12" x14ac:dyDescent="0.2">
      <c r="A100" t="s">
        <v>14</v>
      </c>
      <c r="B100">
        <v>137</v>
      </c>
      <c r="K100" t="s">
        <v>20</v>
      </c>
      <c r="L100">
        <v>107</v>
      </c>
    </row>
    <row r="101" spans="1:12" x14ac:dyDescent="0.2">
      <c r="A101" t="s">
        <v>14</v>
      </c>
      <c r="B101">
        <v>908</v>
      </c>
      <c r="K101" t="s">
        <v>20</v>
      </c>
      <c r="L101">
        <v>195</v>
      </c>
    </row>
    <row r="102" spans="1:12" x14ac:dyDescent="0.2">
      <c r="A102" t="s">
        <v>14</v>
      </c>
      <c r="B102">
        <v>10</v>
      </c>
      <c r="K102" t="s">
        <v>20</v>
      </c>
      <c r="L102">
        <v>3376</v>
      </c>
    </row>
    <row r="103" spans="1:12" x14ac:dyDescent="0.2">
      <c r="A103" t="s">
        <v>14</v>
      </c>
      <c r="B103">
        <v>1910</v>
      </c>
      <c r="K103" t="s">
        <v>20</v>
      </c>
      <c r="L103">
        <v>41</v>
      </c>
    </row>
    <row r="104" spans="1:12" x14ac:dyDescent="0.2">
      <c r="A104" t="s">
        <v>14</v>
      </c>
      <c r="B104">
        <v>38</v>
      </c>
      <c r="K104" t="s">
        <v>20</v>
      </c>
      <c r="L104">
        <v>1821</v>
      </c>
    </row>
    <row r="105" spans="1:12" x14ac:dyDescent="0.2">
      <c r="A105" t="s">
        <v>14</v>
      </c>
      <c r="B105">
        <v>104</v>
      </c>
      <c r="K105" t="s">
        <v>20</v>
      </c>
      <c r="L105">
        <v>164</v>
      </c>
    </row>
    <row r="106" spans="1:12" x14ac:dyDescent="0.2">
      <c r="A106" t="s">
        <v>14</v>
      </c>
      <c r="B106">
        <v>49</v>
      </c>
      <c r="K106" t="s">
        <v>20</v>
      </c>
      <c r="L106">
        <v>157</v>
      </c>
    </row>
    <row r="107" spans="1:12" x14ac:dyDescent="0.2">
      <c r="A107" t="s">
        <v>14</v>
      </c>
      <c r="B107">
        <v>1</v>
      </c>
      <c r="K107" t="s">
        <v>20</v>
      </c>
      <c r="L107">
        <v>246</v>
      </c>
    </row>
    <row r="108" spans="1:12" x14ac:dyDescent="0.2">
      <c r="A108" t="s">
        <v>14</v>
      </c>
      <c r="B108">
        <v>245</v>
      </c>
      <c r="K108" t="s">
        <v>20</v>
      </c>
      <c r="L108">
        <v>1396</v>
      </c>
    </row>
    <row r="109" spans="1:12" x14ac:dyDescent="0.2">
      <c r="A109" t="s">
        <v>14</v>
      </c>
      <c r="B109">
        <v>32</v>
      </c>
      <c r="K109" t="s">
        <v>20</v>
      </c>
      <c r="L109">
        <v>2506</v>
      </c>
    </row>
    <row r="110" spans="1:12" x14ac:dyDescent="0.2">
      <c r="A110" t="s">
        <v>14</v>
      </c>
      <c r="B110">
        <v>7</v>
      </c>
      <c r="K110" t="s">
        <v>20</v>
      </c>
      <c r="L110">
        <v>244</v>
      </c>
    </row>
    <row r="111" spans="1:12" x14ac:dyDescent="0.2">
      <c r="A111" t="s">
        <v>14</v>
      </c>
      <c r="B111">
        <v>803</v>
      </c>
      <c r="K111" t="s">
        <v>20</v>
      </c>
      <c r="L111">
        <v>146</v>
      </c>
    </row>
    <row r="112" spans="1:12" x14ac:dyDescent="0.2">
      <c r="A112" t="s">
        <v>14</v>
      </c>
      <c r="B112">
        <v>16</v>
      </c>
      <c r="K112" t="s">
        <v>20</v>
      </c>
      <c r="L112">
        <v>1267</v>
      </c>
    </row>
    <row r="113" spans="1:12" x14ac:dyDescent="0.2">
      <c r="A113" t="s">
        <v>14</v>
      </c>
      <c r="B113">
        <v>31</v>
      </c>
      <c r="K113" t="s">
        <v>20</v>
      </c>
      <c r="L113">
        <v>1561</v>
      </c>
    </row>
    <row r="114" spans="1:12" x14ac:dyDescent="0.2">
      <c r="A114" t="s">
        <v>14</v>
      </c>
      <c r="B114">
        <v>108</v>
      </c>
      <c r="K114" t="s">
        <v>20</v>
      </c>
      <c r="L114">
        <v>48</v>
      </c>
    </row>
    <row r="115" spans="1:12" x14ac:dyDescent="0.2">
      <c r="A115" t="s">
        <v>14</v>
      </c>
      <c r="B115">
        <v>30</v>
      </c>
      <c r="K115" t="s">
        <v>20</v>
      </c>
      <c r="L115">
        <v>2739</v>
      </c>
    </row>
    <row r="116" spans="1:12" x14ac:dyDescent="0.2">
      <c r="A116" t="s">
        <v>14</v>
      </c>
      <c r="B116">
        <v>17</v>
      </c>
      <c r="K116" t="s">
        <v>20</v>
      </c>
      <c r="L116">
        <v>3537</v>
      </c>
    </row>
    <row r="117" spans="1:12" x14ac:dyDescent="0.2">
      <c r="A117" t="s">
        <v>14</v>
      </c>
      <c r="B117">
        <v>80</v>
      </c>
      <c r="K117" t="s">
        <v>20</v>
      </c>
      <c r="L117">
        <v>2107</v>
      </c>
    </row>
    <row r="118" spans="1:12" x14ac:dyDescent="0.2">
      <c r="A118" t="s">
        <v>14</v>
      </c>
      <c r="B118">
        <v>2468</v>
      </c>
      <c r="K118" t="s">
        <v>20</v>
      </c>
      <c r="L118">
        <v>3318</v>
      </c>
    </row>
    <row r="119" spans="1:12" x14ac:dyDescent="0.2">
      <c r="A119" t="s">
        <v>14</v>
      </c>
      <c r="B119">
        <v>26</v>
      </c>
      <c r="K119" t="s">
        <v>20</v>
      </c>
      <c r="L119">
        <v>340</v>
      </c>
    </row>
    <row r="120" spans="1:12" x14ac:dyDescent="0.2">
      <c r="A120" t="s">
        <v>14</v>
      </c>
      <c r="B120">
        <v>73</v>
      </c>
      <c r="K120" t="s">
        <v>20</v>
      </c>
      <c r="L120">
        <v>1442</v>
      </c>
    </row>
    <row r="121" spans="1:12" x14ac:dyDescent="0.2">
      <c r="A121" t="s">
        <v>14</v>
      </c>
      <c r="B121">
        <v>128</v>
      </c>
      <c r="K121" t="s">
        <v>20</v>
      </c>
      <c r="L121">
        <v>126</v>
      </c>
    </row>
    <row r="122" spans="1:12" x14ac:dyDescent="0.2">
      <c r="A122" t="s">
        <v>14</v>
      </c>
      <c r="B122">
        <v>33</v>
      </c>
      <c r="K122" t="s">
        <v>20</v>
      </c>
      <c r="L122">
        <v>524</v>
      </c>
    </row>
    <row r="123" spans="1:12" x14ac:dyDescent="0.2">
      <c r="A123" t="s">
        <v>14</v>
      </c>
      <c r="B123">
        <v>1072</v>
      </c>
      <c r="K123" t="s">
        <v>20</v>
      </c>
      <c r="L123">
        <v>1989</v>
      </c>
    </row>
    <row r="124" spans="1:12" x14ac:dyDescent="0.2">
      <c r="A124" t="s">
        <v>14</v>
      </c>
      <c r="B124">
        <v>393</v>
      </c>
      <c r="K124" t="s">
        <v>20</v>
      </c>
      <c r="L124">
        <v>157</v>
      </c>
    </row>
    <row r="125" spans="1:12" x14ac:dyDescent="0.2">
      <c r="A125" t="s">
        <v>14</v>
      </c>
      <c r="B125">
        <v>1257</v>
      </c>
      <c r="K125" t="s">
        <v>20</v>
      </c>
      <c r="L125">
        <v>4498</v>
      </c>
    </row>
    <row r="126" spans="1:12" x14ac:dyDescent="0.2">
      <c r="A126" t="s">
        <v>14</v>
      </c>
      <c r="B126">
        <v>328</v>
      </c>
      <c r="K126" t="s">
        <v>20</v>
      </c>
      <c r="L126">
        <v>80</v>
      </c>
    </row>
    <row r="127" spans="1:12" x14ac:dyDescent="0.2">
      <c r="A127" t="s">
        <v>14</v>
      </c>
      <c r="B127">
        <v>147</v>
      </c>
      <c r="K127" t="s">
        <v>20</v>
      </c>
      <c r="L127">
        <v>43</v>
      </c>
    </row>
    <row r="128" spans="1:12" x14ac:dyDescent="0.2">
      <c r="A128" t="s">
        <v>14</v>
      </c>
      <c r="B128">
        <v>830</v>
      </c>
      <c r="K128" t="s">
        <v>20</v>
      </c>
      <c r="L128">
        <v>2053</v>
      </c>
    </row>
    <row r="129" spans="1:12" x14ac:dyDescent="0.2">
      <c r="A129" t="s">
        <v>14</v>
      </c>
      <c r="B129">
        <v>331</v>
      </c>
      <c r="K129" t="s">
        <v>20</v>
      </c>
      <c r="L129">
        <v>168</v>
      </c>
    </row>
    <row r="130" spans="1:12" x14ac:dyDescent="0.2">
      <c r="A130" t="s">
        <v>14</v>
      </c>
      <c r="B130">
        <v>25</v>
      </c>
      <c r="K130" t="s">
        <v>20</v>
      </c>
      <c r="L130">
        <v>4289</v>
      </c>
    </row>
    <row r="131" spans="1:12" x14ac:dyDescent="0.2">
      <c r="A131" t="s">
        <v>14</v>
      </c>
      <c r="B131">
        <v>3483</v>
      </c>
      <c r="K131" t="s">
        <v>20</v>
      </c>
      <c r="L131">
        <v>165</v>
      </c>
    </row>
    <row r="132" spans="1:12" x14ac:dyDescent="0.2">
      <c r="A132" t="s">
        <v>14</v>
      </c>
      <c r="B132">
        <v>923</v>
      </c>
      <c r="K132" t="s">
        <v>20</v>
      </c>
      <c r="L132">
        <v>1815</v>
      </c>
    </row>
    <row r="133" spans="1:12" x14ac:dyDescent="0.2">
      <c r="A133" t="s">
        <v>14</v>
      </c>
      <c r="B133">
        <v>1</v>
      </c>
      <c r="K133" t="s">
        <v>20</v>
      </c>
      <c r="L133">
        <v>397</v>
      </c>
    </row>
    <row r="134" spans="1:12" x14ac:dyDescent="0.2">
      <c r="A134" t="s">
        <v>14</v>
      </c>
      <c r="B134">
        <v>33</v>
      </c>
      <c r="K134" t="s">
        <v>20</v>
      </c>
      <c r="L134">
        <v>1539</v>
      </c>
    </row>
    <row r="135" spans="1:12" x14ac:dyDescent="0.2">
      <c r="A135" t="s">
        <v>14</v>
      </c>
      <c r="B135">
        <v>40</v>
      </c>
      <c r="K135" t="s">
        <v>20</v>
      </c>
      <c r="L135">
        <v>138</v>
      </c>
    </row>
    <row r="136" spans="1:12" x14ac:dyDescent="0.2">
      <c r="A136" t="s">
        <v>14</v>
      </c>
      <c r="B136">
        <v>23</v>
      </c>
      <c r="K136" t="s">
        <v>20</v>
      </c>
      <c r="L136">
        <v>3594</v>
      </c>
    </row>
    <row r="137" spans="1:12" x14ac:dyDescent="0.2">
      <c r="A137" t="s">
        <v>14</v>
      </c>
      <c r="B137">
        <v>75</v>
      </c>
      <c r="K137" t="s">
        <v>20</v>
      </c>
      <c r="L137">
        <v>5880</v>
      </c>
    </row>
    <row r="138" spans="1:12" x14ac:dyDescent="0.2">
      <c r="A138" t="s">
        <v>14</v>
      </c>
      <c r="B138">
        <v>2176</v>
      </c>
      <c r="K138" t="s">
        <v>20</v>
      </c>
      <c r="L138">
        <v>112</v>
      </c>
    </row>
    <row r="139" spans="1:12" x14ac:dyDescent="0.2">
      <c r="A139" t="s">
        <v>14</v>
      </c>
      <c r="B139">
        <v>441</v>
      </c>
      <c r="K139" t="s">
        <v>20</v>
      </c>
      <c r="L139">
        <v>943</v>
      </c>
    </row>
    <row r="140" spans="1:12" x14ac:dyDescent="0.2">
      <c r="A140" t="s">
        <v>14</v>
      </c>
      <c r="B140">
        <v>25</v>
      </c>
      <c r="K140" t="s">
        <v>20</v>
      </c>
      <c r="L140">
        <v>2468</v>
      </c>
    </row>
    <row r="141" spans="1:12" x14ac:dyDescent="0.2">
      <c r="A141" t="s">
        <v>14</v>
      </c>
      <c r="B141">
        <v>127</v>
      </c>
      <c r="K141" t="s">
        <v>20</v>
      </c>
      <c r="L141">
        <v>2551</v>
      </c>
    </row>
    <row r="142" spans="1:12" x14ac:dyDescent="0.2">
      <c r="A142" t="s">
        <v>14</v>
      </c>
      <c r="B142">
        <v>355</v>
      </c>
      <c r="K142" t="s">
        <v>20</v>
      </c>
      <c r="L142">
        <v>101</v>
      </c>
    </row>
    <row r="143" spans="1:12" x14ac:dyDescent="0.2">
      <c r="A143" t="s">
        <v>14</v>
      </c>
      <c r="B143">
        <v>44</v>
      </c>
      <c r="K143" t="s">
        <v>20</v>
      </c>
      <c r="L143">
        <v>92</v>
      </c>
    </row>
    <row r="144" spans="1:12" x14ac:dyDescent="0.2">
      <c r="A144" t="s">
        <v>14</v>
      </c>
      <c r="B144">
        <v>67</v>
      </c>
      <c r="K144" t="s">
        <v>20</v>
      </c>
      <c r="L144">
        <v>62</v>
      </c>
    </row>
    <row r="145" spans="1:12" x14ac:dyDescent="0.2">
      <c r="A145" t="s">
        <v>14</v>
      </c>
      <c r="B145">
        <v>1068</v>
      </c>
      <c r="K145" t="s">
        <v>20</v>
      </c>
      <c r="L145">
        <v>149</v>
      </c>
    </row>
    <row r="146" spans="1:12" x14ac:dyDescent="0.2">
      <c r="A146" t="s">
        <v>14</v>
      </c>
      <c r="B146">
        <v>424</v>
      </c>
      <c r="K146" t="s">
        <v>20</v>
      </c>
      <c r="L146">
        <v>329</v>
      </c>
    </row>
    <row r="147" spans="1:12" x14ac:dyDescent="0.2">
      <c r="A147" t="s">
        <v>14</v>
      </c>
      <c r="B147">
        <v>151</v>
      </c>
      <c r="K147" t="s">
        <v>20</v>
      </c>
      <c r="L147">
        <v>97</v>
      </c>
    </row>
    <row r="148" spans="1:12" x14ac:dyDescent="0.2">
      <c r="A148" t="s">
        <v>14</v>
      </c>
      <c r="B148">
        <v>1608</v>
      </c>
      <c r="K148" t="s">
        <v>20</v>
      </c>
      <c r="L148">
        <v>1784</v>
      </c>
    </row>
    <row r="149" spans="1:12" x14ac:dyDescent="0.2">
      <c r="A149" t="s">
        <v>14</v>
      </c>
      <c r="B149">
        <v>941</v>
      </c>
      <c r="K149" t="s">
        <v>20</v>
      </c>
      <c r="L149">
        <v>1684</v>
      </c>
    </row>
    <row r="150" spans="1:12" x14ac:dyDescent="0.2">
      <c r="A150" t="s">
        <v>14</v>
      </c>
      <c r="B150">
        <v>1</v>
      </c>
      <c r="K150" t="s">
        <v>20</v>
      </c>
      <c r="L150">
        <v>250</v>
      </c>
    </row>
    <row r="151" spans="1:12" x14ac:dyDescent="0.2">
      <c r="A151" t="s">
        <v>14</v>
      </c>
      <c r="B151">
        <v>40</v>
      </c>
      <c r="K151" t="s">
        <v>20</v>
      </c>
      <c r="L151">
        <v>238</v>
      </c>
    </row>
    <row r="152" spans="1:12" x14ac:dyDescent="0.2">
      <c r="A152" t="s">
        <v>14</v>
      </c>
      <c r="B152">
        <v>3015</v>
      </c>
      <c r="K152" t="s">
        <v>20</v>
      </c>
      <c r="L152">
        <v>53</v>
      </c>
    </row>
    <row r="153" spans="1:12" x14ac:dyDescent="0.2">
      <c r="A153" t="s">
        <v>14</v>
      </c>
      <c r="B153">
        <v>435</v>
      </c>
      <c r="K153" t="s">
        <v>20</v>
      </c>
      <c r="L153">
        <v>214</v>
      </c>
    </row>
    <row r="154" spans="1:12" x14ac:dyDescent="0.2">
      <c r="A154" t="s">
        <v>14</v>
      </c>
      <c r="B154">
        <v>714</v>
      </c>
      <c r="K154" t="s">
        <v>20</v>
      </c>
      <c r="L154">
        <v>222</v>
      </c>
    </row>
    <row r="155" spans="1:12" x14ac:dyDescent="0.2">
      <c r="A155" t="s">
        <v>14</v>
      </c>
      <c r="B155">
        <v>5497</v>
      </c>
      <c r="K155" t="s">
        <v>20</v>
      </c>
      <c r="L155">
        <v>1884</v>
      </c>
    </row>
    <row r="156" spans="1:12" x14ac:dyDescent="0.2">
      <c r="A156" t="s">
        <v>14</v>
      </c>
      <c r="B156">
        <v>418</v>
      </c>
      <c r="K156" t="s">
        <v>20</v>
      </c>
      <c r="L156">
        <v>218</v>
      </c>
    </row>
    <row r="157" spans="1:12" x14ac:dyDescent="0.2">
      <c r="A157" t="s">
        <v>14</v>
      </c>
      <c r="B157">
        <v>1439</v>
      </c>
      <c r="K157" t="s">
        <v>20</v>
      </c>
      <c r="L157">
        <v>6465</v>
      </c>
    </row>
    <row r="158" spans="1:12" x14ac:dyDescent="0.2">
      <c r="A158" t="s">
        <v>14</v>
      </c>
      <c r="B158">
        <v>15</v>
      </c>
      <c r="K158" t="s">
        <v>20</v>
      </c>
      <c r="L158">
        <v>59</v>
      </c>
    </row>
    <row r="159" spans="1:12" x14ac:dyDescent="0.2">
      <c r="A159" t="s">
        <v>14</v>
      </c>
      <c r="B159">
        <v>1999</v>
      </c>
      <c r="K159" t="s">
        <v>20</v>
      </c>
      <c r="L159">
        <v>88</v>
      </c>
    </row>
    <row r="160" spans="1:12" x14ac:dyDescent="0.2">
      <c r="A160" t="s">
        <v>14</v>
      </c>
      <c r="B160">
        <v>118</v>
      </c>
      <c r="K160" t="s">
        <v>20</v>
      </c>
      <c r="L160">
        <v>1697</v>
      </c>
    </row>
    <row r="161" spans="1:12" x14ac:dyDescent="0.2">
      <c r="A161" t="s">
        <v>14</v>
      </c>
      <c r="B161">
        <v>162</v>
      </c>
      <c r="K161" t="s">
        <v>20</v>
      </c>
      <c r="L161">
        <v>92</v>
      </c>
    </row>
    <row r="162" spans="1:12" x14ac:dyDescent="0.2">
      <c r="A162" t="s">
        <v>14</v>
      </c>
      <c r="B162">
        <v>83</v>
      </c>
      <c r="K162" t="s">
        <v>20</v>
      </c>
      <c r="L162">
        <v>186</v>
      </c>
    </row>
    <row r="163" spans="1:12" x14ac:dyDescent="0.2">
      <c r="A163" t="s">
        <v>14</v>
      </c>
      <c r="B163">
        <v>747</v>
      </c>
      <c r="K163" t="s">
        <v>20</v>
      </c>
      <c r="L163">
        <v>138</v>
      </c>
    </row>
    <row r="164" spans="1:12" x14ac:dyDescent="0.2">
      <c r="A164" t="s">
        <v>14</v>
      </c>
      <c r="B164">
        <v>84</v>
      </c>
      <c r="K164" t="s">
        <v>20</v>
      </c>
      <c r="L164">
        <v>261</v>
      </c>
    </row>
    <row r="165" spans="1:12" x14ac:dyDescent="0.2">
      <c r="A165" t="s">
        <v>14</v>
      </c>
      <c r="B165">
        <v>91</v>
      </c>
      <c r="K165" t="s">
        <v>20</v>
      </c>
      <c r="L165">
        <v>107</v>
      </c>
    </row>
    <row r="166" spans="1:12" x14ac:dyDescent="0.2">
      <c r="A166" t="s">
        <v>14</v>
      </c>
      <c r="B166">
        <v>792</v>
      </c>
      <c r="K166" t="s">
        <v>20</v>
      </c>
      <c r="L166">
        <v>199</v>
      </c>
    </row>
    <row r="167" spans="1:12" x14ac:dyDescent="0.2">
      <c r="A167" t="s">
        <v>14</v>
      </c>
      <c r="B167">
        <v>32</v>
      </c>
      <c r="K167" t="s">
        <v>20</v>
      </c>
      <c r="L167">
        <v>5512</v>
      </c>
    </row>
    <row r="168" spans="1:12" x14ac:dyDescent="0.2">
      <c r="A168" t="s">
        <v>14</v>
      </c>
      <c r="B168">
        <v>186</v>
      </c>
      <c r="K168" t="s">
        <v>20</v>
      </c>
      <c r="L168">
        <v>86</v>
      </c>
    </row>
    <row r="169" spans="1:12" x14ac:dyDescent="0.2">
      <c r="A169" t="s">
        <v>14</v>
      </c>
      <c r="B169">
        <v>605</v>
      </c>
      <c r="K169" t="s">
        <v>20</v>
      </c>
      <c r="L169">
        <v>2768</v>
      </c>
    </row>
    <row r="170" spans="1:12" x14ac:dyDescent="0.2">
      <c r="A170" t="s">
        <v>14</v>
      </c>
      <c r="B170">
        <v>1</v>
      </c>
      <c r="K170" t="s">
        <v>20</v>
      </c>
      <c r="L170">
        <v>48</v>
      </c>
    </row>
    <row r="171" spans="1:12" x14ac:dyDescent="0.2">
      <c r="A171" t="s">
        <v>14</v>
      </c>
      <c r="B171">
        <v>31</v>
      </c>
      <c r="K171" t="s">
        <v>20</v>
      </c>
      <c r="L171">
        <v>87</v>
      </c>
    </row>
    <row r="172" spans="1:12" x14ac:dyDescent="0.2">
      <c r="A172" t="s">
        <v>14</v>
      </c>
      <c r="B172">
        <v>1181</v>
      </c>
      <c r="K172" t="s">
        <v>20</v>
      </c>
      <c r="L172">
        <v>1894</v>
      </c>
    </row>
    <row r="173" spans="1:12" x14ac:dyDescent="0.2">
      <c r="A173" t="s">
        <v>14</v>
      </c>
      <c r="B173">
        <v>39</v>
      </c>
      <c r="K173" t="s">
        <v>20</v>
      </c>
      <c r="L173">
        <v>282</v>
      </c>
    </row>
    <row r="174" spans="1:12" x14ac:dyDescent="0.2">
      <c r="A174" t="s">
        <v>14</v>
      </c>
      <c r="B174">
        <v>46</v>
      </c>
      <c r="K174" t="s">
        <v>20</v>
      </c>
      <c r="L174">
        <v>116</v>
      </c>
    </row>
    <row r="175" spans="1:12" x14ac:dyDescent="0.2">
      <c r="A175" t="s">
        <v>14</v>
      </c>
      <c r="B175">
        <v>105</v>
      </c>
      <c r="K175" t="s">
        <v>20</v>
      </c>
      <c r="L175">
        <v>83</v>
      </c>
    </row>
    <row r="176" spans="1:12" x14ac:dyDescent="0.2">
      <c r="A176" t="s">
        <v>14</v>
      </c>
      <c r="B176">
        <v>535</v>
      </c>
      <c r="K176" t="s">
        <v>20</v>
      </c>
      <c r="L176">
        <v>91</v>
      </c>
    </row>
    <row r="177" spans="1:12" x14ac:dyDescent="0.2">
      <c r="A177" t="s">
        <v>14</v>
      </c>
      <c r="B177">
        <v>16</v>
      </c>
      <c r="K177" t="s">
        <v>20</v>
      </c>
      <c r="L177">
        <v>546</v>
      </c>
    </row>
    <row r="178" spans="1:12" x14ac:dyDescent="0.2">
      <c r="A178" t="s">
        <v>14</v>
      </c>
      <c r="B178">
        <v>575</v>
      </c>
      <c r="K178" t="s">
        <v>20</v>
      </c>
      <c r="L178">
        <v>393</v>
      </c>
    </row>
    <row r="179" spans="1:12" x14ac:dyDescent="0.2">
      <c r="A179" t="s">
        <v>14</v>
      </c>
      <c r="B179">
        <v>1120</v>
      </c>
      <c r="K179" t="s">
        <v>20</v>
      </c>
      <c r="L179">
        <v>133</v>
      </c>
    </row>
    <row r="180" spans="1:12" x14ac:dyDescent="0.2">
      <c r="A180" t="s">
        <v>14</v>
      </c>
      <c r="B180">
        <v>113</v>
      </c>
      <c r="K180" t="s">
        <v>20</v>
      </c>
      <c r="L180">
        <v>254</v>
      </c>
    </row>
    <row r="181" spans="1:12" x14ac:dyDescent="0.2">
      <c r="A181" t="s">
        <v>14</v>
      </c>
      <c r="B181">
        <v>1538</v>
      </c>
      <c r="K181" t="s">
        <v>20</v>
      </c>
      <c r="L181">
        <v>176</v>
      </c>
    </row>
    <row r="182" spans="1:12" x14ac:dyDescent="0.2">
      <c r="A182" t="s">
        <v>14</v>
      </c>
      <c r="B182">
        <v>9</v>
      </c>
      <c r="K182" t="s">
        <v>20</v>
      </c>
      <c r="L182">
        <v>337</v>
      </c>
    </row>
    <row r="183" spans="1:12" x14ac:dyDescent="0.2">
      <c r="A183" t="s">
        <v>14</v>
      </c>
      <c r="B183">
        <v>554</v>
      </c>
      <c r="K183" t="s">
        <v>20</v>
      </c>
      <c r="L183">
        <v>107</v>
      </c>
    </row>
    <row r="184" spans="1:12" x14ac:dyDescent="0.2">
      <c r="A184" t="s">
        <v>14</v>
      </c>
      <c r="B184">
        <v>648</v>
      </c>
      <c r="K184" t="s">
        <v>20</v>
      </c>
      <c r="L184">
        <v>183</v>
      </c>
    </row>
    <row r="185" spans="1:12" x14ac:dyDescent="0.2">
      <c r="A185" t="s">
        <v>14</v>
      </c>
      <c r="B185">
        <v>21</v>
      </c>
      <c r="K185" t="s">
        <v>20</v>
      </c>
      <c r="L185">
        <v>72</v>
      </c>
    </row>
    <row r="186" spans="1:12" x14ac:dyDescent="0.2">
      <c r="A186" t="s">
        <v>14</v>
      </c>
      <c r="B186">
        <v>54</v>
      </c>
      <c r="K186" t="s">
        <v>20</v>
      </c>
      <c r="L186">
        <v>295</v>
      </c>
    </row>
    <row r="187" spans="1:12" x14ac:dyDescent="0.2">
      <c r="A187" t="s">
        <v>14</v>
      </c>
      <c r="B187">
        <v>120</v>
      </c>
      <c r="K187" t="s">
        <v>20</v>
      </c>
      <c r="L187">
        <v>142</v>
      </c>
    </row>
    <row r="188" spans="1:12" x14ac:dyDescent="0.2">
      <c r="A188" t="s">
        <v>14</v>
      </c>
      <c r="B188">
        <v>579</v>
      </c>
      <c r="K188" t="s">
        <v>20</v>
      </c>
      <c r="L188">
        <v>85</v>
      </c>
    </row>
    <row r="189" spans="1:12" x14ac:dyDescent="0.2">
      <c r="A189" t="s">
        <v>14</v>
      </c>
      <c r="B189">
        <v>2072</v>
      </c>
      <c r="K189" t="s">
        <v>20</v>
      </c>
      <c r="L189">
        <v>659</v>
      </c>
    </row>
    <row r="190" spans="1:12" x14ac:dyDescent="0.2">
      <c r="A190" t="s">
        <v>14</v>
      </c>
      <c r="B190">
        <v>0</v>
      </c>
      <c r="K190" t="s">
        <v>20</v>
      </c>
      <c r="L190">
        <v>121</v>
      </c>
    </row>
    <row r="191" spans="1:12" x14ac:dyDescent="0.2">
      <c r="A191" t="s">
        <v>14</v>
      </c>
      <c r="B191">
        <v>1796</v>
      </c>
      <c r="K191" t="s">
        <v>20</v>
      </c>
      <c r="L191">
        <v>3742</v>
      </c>
    </row>
    <row r="192" spans="1:12" x14ac:dyDescent="0.2">
      <c r="A192" t="s">
        <v>14</v>
      </c>
      <c r="B192">
        <v>62</v>
      </c>
      <c r="K192" t="s">
        <v>20</v>
      </c>
      <c r="L192">
        <v>223</v>
      </c>
    </row>
    <row r="193" spans="1:12" x14ac:dyDescent="0.2">
      <c r="A193" t="s">
        <v>14</v>
      </c>
      <c r="B193">
        <v>347</v>
      </c>
      <c r="K193" t="s">
        <v>20</v>
      </c>
      <c r="L193">
        <v>133</v>
      </c>
    </row>
    <row r="194" spans="1:12" x14ac:dyDescent="0.2">
      <c r="A194" t="s">
        <v>14</v>
      </c>
      <c r="B194">
        <v>19</v>
      </c>
      <c r="K194" t="s">
        <v>20</v>
      </c>
      <c r="L194">
        <v>5168</v>
      </c>
    </row>
    <row r="195" spans="1:12" x14ac:dyDescent="0.2">
      <c r="A195" t="s">
        <v>14</v>
      </c>
      <c r="B195">
        <v>1258</v>
      </c>
      <c r="K195" t="s">
        <v>20</v>
      </c>
      <c r="L195">
        <v>307</v>
      </c>
    </row>
    <row r="196" spans="1:12" x14ac:dyDescent="0.2">
      <c r="A196" t="s">
        <v>14</v>
      </c>
      <c r="B196">
        <v>362</v>
      </c>
      <c r="K196" t="s">
        <v>20</v>
      </c>
      <c r="L196">
        <v>2441</v>
      </c>
    </row>
    <row r="197" spans="1:12" x14ac:dyDescent="0.2">
      <c r="A197" t="s">
        <v>14</v>
      </c>
      <c r="B197">
        <v>133</v>
      </c>
      <c r="K197" t="s">
        <v>20</v>
      </c>
      <c r="L197">
        <v>1385</v>
      </c>
    </row>
    <row r="198" spans="1:12" x14ac:dyDescent="0.2">
      <c r="A198" t="s">
        <v>14</v>
      </c>
      <c r="B198">
        <v>846</v>
      </c>
      <c r="K198" t="s">
        <v>20</v>
      </c>
      <c r="L198">
        <v>190</v>
      </c>
    </row>
    <row r="199" spans="1:12" x14ac:dyDescent="0.2">
      <c r="A199" t="s">
        <v>14</v>
      </c>
      <c r="B199">
        <v>10</v>
      </c>
      <c r="K199" t="s">
        <v>20</v>
      </c>
      <c r="L199">
        <v>470</v>
      </c>
    </row>
    <row r="200" spans="1:12" x14ac:dyDescent="0.2">
      <c r="A200" t="s">
        <v>14</v>
      </c>
      <c r="B200">
        <v>191</v>
      </c>
      <c r="K200" t="s">
        <v>20</v>
      </c>
      <c r="L200">
        <v>253</v>
      </c>
    </row>
    <row r="201" spans="1:12" x14ac:dyDescent="0.2">
      <c r="A201" t="s">
        <v>14</v>
      </c>
      <c r="B201">
        <v>1979</v>
      </c>
      <c r="K201" t="s">
        <v>20</v>
      </c>
      <c r="L201">
        <v>1113</v>
      </c>
    </row>
    <row r="202" spans="1:12" x14ac:dyDescent="0.2">
      <c r="A202" t="s">
        <v>14</v>
      </c>
      <c r="B202">
        <v>63</v>
      </c>
      <c r="K202" t="s">
        <v>20</v>
      </c>
      <c r="L202">
        <v>2283</v>
      </c>
    </row>
    <row r="203" spans="1:12" x14ac:dyDescent="0.2">
      <c r="A203" t="s">
        <v>14</v>
      </c>
      <c r="B203">
        <v>6080</v>
      </c>
      <c r="K203" t="s">
        <v>20</v>
      </c>
      <c r="L203">
        <v>1095</v>
      </c>
    </row>
    <row r="204" spans="1:12" x14ac:dyDescent="0.2">
      <c r="A204" t="s">
        <v>14</v>
      </c>
      <c r="B204">
        <v>80</v>
      </c>
      <c r="K204" t="s">
        <v>20</v>
      </c>
      <c r="L204">
        <v>1690</v>
      </c>
    </row>
    <row r="205" spans="1:12" x14ac:dyDescent="0.2">
      <c r="A205" t="s">
        <v>14</v>
      </c>
      <c r="B205">
        <v>9</v>
      </c>
      <c r="K205" t="s">
        <v>20</v>
      </c>
      <c r="L205">
        <v>191</v>
      </c>
    </row>
    <row r="206" spans="1:12" x14ac:dyDescent="0.2">
      <c r="A206" t="s">
        <v>14</v>
      </c>
      <c r="B206">
        <v>1784</v>
      </c>
      <c r="K206" t="s">
        <v>20</v>
      </c>
      <c r="L206">
        <v>2013</v>
      </c>
    </row>
    <row r="207" spans="1:12" x14ac:dyDescent="0.2">
      <c r="A207" t="s">
        <v>14</v>
      </c>
      <c r="B207">
        <v>243</v>
      </c>
      <c r="K207" t="s">
        <v>20</v>
      </c>
      <c r="L207">
        <v>1703</v>
      </c>
    </row>
    <row r="208" spans="1:12" x14ac:dyDescent="0.2">
      <c r="A208" t="s">
        <v>14</v>
      </c>
      <c r="B208">
        <v>1296</v>
      </c>
      <c r="K208" t="s">
        <v>20</v>
      </c>
      <c r="L208">
        <v>80</v>
      </c>
    </row>
    <row r="209" spans="1:12" x14ac:dyDescent="0.2">
      <c r="A209" t="s">
        <v>14</v>
      </c>
      <c r="B209">
        <v>77</v>
      </c>
      <c r="K209" t="s">
        <v>20</v>
      </c>
      <c r="L209">
        <v>41</v>
      </c>
    </row>
    <row r="210" spans="1:12" x14ac:dyDescent="0.2">
      <c r="A210" t="s">
        <v>14</v>
      </c>
      <c r="B210">
        <v>395</v>
      </c>
      <c r="K210" t="s">
        <v>20</v>
      </c>
      <c r="L210">
        <v>187</v>
      </c>
    </row>
    <row r="211" spans="1:12" x14ac:dyDescent="0.2">
      <c r="A211" t="s">
        <v>14</v>
      </c>
      <c r="B211">
        <v>49</v>
      </c>
      <c r="K211" t="s">
        <v>20</v>
      </c>
      <c r="L211">
        <v>2875</v>
      </c>
    </row>
    <row r="212" spans="1:12" x14ac:dyDescent="0.2">
      <c r="A212" t="s">
        <v>14</v>
      </c>
      <c r="B212">
        <v>180</v>
      </c>
      <c r="K212" t="s">
        <v>20</v>
      </c>
      <c r="L212">
        <v>88</v>
      </c>
    </row>
    <row r="213" spans="1:12" x14ac:dyDescent="0.2">
      <c r="A213" t="s">
        <v>14</v>
      </c>
      <c r="B213">
        <v>2690</v>
      </c>
      <c r="K213" t="s">
        <v>20</v>
      </c>
      <c r="L213">
        <v>191</v>
      </c>
    </row>
    <row r="214" spans="1:12" x14ac:dyDescent="0.2">
      <c r="A214" t="s">
        <v>14</v>
      </c>
      <c r="B214">
        <v>2779</v>
      </c>
      <c r="K214" t="s">
        <v>20</v>
      </c>
      <c r="L214">
        <v>139</v>
      </c>
    </row>
    <row r="215" spans="1:12" x14ac:dyDescent="0.2">
      <c r="A215" t="s">
        <v>14</v>
      </c>
      <c r="B215">
        <v>92</v>
      </c>
      <c r="K215" t="s">
        <v>20</v>
      </c>
      <c r="L215">
        <v>186</v>
      </c>
    </row>
    <row r="216" spans="1:12" x14ac:dyDescent="0.2">
      <c r="A216" t="s">
        <v>14</v>
      </c>
      <c r="B216">
        <v>1028</v>
      </c>
      <c r="K216" t="s">
        <v>20</v>
      </c>
      <c r="L216">
        <v>112</v>
      </c>
    </row>
    <row r="217" spans="1:12" x14ac:dyDescent="0.2">
      <c r="A217" t="s">
        <v>14</v>
      </c>
      <c r="B217">
        <v>26</v>
      </c>
      <c r="K217" t="s">
        <v>20</v>
      </c>
      <c r="L217">
        <v>101</v>
      </c>
    </row>
    <row r="218" spans="1:12" x14ac:dyDescent="0.2">
      <c r="A218" t="s">
        <v>14</v>
      </c>
      <c r="B218">
        <v>1790</v>
      </c>
      <c r="K218" t="s">
        <v>20</v>
      </c>
      <c r="L218">
        <v>206</v>
      </c>
    </row>
    <row r="219" spans="1:12" x14ac:dyDescent="0.2">
      <c r="A219" t="s">
        <v>14</v>
      </c>
      <c r="B219">
        <v>37</v>
      </c>
      <c r="K219" t="s">
        <v>20</v>
      </c>
      <c r="L219">
        <v>154</v>
      </c>
    </row>
    <row r="220" spans="1:12" x14ac:dyDescent="0.2">
      <c r="A220" t="s">
        <v>14</v>
      </c>
      <c r="B220">
        <v>35</v>
      </c>
      <c r="K220" t="s">
        <v>20</v>
      </c>
      <c r="L220">
        <v>5966</v>
      </c>
    </row>
    <row r="221" spans="1:12" x14ac:dyDescent="0.2">
      <c r="A221" t="s">
        <v>14</v>
      </c>
      <c r="B221">
        <v>558</v>
      </c>
      <c r="K221" t="s">
        <v>20</v>
      </c>
      <c r="L221">
        <v>169</v>
      </c>
    </row>
    <row r="222" spans="1:12" x14ac:dyDescent="0.2">
      <c r="A222" t="s">
        <v>14</v>
      </c>
      <c r="B222">
        <v>64</v>
      </c>
      <c r="K222" t="s">
        <v>20</v>
      </c>
      <c r="L222">
        <v>2106</v>
      </c>
    </row>
    <row r="223" spans="1:12" x14ac:dyDescent="0.2">
      <c r="A223" t="s">
        <v>14</v>
      </c>
      <c r="B223">
        <v>245</v>
      </c>
      <c r="K223" t="s">
        <v>20</v>
      </c>
      <c r="L223">
        <v>131</v>
      </c>
    </row>
    <row r="224" spans="1:12" x14ac:dyDescent="0.2">
      <c r="A224" t="s">
        <v>14</v>
      </c>
      <c r="B224">
        <v>71</v>
      </c>
      <c r="K224" t="s">
        <v>20</v>
      </c>
      <c r="L224">
        <v>84</v>
      </c>
    </row>
    <row r="225" spans="1:12" x14ac:dyDescent="0.2">
      <c r="A225" t="s">
        <v>14</v>
      </c>
      <c r="B225">
        <v>42</v>
      </c>
      <c r="K225" t="s">
        <v>20</v>
      </c>
      <c r="L225">
        <v>155</v>
      </c>
    </row>
    <row r="226" spans="1:12" x14ac:dyDescent="0.2">
      <c r="A226" t="s">
        <v>14</v>
      </c>
      <c r="B226">
        <v>156</v>
      </c>
      <c r="K226" t="s">
        <v>20</v>
      </c>
      <c r="L226">
        <v>189</v>
      </c>
    </row>
    <row r="227" spans="1:12" x14ac:dyDescent="0.2">
      <c r="A227" t="s">
        <v>14</v>
      </c>
      <c r="B227">
        <v>1368</v>
      </c>
      <c r="K227" t="s">
        <v>20</v>
      </c>
      <c r="L227">
        <v>4799</v>
      </c>
    </row>
    <row r="228" spans="1:12" x14ac:dyDescent="0.2">
      <c r="A228" t="s">
        <v>14</v>
      </c>
      <c r="B228">
        <v>102</v>
      </c>
      <c r="K228" t="s">
        <v>20</v>
      </c>
      <c r="L228">
        <v>1137</v>
      </c>
    </row>
    <row r="229" spans="1:12" x14ac:dyDescent="0.2">
      <c r="A229" t="s">
        <v>14</v>
      </c>
      <c r="B229">
        <v>86</v>
      </c>
      <c r="K229" t="s">
        <v>20</v>
      </c>
      <c r="L229">
        <v>1152</v>
      </c>
    </row>
    <row r="230" spans="1:12" x14ac:dyDescent="0.2">
      <c r="A230" t="s">
        <v>14</v>
      </c>
      <c r="B230">
        <v>253</v>
      </c>
      <c r="K230" t="s">
        <v>20</v>
      </c>
      <c r="L230">
        <v>50</v>
      </c>
    </row>
    <row r="231" spans="1:12" x14ac:dyDescent="0.2">
      <c r="A231" t="s">
        <v>14</v>
      </c>
      <c r="B231">
        <v>157</v>
      </c>
      <c r="K231" t="s">
        <v>20</v>
      </c>
      <c r="L231">
        <v>3059</v>
      </c>
    </row>
    <row r="232" spans="1:12" x14ac:dyDescent="0.2">
      <c r="A232" t="s">
        <v>14</v>
      </c>
      <c r="B232">
        <v>183</v>
      </c>
      <c r="K232" t="s">
        <v>20</v>
      </c>
      <c r="L232">
        <v>34</v>
      </c>
    </row>
    <row r="233" spans="1:12" x14ac:dyDescent="0.2">
      <c r="A233" t="s">
        <v>14</v>
      </c>
      <c r="B233">
        <v>82</v>
      </c>
      <c r="K233" t="s">
        <v>20</v>
      </c>
      <c r="L233">
        <v>220</v>
      </c>
    </row>
    <row r="234" spans="1:12" x14ac:dyDescent="0.2">
      <c r="A234" t="s">
        <v>14</v>
      </c>
      <c r="B234">
        <v>1</v>
      </c>
      <c r="K234" t="s">
        <v>20</v>
      </c>
      <c r="L234">
        <v>1604</v>
      </c>
    </row>
    <row r="235" spans="1:12" x14ac:dyDescent="0.2">
      <c r="A235" t="s">
        <v>14</v>
      </c>
      <c r="B235">
        <v>1198</v>
      </c>
      <c r="K235" t="s">
        <v>20</v>
      </c>
      <c r="L235">
        <v>454</v>
      </c>
    </row>
    <row r="236" spans="1:12" x14ac:dyDescent="0.2">
      <c r="A236" t="s">
        <v>14</v>
      </c>
      <c r="B236">
        <v>648</v>
      </c>
      <c r="K236" t="s">
        <v>20</v>
      </c>
      <c r="L236">
        <v>123</v>
      </c>
    </row>
    <row r="237" spans="1:12" x14ac:dyDescent="0.2">
      <c r="A237" t="s">
        <v>14</v>
      </c>
      <c r="B237">
        <v>64</v>
      </c>
      <c r="K237" t="s">
        <v>20</v>
      </c>
      <c r="L237">
        <v>299</v>
      </c>
    </row>
    <row r="238" spans="1:12" x14ac:dyDescent="0.2">
      <c r="A238" t="s">
        <v>14</v>
      </c>
      <c r="B238">
        <v>62</v>
      </c>
      <c r="K238" t="s">
        <v>20</v>
      </c>
      <c r="L238">
        <v>2237</v>
      </c>
    </row>
    <row r="239" spans="1:12" x14ac:dyDescent="0.2">
      <c r="A239" t="s">
        <v>14</v>
      </c>
      <c r="B239">
        <v>750</v>
      </c>
      <c r="K239" t="s">
        <v>20</v>
      </c>
      <c r="L239">
        <v>645</v>
      </c>
    </row>
    <row r="240" spans="1:12" x14ac:dyDescent="0.2">
      <c r="A240" t="s">
        <v>14</v>
      </c>
      <c r="B240">
        <v>105</v>
      </c>
      <c r="K240" t="s">
        <v>20</v>
      </c>
      <c r="L240">
        <v>484</v>
      </c>
    </row>
    <row r="241" spans="1:12" x14ac:dyDescent="0.2">
      <c r="A241" t="s">
        <v>14</v>
      </c>
      <c r="B241">
        <v>2604</v>
      </c>
      <c r="K241" t="s">
        <v>20</v>
      </c>
      <c r="L241">
        <v>154</v>
      </c>
    </row>
    <row r="242" spans="1:12" x14ac:dyDescent="0.2">
      <c r="A242" t="s">
        <v>14</v>
      </c>
      <c r="B242">
        <v>65</v>
      </c>
      <c r="K242" t="s">
        <v>20</v>
      </c>
      <c r="L242">
        <v>82</v>
      </c>
    </row>
    <row r="243" spans="1:12" x14ac:dyDescent="0.2">
      <c r="A243" t="s">
        <v>14</v>
      </c>
      <c r="B243">
        <v>94</v>
      </c>
      <c r="K243" t="s">
        <v>20</v>
      </c>
      <c r="L243">
        <v>134</v>
      </c>
    </row>
    <row r="244" spans="1:12" x14ac:dyDescent="0.2">
      <c r="A244" t="s">
        <v>14</v>
      </c>
      <c r="B244">
        <v>257</v>
      </c>
      <c r="K244" t="s">
        <v>20</v>
      </c>
      <c r="L244">
        <v>5203</v>
      </c>
    </row>
    <row r="245" spans="1:12" x14ac:dyDescent="0.2">
      <c r="A245" t="s">
        <v>14</v>
      </c>
      <c r="B245">
        <v>2928</v>
      </c>
      <c r="K245" t="s">
        <v>20</v>
      </c>
      <c r="L245">
        <v>94</v>
      </c>
    </row>
    <row r="246" spans="1:12" x14ac:dyDescent="0.2">
      <c r="A246" t="s">
        <v>14</v>
      </c>
      <c r="B246">
        <v>4697</v>
      </c>
      <c r="K246" t="s">
        <v>20</v>
      </c>
      <c r="L246">
        <v>205</v>
      </c>
    </row>
    <row r="247" spans="1:12" x14ac:dyDescent="0.2">
      <c r="A247" t="s">
        <v>14</v>
      </c>
      <c r="B247">
        <v>2915</v>
      </c>
      <c r="K247" t="s">
        <v>20</v>
      </c>
      <c r="L247">
        <v>92</v>
      </c>
    </row>
    <row r="248" spans="1:12" x14ac:dyDescent="0.2">
      <c r="A248" t="s">
        <v>14</v>
      </c>
      <c r="B248">
        <v>18</v>
      </c>
      <c r="K248" t="s">
        <v>20</v>
      </c>
      <c r="L248">
        <v>219</v>
      </c>
    </row>
    <row r="249" spans="1:12" x14ac:dyDescent="0.2">
      <c r="A249" t="s">
        <v>14</v>
      </c>
      <c r="B249">
        <v>602</v>
      </c>
      <c r="K249" t="s">
        <v>20</v>
      </c>
      <c r="L249">
        <v>2526</v>
      </c>
    </row>
    <row r="250" spans="1:12" x14ac:dyDescent="0.2">
      <c r="A250" t="s">
        <v>14</v>
      </c>
      <c r="B250">
        <v>1</v>
      </c>
      <c r="K250" t="s">
        <v>20</v>
      </c>
      <c r="L250">
        <v>94</v>
      </c>
    </row>
    <row r="251" spans="1:12" x14ac:dyDescent="0.2">
      <c r="A251" t="s">
        <v>14</v>
      </c>
      <c r="B251">
        <v>3868</v>
      </c>
      <c r="K251" t="s">
        <v>20</v>
      </c>
      <c r="L251">
        <v>1713</v>
      </c>
    </row>
    <row r="252" spans="1:12" x14ac:dyDescent="0.2">
      <c r="A252" t="s">
        <v>14</v>
      </c>
      <c r="B252">
        <v>504</v>
      </c>
      <c r="K252" t="s">
        <v>20</v>
      </c>
      <c r="L252">
        <v>249</v>
      </c>
    </row>
    <row r="253" spans="1:12" x14ac:dyDescent="0.2">
      <c r="A253" t="s">
        <v>14</v>
      </c>
      <c r="B253">
        <v>14</v>
      </c>
      <c r="K253" t="s">
        <v>20</v>
      </c>
      <c r="L253">
        <v>192</v>
      </c>
    </row>
    <row r="254" spans="1:12" x14ac:dyDescent="0.2">
      <c r="A254" t="s">
        <v>14</v>
      </c>
      <c r="B254">
        <v>750</v>
      </c>
      <c r="K254" t="s">
        <v>20</v>
      </c>
      <c r="L254">
        <v>247</v>
      </c>
    </row>
    <row r="255" spans="1:12" x14ac:dyDescent="0.2">
      <c r="A255" t="s">
        <v>14</v>
      </c>
      <c r="B255">
        <v>77</v>
      </c>
      <c r="K255" t="s">
        <v>20</v>
      </c>
      <c r="L255">
        <v>2293</v>
      </c>
    </row>
    <row r="256" spans="1:12" x14ac:dyDescent="0.2">
      <c r="A256" t="s">
        <v>14</v>
      </c>
      <c r="B256">
        <v>752</v>
      </c>
      <c r="K256" t="s">
        <v>20</v>
      </c>
      <c r="L256">
        <v>3131</v>
      </c>
    </row>
    <row r="257" spans="1:12" x14ac:dyDescent="0.2">
      <c r="A257" t="s">
        <v>14</v>
      </c>
      <c r="B257">
        <v>131</v>
      </c>
      <c r="K257" t="s">
        <v>20</v>
      </c>
      <c r="L257">
        <v>143</v>
      </c>
    </row>
    <row r="258" spans="1:12" x14ac:dyDescent="0.2">
      <c r="A258" t="s">
        <v>14</v>
      </c>
      <c r="B258">
        <v>87</v>
      </c>
      <c r="K258" t="s">
        <v>20</v>
      </c>
      <c r="L258">
        <v>296</v>
      </c>
    </row>
    <row r="259" spans="1:12" x14ac:dyDescent="0.2">
      <c r="A259" t="s">
        <v>14</v>
      </c>
      <c r="B259">
        <v>1063</v>
      </c>
      <c r="K259" t="s">
        <v>20</v>
      </c>
      <c r="L259">
        <v>170</v>
      </c>
    </row>
    <row r="260" spans="1:12" x14ac:dyDescent="0.2">
      <c r="A260" t="s">
        <v>14</v>
      </c>
      <c r="B260">
        <v>76</v>
      </c>
      <c r="K260" t="s">
        <v>20</v>
      </c>
      <c r="L260">
        <v>86</v>
      </c>
    </row>
    <row r="261" spans="1:12" x14ac:dyDescent="0.2">
      <c r="A261" t="s">
        <v>14</v>
      </c>
      <c r="B261">
        <v>4428</v>
      </c>
      <c r="K261" t="s">
        <v>20</v>
      </c>
      <c r="L261">
        <v>6286</v>
      </c>
    </row>
    <row r="262" spans="1:12" x14ac:dyDescent="0.2">
      <c r="A262" t="s">
        <v>14</v>
      </c>
      <c r="B262">
        <v>58</v>
      </c>
      <c r="K262" t="s">
        <v>20</v>
      </c>
      <c r="L262">
        <v>3727</v>
      </c>
    </row>
    <row r="263" spans="1:12" x14ac:dyDescent="0.2">
      <c r="A263" t="s">
        <v>14</v>
      </c>
      <c r="B263">
        <v>111</v>
      </c>
      <c r="K263" t="s">
        <v>20</v>
      </c>
      <c r="L263">
        <v>1605</v>
      </c>
    </row>
    <row r="264" spans="1:12" x14ac:dyDescent="0.2">
      <c r="A264" t="s">
        <v>14</v>
      </c>
      <c r="B264">
        <v>2955</v>
      </c>
      <c r="K264" t="s">
        <v>20</v>
      </c>
      <c r="L264">
        <v>2120</v>
      </c>
    </row>
    <row r="265" spans="1:12" x14ac:dyDescent="0.2">
      <c r="A265" t="s">
        <v>14</v>
      </c>
      <c r="B265">
        <v>1657</v>
      </c>
      <c r="K265" t="s">
        <v>20</v>
      </c>
      <c r="L265">
        <v>50</v>
      </c>
    </row>
    <row r="266" spans="1:12" x14ac:dyDescent="0.2">
      <c r="A266" t="s">
        <v>14</v>
      </c>
      <c r="B266">
        <v>926</v>
      </c>
      <c r="K266" t="s">
        <v>20</v>
      </c>
      <c r="L266">
        <v>2080</v>
      </c>
    </row>
    <row r="267" spans="1:12" x14ac:dyDescent="0.2">
      <c r="A267" t="s">
        <v>14</v>
      </c>
      <c r="B267">
        <v>77</v>
      </c>
      <c r="K267" t="s">
        <v>20</v>
      </c>
      <c r="L267">
        <v>2105</v>
      </c>
    </row>
    <row r="268" spans="1:12" x14ac:dyDescent="0.2">
      <c r="A268" t="s">
        <v>14</v>
      </c>
      <c r="B268">
        <v>1748</v>
      </c>
      <c r="K268" t="s">
        <v>20</v>
      </c>
      <c r="L268">
        <v>2436</v>
      </c>
    </row>
    <row r="269" spans="1:12" x14ac:dyDescent="0.2">
      <c r="A269" t="s">
        <v>14</v>
      </c>
      <c r="B269">
        <v>79</v>
      </c>
      <c r="K269" t="s">
        <v>20</v>
      </c>
      <c r="L269">
        <v>80</v>
      </c>
    </row>
    <row r="270" spans="1:12" x14ac:dyDescent="0.2">
      <c r="A270" t="s">
        <v>14</v>
      </c>
      <c r="B270">
        <v>889</v>
      </c>
      <c r="K270" t="s">
        <v>20</v>
      </c>
      <c r="L270">
        <v>42</v>
      </c>
    </row>
    <row r="271" spans="1:12" x14ac:dyDescent="0.2">
      <c r="A271" t="s">
        <v>14</v>
      </c>
      <c r="B271">
        <v>56</v>
      </c>
      <c r="K271" t="s">
        <v>20</v>
      </c>
      <c r="L271">
        <v>139</v>
      </c>
    </row>
    <row r="272" spans="1:12" x14ac:dyDescent="0.2">
      <c r="A272" t="s">
        <v>14</v>
      </c>
      <c r="B272">
        <v>1</v>
      </c>
      <c r="K272" t="s">
        <v>20</v>
      </c>
      <c r="L272">
        <v>159</v>
      </c>
    </row>
    <row r="273" spans="1:12" x14ac:dyDescent="0.2">
      <c r="A273" t="s">
        <v>14</v>
      </c>
      <c r="B273">
        <v>83</v>
      </c>
      <c r="K273" t="s">
        <v>20</v>
      </c>
      <c r="L273">
        <v>381</v>
      </c>
    </row>
    <row r="274" spans="1:12" x14ac:dyDescent="0.2">
      <c r="A274" t="s">
        <v>14</v>
      </c>
      <c r="B274">
        <v>2025</v>
      </c>
      <c r="K274" t="s">
        <v>20</v>
      </c>
      <c r="L274">
        <v>194</v>
      </c>
    </row>
    <row r="275" spans="1:12" x14ac:dyDescent="0.2">
      <c r="A275" t="s">
        <v>14</v>
      </c>
      <c r="B275">
        <v>14</v>
      </c>
      <c r="K275" t="s">
        <v>20</v>
      </c>
      <c r="L275">
        <v>106</v>
      </c>
    </row>
    <row r="276" spans="1:12" x14ac:dyDescent="0.2">
      <c r="A276" t="s">
        <v>14</v>
      </c>
      <c r="B276">
        <v>656</v>
      </c>
      <c r="K276" t="s">
        <v>20</v>
      </c>
      <c r="L276">
        <v>142</v>
      </c>
    </row>
    <row r="277" spans="1:12" x14ac:dyDescent="0.2">
      <c r="A277" t="s">
        <v>14</v>
      </c>
      <c r="B277">
        <v>1596</v>
      </c>
      <c r="K277" t="s">
        <v>20</v>
      </c>
      <c r="L277">
        <v>211</v>
      </c>
    </row>
    <row r="278" spans="1:12" x14ac:dyDescent="0.2">
      <c r="A278" t="s">
        <v>14</v>
      </c>
      <c r="B278">
        <v>10</v>
      </c>
      <c r="K278" t="s">
        <v>20</v>
      </c>
      <c r="L278">
        <v>2756</v>
      </c>
    </row>
    <row r="279" spans="1:12" x14ac:dyDescent="0.2">
      <c r="A279" t="s">
        <v>14</v>
      </c>
      <c r="B279">
        <v>1121</v>
      </c>
      <c r="K279" t="s">
        <v>20</v>
      </c>
      <c r="L279">
        <v>173</v>
      </c>
    </row>
    <row r="280" spans="1:12" x14ac:dyDescent="0.2">
      <c r="A280" t="s">
        <v>14</v>
      </c>
      <c r="B280">
        <v>15</v>
      </c>
      <c r="K280" t="s">
        <v>20</v>
      </c>
      <c r="L280">
        <v>87</v>
      </c>
    </row>
    <row r="281" spans="1:12" x14ac:dyDescent="0.2">
      <c r="A281" t="s">
        <v>14</v>
      </c>
      <c r="B281">
        <v>191</v>
      </c>
      <c r="K281" t="s">
        <v>20</v>
      </c>
      <c r="L281">
        <v>1572</v>
      </c>
    </row>
    <row r="282" spans="1:12" x14ac:dyDescent="0.2">
      <c r="A282" t="s">
        <v>14</v>
      </c>
      <c r="B282">
        <v>16</v>
      </c>
      <c r="K282" t="s">
        <v>20</v>
      </c>
      <c r="L282">
        <v>2346</v>
      </c>
    </row>
    <row r="283" spans="1:12" x14ac:dyDescent="0.2">
      <c r="A283" t="s">
        <v>14</v>
      </c>
      <c r="B283">
        <v>17</v>
      </c>
      <c r="K283" t="s">
        <v>20</v>
      </c>
      <c r="L283">
        <v>115</v>
      </c>
    </row>
    <row r="284" spans="1:12" x14ac:dyDescent="0.2">
      <c r="A284" t="s">
        <v>14</v>
      </c>
      <c r="B284">
        <v>34</v>
      </c>
      <c r="K284" t="s">
        <v>20</v>
      </c>
      <c r="L284">
        <v>85</v>
      </c>
    </row>
    <row r="285" spans="1:12" x14ac:dyDescent="0.2">
      <c r="A285" t="s">
        <v>14</v>
      </c>
      <c r="B285">
        <v>1</v>
      </c>
      <c r="K285" t="s">
        <v>20</v>
      </c>
      <c r="L285">
        <v>144</v>
      </c>
    </row>
    <row r="286" spans="1:12" x14ac:dyDescent="0.2">
      <c r="A286" t="s">
        <v>14</v>
      </c>
      <c r="B286">
        <v>1274</v>
      </c>
      <c r="K286" t="s">
        <v>20</v>
      </c>
      <c r="L286">
        <v>2443</v>
      </c>
    </row>
    <row r="287" spans="1:12" x14ac:dyDescent="0.2">
      <c r="A287" t="s">
        <v>14</v>
      </c>
      <c r="B287">
        <v>210</v>
      </c>
      <c r="K287" t="s">
        <v>20</v>
      </c>
      <c r="L287">
        <v>64</v>
      </c>
    </row>
    <row r="288" spans="1:12" x14ac:dyDescent="0.2">
      <c r="A288" t="s">
        <v>14</v>
      </c>
      <c r="B288">
        <v>248</v>
      </c>
      <c r="K288" t="s">
        <v>20</v>
      </c>
      <c r="L288">
        <v>268</v>
      </c>
    </row>
    <row r="289" spans="1:12" x14ac:dyDescent="0.2">
      <c r="A289" t="s">
        <v>14</v>
      </c>
      <c r="B289">
        <v>513</v>
      </c>
      <c r="K289" t="s">
        <v>20</v>
      </c>
      <c r="L289">
        <v>195</v>
      </c>
    </row>
    <row r="290" spans="1:12" x14ac:dyDescent="0.2">
      <c r="A290" t="s">
        <v>14</v>
      </c>
      <c r="B290">
        <v>3410</v>
      </c>
      <c r="K290" t="s">
        <v>20</v>
      </c>
      <c r="L290">
        <v>186</v>
      </c>
    </row>
    <row r="291" spans="1:12" x14ac:dyDescent="0.2">
      <c r="A291" t="s">
        <v>14</v>
      </c>
      <c r="B291">
        <v>10</v>
      </c>
      <c r="K291" t="s">
        <v>20</v>
      </c>
      <c r="L291">
        <v>460</v>
      </c>
    </row>
    <row r="292" spans="1:12" x14ac:dyDescent="0.2">
      <c r="A292" t="s">
        <v>14</v>
      </c>
      <c r="B292">
        <v>2201</v>
      </c>
      <c r="K292" t="s">
        <v>20</v>
      </c>
      <c r="L292">
        <v>2528</v>
      </c>
    </row>
    <row r="293" spans="1:12" x14ac:dyDescent="0.2">
      <c r="A293" t="s">
        <v>14</v>
      </c>
      <c r="B293">
        <v>676</v>
      </c>
      <c r="K293" t="s">
        <v>20</v>
      </c>
      <c r="L293">
        <v>3657</v>
      </c>
    </row>
    <row r="294" spans="1:12" x14ac:dyDescent="0.2">
      <c r="A294" t="s">
        <v>14</v>
      </c>
      <c r="B294">
        <v>831</v>
      </c>
      <c r="K294" t="s">
        <v>20</v>
      </c>
      <c r="L294">
        <v>131</v>
      </c>
    </row>
    <row r="295" spans="1:12" x14ac:dyDescent="0.2">
      <c r="A295" t="s">
        <v>14</v>
      </c>
      <c r="B295">
        <v>859</v>
      </c>
      <c r="K295" t="s">
        <v>20</v>
      </c>
      <c r="L295">
        <v>239</v>
      </c>
    </row>
    <row r="296" spans="1:12" x14ac:dyDescent="0.2">
      <c r="A296" t="s">
        <v>14</v>
      </c>
      <c r="B296">
        <v>45</v>
      </c>
      <c r="K296" t="s">
        <v>20</v>
      </c>
      <c r="L296">
        <v>78</v>
      </c>
    </row>
    <row r="297" spans="1:12" x14ac:dyDescent="0.2">
      <c r="A297" t="s">
        <v>14</v>
      </c>
      <c r="B297">
        <v>6</v>
      </c>
      <c r="K297" t="s">
        <v>20</v>
      </c>
      <c r="L297">
        <v>1773</v>
      </c>
    </row>
    <row r="298" spans="1:12" x14ac:dyDescent="0.2">
      <c r="A298" t="s">
        <v>14</v>
      </c>
      <c r="B298">
        <v>7</v>
      </c>
      <c r="K298" t="s">
        <v>20</v>
      </c>
      <c r="L298">
        <v>32</v>
      </c>
    </row>
    <row r="299" spans="1:12" x14ac:dyDescent="0.2">
      <c r="A299" t="s">
        <v>14</v>
      </c>
      <c r="B299">
        <v>31</v>
      </c>
      <c r="K299" t="s">
        <v>20</v>
      </c>
      <c r="L299">
        <v>369</v>
      </c>
    </row>
    <row r="300" spans="1:12" x14ac:dyDescent="0.2">
      <c r="A300" t="s">
        <v>14</v>
      </c>
      <c r="B300">
        <v>78</v>
      </c>
      <c r="K300" t="s">
        <v>20</v>
      </c>
      <c r="L300">
        <v>89</v>
      </c>
    </row>
    <row r="301" spans="1:12" x14ac:dyDescent="0.2">
      <c r="A301" t="s">
        <v>14</v>
      </c>
      <c r="B301">
        <v>1225</v>
      </c>
      <c r="K301" t="s">
        <v>20</v>
      </c>
      <c r="L301">
        <v>147</v>
      </c>
    </row>
    <row r="302" spans="1:12" x14ac:dyDescent="0.2">
      <c r="A302" t="s">
        <v>14</v>
      </c>
      <c r="B302">
        <v>1</v>
      </c>
      <c r="K302" t="s">
        <v>20</v>
      </c>
      <c r="L302">
        <v>126</v>
      </c>
    </row>
    <row r="303" spans="1:12" x14ac:dyDescent="0.2">
      <c r="A303" t="s">
        <v>14</v>
      </c>
      <c r="B303">
        <v>67</v>
      </c>
      <c r="K303" t="s">
        <v>20</v>
      </c>
      <c r="L303">
        <v>2218</v>
      </c>
    </row>
    <row r="304" spans="1:12" x14ac:dyDescent="0.2">
      <c r="A304" t="s">
        <v>14</v>
      </c>
      <c r="B304">
        <v>19</v>
      </c>
      <c r="K304" t="s">
        <v>20</v>
      </c>
      <c r="L304">
        <v>202</v>
      </c>
    </row>
    <row r="305" spans="1:12" x14ac:dyDescent="0.2">
      <c r="A305" t="s">
        <v>14</v>
      </c>
      <c r="B305">
        <v>2108</v>
      </c>
      <c r="K305" t="s">
        <v>20</v>
      </c>
      <c r="L305">
        <v>140</v>
      </c>
    </row>
    <row r="306" spans="1:12" x14ac:dyDescent="0.2">
      <c r="A306" t="s">
        <v>14</v>
      </c>
      <c r="B306">
        <v>679</v>
      </c>
      <c r="K306" t="s">
        <v>20</v>
      </c>
      <c r="L306">
        <v>1052</v>
      </c>
    </row>
    <row r="307" spans="1:12" x14ac:dyDescent="0.2">
      <c r="A307" t="s">
        <v>14</v>
      </c>
      <c r="B307">
        <v>36</v>
      </c>
      <c r="K307" t="s">
        <v>20</v>
      </c>
      <c r="L307">
        <v>247</v>
      </c>
    </row>
    <row r="308" spans="1:12" x14ac:dyDescent="0.2">
      <c r="A308" t="s">
        <v>14</v>
      </c>
      <c r="B308">
        <v>47</v>
      </c>
      <c r="K308" t="s">
        <v>20</v>
      </c>
      <c r="L308">
        <v>84</v>
      </c>
    </row>
    <row r="309" spans="1:12" x14ac:dyDescent="0.2">
      <c r="A309" t="s">
        <v>14</v>
      </c>
      <c r="B309">
        <v>70</v>
      </c>
      <c r="K309" t="s">
        <v>20</v>
      </c>
      <c r="L309">
        <v>88</v>
      </c>
    </row>
    <row r="310" spans="1:12" x14ac:dyDescent="0.2">
      <c r="A310" t="s">
        <v>14</v>
      </c>
      <c r="B310">
        <v>154</v>
      </c>
      <c r="K310" t="s">
        <v>20</v>
      </c>
      <c r="L310">
        <v>156</v>
      </c>
    </row>
    <row r="311" spans="1:12" x14ac:dyDescent="0.2">
      <c r="A311" t="s">
        <v>14</v>
      </c>
      <c r="B311">
        <v>22</v>
      </c>
      <c r="K311" t="s">
        <v>20</v>
      </c>
      <c r="L311">
        <v>2985</v>
      </c>
    </row>
    <row r="312" spans="1:12" x14ac:dyDescent="0.2">
      <c r="A312" t="s">
        <v>14</v>
      </c>
      <c r="B312">
        <v>1758</v>
      </c>
      <c r="K312" t="s">
        <v>20</v>
      </c>
      <c r="L312">
        <v>762</v>
      </c>
    </row>
    <row r="313" spans="1:12" x14ac:dyDescent="0.2">
      <c r="A313" t="s">
        <v>14</v>
      </c>
      <c r="B313">
        <v>94</v>
      </c>
      <c r="K313" t="s">
        <v>20</v>
      </c>
      <c r="L313">
        <v>554</v>
      </c>
    </row>
    <row r="314" spans="1:12" x14ac:dyDescent="0.2">
      <c r="A314" t="s">
        <v>14</v>
      </c>
      <c r="B314">
        <v>33</v>
      </c>
      <c r="K314" t="s">
        <v>20</v>
      </c>
      <c r="L314">
        <v>135</v>
      </c>
    </row>
    <row r="315" spans="1:12" x14ac:dyDescent="0.2">
      <c r="A315" t="s">
        <v>14</v>
      </c>
      <c r="B315">
        <v>1</v>
      </c>
      <c r="K315" t="s">
        <v>20</v>
      </c>
      <c r="L315">
        <v>122</v>
      </c>
    </row>
    <row r="316" spans="1:12" x14ac:dyDescent="0.2">
      <c r="A316" t="s">
        <v>14</v>
      </c>
      <c r="B316">
        <v>31</v>
      </c>
      <c r="K316" t="s">
        <v>20</v>
      </c>
      <c r="L316">
        <v>221</v>
      </c>
    </row>
    <row r="317" spans="1:12" x14ac:dyDescent="0.2">
      <c r="A317" t="s">
        <v>14</v>
      </c>
      <c r="B317">
        <v>35</v>
      </c>
      <c r="K317" t="s">
        <v>20</v>
      </c>
      <c r="L317">
        <v>126</v>
      </c>
    </row>
    <row r="318" spans="1:12" x14ac:dyDescent="0.2">
      <c r="A318" t="s">
        <v>14</v>
      </c>
      <c r="B318">
        <v>63</v>
      </c>
      <c r="K318" t="s">
        <v>20</v>
      </c>
      <c r="L318">
        <v>1022</v>
      </c>
    </row>
    <row r="319" spans="1:12" x14ac:dyDescent="0.2">
      <c r="A319" t="s">
        <v>14</v>
      </c>
      <c r="B319">
        <v>526</v>
      </c>
      <c r="K319" t="s">
        <v>20</v>
      </c>
      <c r="L319">
        <v>3177</v>
      </c>
    </row>
    <row r="320" spans="1:12" x14ac:dyDescent="0.2">
      <c r="A320" t="s">
        <v>14</v>
      </c>
      <c r="B320">
        <v>121</v>
      </c>
      <c r="K320" t="s">
        <v>20</v>
      </c>
      <c r="L320">
        <v>198</v>
      </c>
    </row>
    <row r="321" spans="1:12" x14ac:dyDescent="0.2">
      <c r="A321" t="s">
        <v>14</v>
      </c>
      <c r="B321">
        <v>67</v>
      </c>
      <c r="K321" t="s">
        <v>20</v>
      </c>
      <c r="L321">
        <v>85</v>
      </c>
    </row>
    <row r="322" spans="1:12" x14ac:dyDescent="0.2">
      <c r="A322" t="s">
        <v>14</v>
      </c>
      <c r="B322">
        <v>57</v>
      </c>
      <c r="K322" t="s">
        <v>20</v>
      </c>
      <c r="L322">
        <v>3596</v>
      </c>
    </row>
    <row r="323" spans="1:12" x14ac:dyDescent="0.2">
      <c r="A323" t="s">
        <v>14</v>
      </c>
      <c r="B323">
        <v>1229</v>
      </c>
      <c r="K323" t="s">
        <v>20</v>
      </c>
      <c r="L323">
        <v>244</v>
      </c>
    </row>
    <row r="324" spans="1:12" x14ac:dyDescent="0.2">
      <c r="A324" t="s">
        <v>14</v>
      </c>
      <c r="B324">
        <v>12</v>
      </c>
      <c r="K324" t="s">
        <v>20</v>
      </c>
      <c r="L324">
        <v>5180</v>
      </c>
    </row>
    <row r="325" spans="1:12" x14ac:dyDescent="0.2">
      <c r="A325" t="s">
        <v>14</v>
      </c>
      <c r="B325">
        <v>452</v>
      </c>
      <c r="K325" t="s">
        <v>20</v>
      </c>
      <c r="L325">
        <v>589</v>
      </c>
    </row>
    <row r="326" spans="1:12" x14ac:dyDescent="0.2">
      <c r="A326" t="s">
        <v>14</v>
      </c>
      <c r="B326">
        <v>1886</v>
      </c>
      <c r="K326" t="s">
        <v>20</v>
      </c>
      <c r="L326">
        <v>2725</v>
      </c>
    </row>
    <row r="327" spans="1:12" x14ac:dyDescent="0.2">
      <c r="A327" t="s">
        <v>14</v>
      </c>
      <c r="B327">
        <v>1825</v>
      </c>
      <c r="K327" t="s">
        <v>20</v>
      </c>
      <c r="L327">
        <v>300</v>
      </c>
    </row>
    <row r="328" spans="1:12" x14ac:dyDescent="0.2">
      <c r="A328" t="s">
        <v>14</v>
      </c>
      <c r="B328">
        <v>31</v>
      </c>
      <c r="K328" t="s">
        <v>20</v>
      </c>
      <c r="L328">
        <v>144</v>
      </c>
    </row>
    <row r="329" spans="1:12" x14ac:dyDescent="0.2">
      <c r="A329" t="s">
        <v>14</v>
      </c>
      <c r="B329">
        <v>107</v>
      </c>
      <c r="K329" t="s">
        <v>20</v>
      </c>
      <c r="L329">
        <v>87</v>
      </c>
    </row>
    <row r="330" spans="1:12" x14ac:dyDescent="0.2">
      <c r="A330" t="s">
        <v>14</v>
      </c>
      <c r="B330">
        <v>27</v>
      </c>
      <c r="K330" t="s">
        <v>20</v>
      </c>
      <c r="L330">
        <v>3116</v>
      </c>
    </row>
    <row r="331" spans="1:12" x14ac:dyDescent="0.2">
      <c r="A331" t="s">
        <v>14</v>
      </c>
      <c r="B331">
        <v>1221</v>
      </c>
      <c r="K331" t="s">
        <v>20</v>
      </c>
      <c r="L331">
        <v>909</v>
      </c>
    </row>
    <row r="332" spans="1:12" x14ac:dyDescent="0.2">
      <c r="A332" t="s">
        <v>14</v>
      </c>
      <c r="B332">
        <v>1</v>
      </c>
      <c r="K332" t="s">
        <v>20</v>
      </c>
      <c r="L332">
        <v>1613</v>
      </c>
    </row>
    <row r="333" spans="1:12" x14ac:dyDescent="0.2">
      <c r="A333" t="s">
        <v>14</v>
      </c>
      <c r="B333">
        <v>16</v>
      </c>
      <c r="K333" t="s">
        <v>20</v>
      </c>
      <c r="L333">
        <v>136</v>
      </c>
    </row>
    <row r="334" spans="1:12" x14ac:dyDescent="0.2">
      <c r="A334" t="s">
        <v>14</v>
      </c>
      <c r="B334">
        <v>41</v>
      </c>
      <c r="K334" t="s">
        <v>20</v>
      </c>
      <c r="L334">
        <v>130</v>
      </c>
    </row>
    <row r="335" spans="1:12" x14ac:dyDescent="0.2">
      <c r="A335" t="s">
        <v>14</v>
      </c>
      <c r="B335">
        <v>523</v>
      </c>
      <c r="K335" t="s">
        <v>20</v>
      </c>
      <c r="L335">
        <v>102</v>
      </c>
    </row>
    <row r="336" spans="1:12" x14ac:dyDescent="0.2">
      <c r="A336" t="s">
        <v>14</v>
      </c>
      <c r="B336">
        <v>141</v>
      </c>
      <c r="K336" t="s">
        <v>20</v>
      </c>
      <c r="L336">
        <v>4006</v>
      </c>
    </row>
    <row r="337" spans="1:12" x14ac:dyDescent="0.2">
      <c r="A337" t="s">
        <v>14</v>
      </c>
      <c r="B337">
        <v>52</v>
      </c>
      <c r="K337" t="s">
        <v>20</v>
      </c>
      <c r="L337">
        <v>1629</v>
      </c>
    </row>
    <row r="338" spans="1:12" x14ac:dyDescent="0.2">
      <c r="A338" t="s">
        <v>14</v>
      </c>
      <c r="B338">
        <v>225</v>
      </c>
      <c r="K338" t="s">
        <v>20</v>
      </c>
      <c r="L338">
        <v>2188</v>
      </c>
    </row>
    <row r="339" spans="1:12" x14ac:dyDescent="0.2">
      <c r="A339" t="s">
        <v>14</v>
      </c>
      <c r="B339">
        <v>38</v>
      </c>
      <c r="K339" t="s">
        <v>20</v>
      </c>
      <c r="L339">
        <v>2409</v>
      </c>
    </row>
    <row r="340" spans="1:12" x14ac:dyDescent="0.2">
      <c r="A340" t="s">
        <v>14</v>
      </c>
      <c r="B340">
        <v>15</v>
      </c>
      <c r="K340" t="s">
        <v>20</v>
      </c>
      <c r="L340">
        <v>194</v>
      </c>
    </row>
    <row r="341" spans="1:12" x14ac:dyDescent="0.2">
      <c r="A341" t="s">
        <v>14</v>
      </c>
      <c r="B341">
        <v>37</v>
      </c>
      <c r="K341" t="s">
        <v>20</v>
      </c>
      <c r="L341">
        <v>1140</v>
      </c>
    </row>
    <row r="342" spans="1:12" x14ac:dyDescent="0.2">
      <c r="A342" t="s">
        <v>14</v>
      </c>
      <c r="B342">
        <v>112</v>
      </c>
      <c r="K342" t="s">
        <v>20</v>
      </c>
      <c r="L342">
        <v>102</v>
      </c>
    </row>
    <row r="343" spans="1:12" x14ac:dyDescent="0.2">
      <c r="A343" t="s">
        <v>14</v>
      </c>
      <c r="B343">
        <v>21</v>
      </c>
      <c r="K343" t="s">
        <v>20</v>
      </c>
      <c r="L343">
        <v>2857</v>
      </c>
    </row>
    <row r="344" spans="1:12" x14ac:dyDescent="0.2">
      <c r="A344" t="s">
        <v>14</v>
      </c>
      <c r="B344">
        <v>67</v>
      </c>
      <c r="K344" t="s">
        <v>20</v>
      </c>
      <c r="L344">
        <v>107</v>
      </c>
    </row>
    <row r="345" spans="1:12" x14ac:dyDescent="0.2">
      <c r="A345" t="s">
        <v>14</v>
      </c>
      <c r="B345">
        <v>78</v>
      </c>
      <c r="K345" t="s">
        <v>20</v>
      </c>
      <c r="L345">
        <v>160</v>
      </c>
    </row>
    <row r="346" spans="1:12" x14ac:dyDescent="0.2">
      <c r="A346" t="s">
        <v>14</v>
      </c>
      <c r="B346">
        <v>67</v>
      </c>
      <c r="K346" t="s">
        <v>20</v>
      </c>
      <c r="L346">
        <v>2230</v>
      </c>
    </row>
    <row r="347" spans="1:12" x14ac:dyDescent="0.2">
      <c r="A347" t="s">
        <v>14</v>
      </c>
      <c r="B347">
        <v>263</v>
      </c>
      <c r="K347" t="s">
        <v>20</v>
      </c>
      <c r="L347">
        <v>316</v>
      </c>
    </row>
    <row r="348" spans="1:12" x14ac:dyDescent="0.2">
      <c r="A348" t="s">
        <v>14</v>
      </c>
      <c r="B348">
        <v>1691</v>
      </c>
      <c r="K348" t="s">
        <v>20</v>
      </c>
      <c r="L348">
        <v>117</v>
      </c>
    </row>
    <row r="349" spans="1:12" x14ac:dyDescent="0.2">
      <c r="A349" t="s">
        <v>14</v>
      </c>
      <c r="B349">
        <v>181</v>
      </c>
      <c r="K349" t="s">
        <v>20</v>
      </c>
      <c r="L349">
        <v>6406</v>
      </c>
    </row>
    <row r="350" spans="1:12" x14ac:dyDescent="0.2">
      <c r="A350" t="s">
        <v>14</v>
      </c>
      <c r="B350">
        <v>13</v>
      </c>
      <c r="K350" t="s">
        <v>20</v>
      </c>
      <c r="L350">
        <v>192</v>
      </c>
    </row>
    <row r="351" spans="1:12" x14ac:dyDescent="0.2">
      <c r="A351" t="s">
        <v>14</v>
      </c>
      <c r="B351">
        <v>1</v>
      </c>
      <c r="K351" t="s">
        <v>20</v>
      </c>
      <c r="L351">
        <v>26</v>
      </c>
    </row>
    <row r="352" spans="1:12" x14ac:dyDescent="0.2">
      <c r="A352" t="s">
        <v>14</v>
      </c>
      <c r="B352">
        <v>21</v>
      </c>
      <c r="K352" t="s">
        <v>20</v>
      </c>
      <c r="L352">
        <v>723</v>
      </c>
    </row>
    <row r="353" spans="1:12" x14ac:dyDescent="0.2">
      <c r="A353" t="s">
        <v>14</v>
      </c>
      <c r="B353">
        <v>830</v>
      </c>
      <c r="K353" t="s">
        <v>20</v>
      </c>
      <c r="L353">
        <v>170</v>
      </c>
    </row>
    <row r="354" spans="1:12" x14ac:dyDescent="0.2">
      <c r="A354" t="s">
        <v>14</v>
      </c>
      <c r="B354">
        <v>130</v>
      </c>
      <c r="K354" t="s">
        <v>20</v>
      </c>
      <c r="L354">
        <v>238</v>
      </c>
    </row>
    <row r="355" spans="1:12" x14ac:dyDescent="0.2">
      <c r="A355" t="s">
        <v>14</v>
      </c>
      <c r="B355">
        <v>55</v>
      </c>
      <c r="K355" t="s">
        <v>20</v>
      </c>
      <c r="L355">
        <v>55</v>
      </c>
    </row>
    <row r="356" spans="1:12" x14ac:dyDescent="0.2">
      <c r="A356" t="s">
        <v>14</v>
      </c>
      <c r="B356">
        <v>114</v>
      </c>
      <c r="K356" t="s">
        <v>20</v>
      </c>
      <c r="L356">
        <v>128</v>
      </c>
    </row>
    <row r="357" spans="1:12" x14ac:dyDescent="0.2">
      <c r="A357" t="s">
        <v>14</v>
      </c>
      <c r="B357">
        <v>594</v>
      </c>
      <c r="K357" t="s">
        <v>20</v>
      </c>
      <c r="L357">
        <v>2144</v>
      </c>
    </row>
    <row r="358" spans="1:12" x14ac:dyDescent="0.2">
      <c r="A358" t="s">
        <v>14</v>
      </c>
      <c r="B358">
        <v>24</v>
      </c>
      <c r="K358" t="s">
        <v>20</v>
      </c>
      <c r="L358">
        <v>2693</v>
      </c>
    </row>
    <row r="359" spans="1:12" x14ac:dyDescent="0.2">
      <c r="A359" t="s">
        <v>14</v>
      </c>
      <c r="B359">
        <v>252</v>
      </c>
      <c r="K359" t="s">
        <v>20</v>
      </c>
      <c r="L359">
        <v>432</v>
      </c>
    </row>
    <row r="360" spans="1:12" x14ac:dyDescent="0.2">
      <c r="A360" t="s">
        <v>14</v>
      </c>
      <c r="B360">
        <v>67</v>
      </c>
      <c r="K360" t="s">
        <v>20</v>
      </c>
      <c r="L360">
        <v>189</v>
      </c>
    </row>
    <row r="361" spans="1:12" x14ac:dyDescent="0.2">
      <c r="A361" t="s">
        <v>14</v>
      </c>
      <c r="B361">
        <v>742</v>
      </c>
      <c r="K361" t="s">
        <v>20</v>
      </c>
      <c r="L361">
        <v>154</v>
      </c>
    </row>
    <row r="362" spans="1:12" x14ac:dyDescent="0.2">
      <c r="A362" t="s">
        <v>14</v>
      </c>
      <c r="B362">
        <v>75</v>
      </c>
      <c r="K362" t="s">
        <v>20</v>
      </c>
      <c r="L362">
        <v>96</v>
      </c>
    </row>
    <row r="363" spans="1:12" x14ac:dyDescent="0.2">
      <c r="A363" t="s">
        <v>14</v>
      </c>
      <c r="B363">
        <v>4405</v>
      </c>
      <c r="K363" t="s">
        <v>20</v>
      </c>
      <c r="L363">
        <v>3063</v>
      </c>
    </row>
    <row r="364" spans="1:12" x14ac:dyDescent="0.2">
      <c r="A364" t="s">
        <v>14</v>
      </c>
      <c r="B364">
        <v>92</v>
      </c>
      <c r="K364" t="s">
        <v>20</v>
      </c>
      <c r="L364">
        <v>2266</v>
      </c>
    </row>
    <row r="365" spans="1:12" x14ac:dyDescent="0.2">
      <c r="A365" t="s">
        <v>14</v>
      </c>
      <c r="B365">
        <v>64</v>
      </c>
      <c r="K365" t="s">
        <v>20</v>
      </c>
      <c r="L365">
        <v>194</v>
      </c>
    </row>
    <row r="366" spans="1:12" x14ac:dyDescent="0.2">
      <c r="A366" t="s">
        <v>14</v>
      </c>
      <c r="B366">
        <v>64</v>
      </c>
      <c r="K366" t="s">
        <v>20</v>
      </c>
      <c r="L366">
        <v>129</v>
      </c>
    </row>
    <row r="367" spans="1:12" x14ac:dyDescent="0.2">
      <c r="A367" t="s">
        <v>14</v>
      </c>
      <c r="B367">
        <v>842</v>
      </c>
      <c r="K367" t="s">
        <v>20</v>
      </c>
      <c r="L367">
        <v>375</v>
      </c>
    </row>
    <row r="368" spans="1:12" x14ac:dyDescent="0.2">
      <c r="A368" t="s">
        <v>14</v>
      </c>
      <c r="B368">
        <v>112</v>
      </c>
      <c r="K368" t="s">
        <v>20</v>
      </c>
      <c r="L368">
        <v>409</v>
      </c>
    </row>
    <row r="369" spans="1:12" x14ac:dyDescent="0.2">
      <c r="A369" t="s">
        <v>14</v>
      </c>
      <c r="B369">
        <v>374</v>
      </c>
      <c r="K369" t="s">
        <v>20</v>
      </c>
      <c r="L369">
        <v>234</v>
      </c>
    </row>
    <row r="370" spans="1:12" x14ac:dyDescent="0.2">
      <c r="K370" t="s">
        <v>20</v>
      </c>
      <c r="L370">
        <v>3016</v>
      </c>
    </row>
    <row r="371" spans="1:12" x14ac:dyDescent="0.2">
      <c r="K371" t="s">
        <v>20</v>
      </c>
      <c r="L371">
        <v>264</v>
      </c>
    </row>
    <row r="372" spans="1:12" x14ac:dyDescent="0.2">
      <c r="K372" t="s">
        <v>20</v>
      </c>
      <c r="L372">
        <v>272</v>
      </c>
    </row>
    <row r="373" spans="1:12" x14ac:dyDescent="0.2">
      <c r="K373" t="s">
        <v>20</v>
      </c>
      <c r="L373">
        <v>419</v>
      </c>
    </row>
    <row r="374" spans="1:12" x14ac:dyDescent="0.2">
      <c r="K374" t="s">
        <v>20</v>
      </c>
      <c r="L374">
        <v>1621</v>
      </c>
    </row>
    <row r="375" spans="1:12" x14ac:dyDescent="0.2">
      <c r="K375" t="s">
        <v>20</v>
      </c>
      <c r="L375">
        <v>1101</v>
      </c>
    </row>
    <row r="376" spans="1:12" x14ac:dyDescent="0.2">
      <c r="K376" t="s">
        <v>20</v>
      </c>
      <c r="L376">
        <v>1073</v>
      </c>
    </row>
    <row r="377" spans="1:12" x14ac:dyDescent="0.2">
      <c r="K377" t="s">
        <v>20</v>
      </c>
      <c r="L377">
        <v>331</v>
      </c>
    </row>
    <row r="378" spans="1:12" x14ac:dyDescent="0.2">
      <c r="K378" t="s">
        <v>20</v>
      </c>
      <c r="L378">
        <v>1170</v>
      </c>
    </row>
    <row r="379" spans="1:12" x14ac:dyDescent="0.2">
      <c r="K379" t="s">
        <v>20</v>
      </c>
      <c r="L379">
        <v>363</v>
      </c>
    </row>
    <row r="380" spans="1:12" x14ac:dyDescent="0.2">
      <c r="K380" t="s">
        <v>20</v>
      </c>
      <c r="L380">
        <v>103</v>
      </c>
    </row>
    <row r="381" spans="1:12" x14ac:dyDescent="0.2">
      <c r="K381" t="s">
        <v>20</v>
      </c>
      <c r="L381">
        <v>147</v>
      </c>
    </row>
    <row r="382" spans="1:12" x14ac:dyDescent="0.2">
      <c r="K382" t="s">
        <v>20</v>
      </c>
      <c r="L382">
        <v>110</v>
      </c>
    </row>
    <row r="383" spans="1:12" x14ac:dyDescent="0.2">
      <c r="K383" t="s">
        <v>20</v>
      </c>
      <c r="L383">
        <v>134</v>
      </c>
    </row>
    <row r="384" spans="1:12" x14ac:dyDescent="0.2">
      <c r="K384" t="s">
        <v>20</v>
      </c>
      <c r="L384">
        <v>269</v>
      </c>
    </row>
    <row r="385" spans="11:12" x14ac:dyDescent="0.2">
      <c r="K385" t="s">
        <v>20</v>
      </c>
      <c r="L385">
        <v>175</v>
      </c>
    </row>
    <row r="386" spans="11:12" x14ac:dyDescent="0.2">
      <c r="K386" t="s">
        <v>20</v>
      </c>
      <c r="L386">
        <v>69</v>
      </c>
    </row>
    <row r="387" spans="11:12" x14ac:dyDescent="0.2">
      <c r="K387" t="s">
        <v>20</v>
      </c>
      <c r="L387">
        <v>190</v>
      </c>
    </row>
    <row r="388" spans="11:12" x14ac:dyDescent="0.2">
      <c r="K388" t="s">
        <v>20</v>
      </c>
      <c r="L388">
        <v>237</v>
      </c>
    </row>
    <row r="389" spans="11:12" x14ac:dyDescent="0.2">
      <c r="K389" t="s">
        <v>20</v>
      </c>
      <c r="L389">
        <v>196</v>
      </c>
    </row>
    <row r="390" spans="11:12" x14ac:dyDescent="0.2">
      <c r="K390" t="s">
        <v>20</v>
      </c>
      <c r="L390">
        <v>7295</v>
      </c>
    </row>
    <row r="391" spans="11:12" x14ac:dyDescent="0.2">
      <c r="K391" t="s">
        <v>20</v>
      </c>
      <c r="L391">
        <v>2893</v>
      </c>
    </row>
    <row r="392" spans="11:12" x14ac:dyDescent="0.2">
      <c r="K392" t="s">
        <v>20</v>
      </c>
      <c r="L392">
        <v>820</v>
      </c>
    </row>
    <row r="393" spans="11:12" x14ac:dyDescent="0.2">
      <c r="K393" t="s">
        <v>20</v>
      </c>
      <c r="L393">
        <v>2038</v>
      </c>
    </row>
    <row r="394" spans="11:12" x14ac:dyDescent="0.2">
      <c r="K394" t="s">
        <v>20</v>
      </c>
      <c r="L394">
        <v>116</v>
      </c>
    </row>
    <row r="395" spans="11:12" x14ac:dyDescent="0.2">
      <c r="K395" t="s">
        <v>20</v>
      </c>
      <c r="L395">
        <v>1345</v>
      </c>
    </row>
    <row r="396" spans="11:12" x14ac:dyDescent="0.2">
      <c r="K396" t="s">
        <v>20</v>
      </c>
      <c r="L396">
        <v>168</v>
      </c>
    </row>
    <row r="397" spans="11:12" x14ac:dyDescent="0.2">
      <c r="K397" t="s">
        <v>20</v>
      </c>
      <c r="L397">
        <v>137</v>
      </c>
    </row>
    <row r="398" spans="11:12" x14ac:dyDescent="0.2">
      <c r="K398" t="s">
        <v>20</v>
      </c>
      <c r="L398">
        <v>186</v>
      </c>
    </row>
    <row r="399" spans="11:12" x14ac:dyDescent="0.2">
      <c r="K399" t="s">
        <v>20</v>
      </c>
      <c r="L399">
        <v>125</v>
      </c>
    </row>
    <row r="400" spans="11:12" x14ac:dyDescent="0.2">
      <c r="K400" t="s">
        <v>20</v>
      </c>
      <c r="L400">
        <v>202</v>
      </c>
    </row>
    <row r="401" spans="11:12" x14ac:dyDescent="0.2">
      <c r="K401" t="s">
        <v>20</v>
      </c>
      <c r="L401">
        <v>103</v>
      </c>
    </row>
    <row r="402" spans="11:12" x14ac:dyDescent="0.2">
      <c r="K402" t="s">
        <v>20</v>
      </c>
      <c r="L402">
        <v>1785</v>
      </c>
    </row>
    <row r="403" spans="11:12" x14ac:dyDescent="0.2">
      <c r="K403" t="s">
        <v>20</v>
      </c>
      <c r="L403">
        <v>157</v>
      </c>
    </row>
    <row r="404" spans="11:12" x14ac:dyDescent="0.2">
      <c r="K404" t="s">
        <v>20</v>
      </c>
      <c r="L404">
        <v>555</v>
      </c>
    </row>
    <row r="405" spans="11:12" x14ac:dyDescent="0.2">
      <c r="K405" t="s">
        <v>20</v>
      </c>
      <c r="L405">
        <v>297</v>
      </c>
    </row>
    <row r="406" spans="11:12" x14ac:dyDescent="0.2">
      <c r="K406" t="s">
        <v>20</v>
      </c>
      <c r="L406">
        <v>123</v>
      </c>
    </row>
    <row r="407" spans="11:12" x14ac:dyDescent="0.2">
      <c r="K407" t="s">
        <v>20</v>
      </c>
      <c r="L407">
        <v>3036</v>
      </c>
    </row>
    <row r="408" spans="11:12" x14ac:dyDescent="0.2">
      <c r="K408" t="s">
        <v>20</v>
      </c>
      <c r="L408">
        <v>144</v>
      </c>
    </row>
    <row r="409" spans="11:12" x14ac:dyDescent="0.2">
      <c r="K409" t="s">
        <v>20</v>
      </c>
      <c r="L409">
        <v>121</v>
      </c>
    </row>
    <row r="410" spans="11:12" x14ac:dyDescent="0.2">
      <c r="K410" t="s">
        <v>20</v>
      </c>
      <c r="L410">
        <v>181</v>
      </c>
    </row>
    <row r="411" spans="11:12" x14ac:dyDescent="0.2">
      <c r="K411" t="s">
        <v>20</v>
      </c>
      <c r="L411">
        <v>122</v>
      </c>
    </row>
    <row r="412" spans="11:12" x14ac:dyDescent="0.2">
      <c r="K412" t="s">
        <v>20</v>
      </c>
      <c r="L412">
        <v>1071</v>
      </c>
    </row>
    <row r="413" spans="11:12" x14ac:dyDescent="0.2">
      <c r="K413" t="s">
        <v>20</v>
      </c>
      <c r="L413">
        <v>980</v>
      </c>
    </row>
    <row r="414" spans="11:12" x14ac:dyDescent="0.2">
      <c r="K414" t="s">
        <v>20</v>
      </c>
      <c r="L414">
        <v>536</v>
      </c>
    </row>
    <row r="415" spans="11:12" x14ac:dyDescent="0.2">
      <c r="K415" t="s">
        <v>20</v>
      </c>
      <c r="L415">
        <v>1991</v>
      </c>
    </row>
    <row r="416" spans="11:12" x14ac:dyDescent="0.2">
      <c r="K416" t="s">
        <v>20</v>
      </c>
      <c r="L416">
        <v>180</v>
      </c>
    </row>
    <row r="417" spans="11:12" x14ac:dyDescent="0.2">
      <c r="K417" t="s">
        <v>20</v>
      </c>
      <c r="L417">
        <v>130</v>
      </c>
    </row>
    <row r="418" spans="11:12" x14ac:dyDescent="0.2">
      <c r="K418" t="s">
        <v>20</v>
      </c>
      <c r="L418">
        <v>122</v>
      </c>
    </row>
    <row r="419" spans="11:12" x14ac:dyDescent="0.2">
      <c r="K419" t="s">
        <v>20</v>
      </c>
      <c r="L419">
        <v>140</v>
      </c>
    </row>
    <row r="420" spans="11:12" x14ac:dyDescent="0.2">
      <c r="K420" t="s">
        <v>20</v>
      </c>
      <c r="L420">
        <v>3388</v>
      </c>
    </row>
    <row r="421" spans="11:12" x14ac:dyDescent="0.2">
      <c r="K421" t="s">
        <v>20</v>
      </c>
      <c r="L421">
        <v>280</v>
      </c>
    </row>
    <row r="422" spans="11:12" x14ac:dyDescent="0.2">
      <c r="K422" t="s">
        <v>20</v>
      </c>
      <c r="L422">
        <v>366</v>
      </c>
    </row>
    <row r="423" spans="11:12" x14ac:dyDescent="0.2">
      <c r="K423" t="s">
        <v>20</v>
      </c>
      <c r="L423">
        <v>270</v>
      </c>
    </row>
    <row r="424" spans="11:12" x14ac:dyDescent="0.2">
      <c r="K424" t="s">
        <v>20</v>
      </c>
      <c r="L424">
        <v>137</v>
      </c>
    </row>
    <row r="425" spans="11:12" x14ac:dyDescent="0.2">
      <c r="K425" t="s">
        <v>20</v>
      </c>
      <c r="L425">
        <v>3205</v>
      </c>
    </row>
    <row r="426" spans="11:12" x14ac:dyDescent="0.2">
      <c r="K426" t="s">
        <v>20</v>
      </c>
      <c r="L426">
        <v>288</v>
      </c>
    </row>
    <row r="427" spans="11:12" x14ac:dyDescent="0.2">
      <c r="K427" t="s">
        <v>20</v>
      </c>
      <c r="L427">
        <v>148</v>
      </c>
    </row>
    <row r="428" spans="11:12" x14ac:dyDescent="0.2">
      <c r="K428" t="s">
        <v>20</v>
      </c>
      <c r="L428">
        <v>114</v>
      </c>
    </row>
    <row r="429" spans="11:12" x14ac:dyDescent="0.2">
      <c r="K429" t="s">
        <v>20</v>
      </c>
      <c r="L429">
        <v>1518</v>
      </c>
    </row>
    <row r="430" spans="11:12" x14ac:dyDescent="0.2">
      <c r="K430" t="s">
        <v>20</v>
      </c>
      <c r="L430">
        <v>166</v>
      </c>
    </row>
    <row r="431" spans="11:12" x14ac:dyDescent="0.2">
      <c r="K431" t="s">
        <v>20</v>
      </c>
      <c r="L431">
        <v>100</v>
      </c>
    </row>
    <row r="432" spans="11:12" x14ac:dyDescent="0.2">
      <c r="K432" t="s">
        <v>20</v>
      </c>
      <c r="L432">
        <v>235</v>
      </c>
    </row>
    <row r="433" spans="11:12" x14ac:dyDescent="0.2">
      <c r="K433" t="s">
        <v>20</v>
      </c>
      <c r="L433">
        <v>148</v>
      </c>
    </row>
    <row r="434" spans="11:12" x14ac:dyDescent="0.2">
      <c r="K434" t="s">
        <v>20</v>
      </c>
      <c r="L434">
        <v>198</v>
      </c>
    </row>
    <row r="435" spans="11:12" x14ac:dyDescent="0.2">
      <c r="K435" t="s">
        <v>20</v>
      </c>
      <c r="L435">
        <v>150</v>
      </c>
    </row>
    <row r="436" spans="11:12" x14ac:dyDescent="0.2">
      <c r="K436" t="s">
        <v>20</v>
      </c>
      <c r="L436">
        <v>216</v>
      </c>
    </row>
    <row r="437" spans="11:12" x14ac:dyDescent="0.2">
      <c r="K437" t="s">
        <v>20</v>
      </c>
      <c r="L437">
        <v>5139</v>
      </c>
    </row>
    <row r="438" spans="11:12" x14ac:dyDescent="0.2">
      <c r="K438" t="s">
        <v>20</v>
      </c>
      <c r="L438">
        <v>2353</v>
      </c>
    </row>
    <row r="439" spans="11:12" x14ac:dyDescent="0.2">
      <c r="K439" t="s">
        <v>20</v>
      </c>
      <c r="L439">
        <v>78</v>
      </c>
    </row>
    <row r="440" spans="11:12" x14ac:dyDescent="0.2">
      <c r="K440" t="s">
        <v>20</v>
      </c>
      <c r="L440">
        <v>174</v>
      </c>
    </row>
    <row r="441" spans="11:12" x14ac:dyDescent="0.2">
      <c r="K441" t="s">
        <v>20</v>
      </c>
      <c r="L441">
        <v>164</v>
      </c>
    </row>
    <row r="442" spans="11:12" x14ac:dyDescent="0.2">
      <c r="K442" t="s">
        <v>20</v>
      </c>
      <c r="L442">
        <v>161</v>
      </c>
    </row>
    <row r="443" spans="11:12" x14ac:dyDescent="0.2">
      <c r="K443" t="s">
        <v>20</v>
      </c>
      <c r="L443">
        <v>138</v>
      </c>
    </row>
    <row r="444" spans="11:12" x14ac:dyDescent="0.2">
      <c r="K444" t="s">
        <v>20</v>
      </c>
      <c r="L444">
        <v>3308</v>
      </c>
    </row>
    <row r="445" spans="11:12" x14ac:dyDescent="0.2">
      <c r="K445" t="s">
        <v>20</v>
      </c>
      <c r="L445">
        <v>127</v>
      </c>
    </row>
    <row r="446" spans="11:12" x14ac:dyDescent="0.2">
      <c r="K446" t="s">
        <v>20</v>
      </c>
      <c r="L446">
        <v>207</v>
      </c>
    </row>
    <row r="447" spans="11:12" x14ac:dyDescent="0.2">
      <c r="K447" t="s">
        <v>20</v>
      </c>
      <c r="L447">
        <v>181</v>
      </c>
    </row>
    <row r="448" spans="11:12" x14ac:dyDescent="0.2">
      <c r="K448" t="s">
        <v>20</v>
      </c>
      <c r="L448">
        <v>110</v>
      </c>
    </row>
    <row r="449" spans="11:12" x14ac:dyDescent="0.2">
      <c r="K449" t="s">
        <v>20</v>
      </c>
      <c r="L449">
        <v>185</v>
      </c>
    </row>
    <row r="450" spans="11:12" x14ac:dyDescent="0.2">
      <c r="K450" t="s">
        <v>20</v>
      </c>
      <c r="L450">
        <v>121</v>
      </c>
    </row>
    <row r="451" spans="11:12" x14ac:dyDescent="0.2">
      <c r="K451" t="s">
        <v>20</v>
      </c>
      <c r="L451">
        <v>106</v>
      </c>
    </row>
    <row r="452" spans="11:12" x14ac:dyDescent="0.2">
      <c r="K452" t="s">
        <v>20</v>
      </c>
      <c r="L452">
        <v>142</v>
      </c>
    </row>
    <row r="453" spans="11:12" x14ac:dyDescent="0.2">
      <c r="K453" t="s">
        <v>20</v>
      </c>
      <c r="L453">
        <v>233</v>
      </c>
    </row>
    <row r="454" spans="11:12" x14ac:dyDescent="0.2">
      <c r="K454" t="s">
        <v>20</v>
      </c>
      <c r="L454">
        <v>218</v>
      </c>
    </row>
    <row r="455" spans="11:12" x14ac:dyDescent="0.2">
      <c r="K455" t="s">
        <v>20</v>
      </c>
      <c r="L455">
        <v>76</v>
      </c>
    </row>
    <row r="456" spans="11:12" x14ac:dyDescent="0.2">
      <c r="K456" t="s">
        <v>20</v>
      </c>
      <c r="L456">
        <v>43</v>
      </c>
    </row>
    <row r="457" spans="11:12" x14ac:dyDescent="0.2">
      <c r="K457" t="s">
        <v>20</v>
      </c>
      <c r="L457">
        <v>221</v>
      </c>
    </row>
    <row r="458" spans="11:12" x14ac:dyDescent="0.2">
      <c r="K458" t="s">
        <v>20</v>
      </c>
      <c r="L458">
        <v>2805</v>
      </c>
    </row>
    <row r="459" spans="11:12" x14ac:dyDescent="0.2">
      <c r="K459" t="s">
        <v>20</v>
      </c>
      <c r="L459">
        <v>68</v>
      </c>
    </row>
    <row r="460" spans="11:12" x14ac:dyDescent="0.2">
      <c r="K460" t="s">
        <v>20</v>
      </c>
      <c r="L460">
        <v>183</v>
      </c>
    </row>
    <row r="461" spans="11:12" x14ac:dyDescent="0.2">
      <c r="K461" t="s">
        <v>20</v>
      </c>
      <c r="L461">
        <v>133</v>
      </c>
    </row>
    <row r="462" spans="11:12" x14ac:dyDescent="0.2">
      <c r="K462" t="s">
        <v>20</v>
      </c>
      <c r="L462">
        <v>2489</v>
      </c>
    </row>
    <row r="463" spans="11:12" x14ac:dyDescent="0.2">
      <c r="K463" t="s">
        <v>20</v>
      </c>
      <c r="L463">
        <v>69</v>
      </c>
    </row>
    <row r="464" spans="11:12" x14ac:dyDescent="0.2">
      <c r="K464" t="s">
        <v>20</v>
      </c>
      <c r="L464">
        <v>279</v>
      </c>
    </row>
    <row r="465" spans="11:12" x14ac:dyDescent="0.2">
      <c r="K465" t="s">
        <v>20</v>
      </c>
      <c r="L465">
        <v>210</v>
      </c>
    </row>
    <row r="466" spans="11:12" x14ac:dyDescent="0.2">
      <c r="K466" t="s">
        <v>20</v>
      </c>
      <c r="L466">
        <v>2100</v>
      </c>
    </row>
    <row r="467" spans="11:12" x14ac:dyDescent="0.2">
      <c r="K467" t="s">
        <v>20</v>
      </c>
      <c r="L467">
        <v>252</v>
      </c>
    </row>
    <row r="468" spans="11:12" x14ac:dyDescent="0.2">
      <c r="K468" t="s">
        <v>20</v>
      </c>
      <c r="L468">
        <v>1280</v>
      </c>
    </row>
    <row r="469" spans="11:12" x14ac:dyDescent="0.2">
      <c r="K469" t="s">
        <v>20</v>
      </c>
      <c r="L469">
        <v>157</v>
      </c>
    </row>
    <row r="470" spans="11:12" x14ac:dyDescent="0.2">
      <c r="K470" t="s">
        <v>20</v>
      </c>
      <c r="L470">
        <v>194</v>
      </c>
    </row>
    <row r="471" spans="11:12" x14ac:dyDescent="0.2">
      <c r="K471" t="s">
        <v>20</v>
      </c>
      <c r="L471">
        <v>82</v>
      </c>
    </row>
    <row r="472" spans="11:12" x14ac:dyDescent="0.2">
      <c r="K472" t="s">
        <v>20</v>
      </c>
      <c r="L472">
        <v>4233</v>
      </c>
    </row>
    <row r="473" spans="11:12" x14ac:dyDescent="0.2">
      <c r="K473" t="s">
        <v>20</v>
      </c>
      <c r="L473">
        <v>1297</v>
      </c>
    </row>
    <row r="474" spans="11:12" x14ac:dyDescent="0.2">
      <c r="K474" t="s">
        <v>20</v>
      </c>
      <c r="L474">
        <v>165</v>
      </c>
    </row>
    <row r="475" spans="11:12" x14ac:dyDescent="0.2">
      <c r="K475" t="s">
        <v>20</v>
      </c>
      <c r="L475">
        <v>119</v>
      </c>
    </row>
    <row r="476" spans="11:12" x14ac:dyDescent="0.2">
      <c r="K476" t="s">
        <v>20</v>
      </c>
      <c r="L476">
        <v>1797</v>
      </c>
    </row>
    <row r="477" spans="11:12" x14ac:dyDescent="0.2">
      <c r="K477" t="s">
        <v>20</v>
      </c>
      <c r="L477">
        <v>261</v>
      </c>
    </row>
    <row r="478" spans="11:12" x14ac:dyDescent="0.2">
      <c r="K478" t="s">
        <v>20</v>
      </c>
      <c r="L478">
        <v>157</v>
      </c>
    </row>
    <row r="479" spans="11:12" x14ac:dyDescent="0.2">
      <c r="K479" t="s">
        <v>20</v>
      </c>
      <c r="L479">
        <v>3533</v>
      </c>
    </row>
    <row r="480" spans="11:12" x14ac:dyDescent="0.2">
      <c r="K480" t="s">
        <v>20</v>
      </c>
      <c r="L480">
        <v>155</v>
      </c>
    </row>
    <row r="481" spans="11:12" x14ac:dyDescent="0.2">
      <c r="K481" t="s">
        <v>20</v>
      </c>
      <c r="L481">
        <v>132</v>
      </c>
    </row>
    <row r="482" spans="11:12" x14ac:dyDescent="0.2">
      <c r="K482" t="s">
        <v>20</v>
      </c>
      <c r="L482">
        <v>1354</v>
      </c>
    </row>
    <row r="483" spans="11:12" x14ac:dyDescent="0.2">
      <c r="K483" t="s">
        <v>20</v>
      </c>
      <c r="L483">
        <v>48</v>
      </c>
    </row>
    <row r="484" spans="11:12" x14ac:dyDescent="0.2">
      <c r="K484" t="s">
        <v>20</v>
      </c>
      <c r="L484">
        <v>110</v>
      </c>
    </row>
    <row r="485" spans="11:12" x14ac:dyDescent="0.2">
      <c r="K485" t="s">
        <v>20</v>
      </c>
      <c r="L485">
        <v>172</v>
      </c>
    </row>
    <row r="486" spans="11:12" x14ac:dyDescent="0.2">
      <c r="K486" t="s">
        <v>20</v>
      </c>
      <c r="L486">
        <v>307</v>
      </c>
    </row>
    <row r="487" spans="11:12" x14ac:dyDescent="0.2">
      <c r="K487" t="s">
        <v>20</v>
      </c>
      <c r="L487">
        <v>160</v>
      </c>
    </row>
    <row r="488" spans="11:12" x14ac:dyDescent="0.2">
      <c r="K488" t="s">
        <v>20</v>
      </c>
      <c r="L488">
        <v>1467</v>
      </c>
    </row>
    <row r="489" spans="11:12" x14ac:dyDescent="0.2">
      <c r="K489" t="s">
        <v>20</v>
      </c>
      <c r="L489">
        <v>2662</v>
      </c>
    </row>
    <row r="490" spans="11:12" x14ac:dyDescent="0.2">
      <c r="K490" t="s">
        <v>20</v>
      </c>
      <c r="L490">
        <v>452</v>
      </c>
    </row>
    <row r="491" spans="11:12" x14ac:dyDescent="0.2">
      <c r="K491" t="s">
        <v>20</v>
      </c>
      <c r="L491">
        <v>158</v>
      </c>
    </row>
    <row r="492" spans="11:12" x14ac:dyDescent="0.2">
      <c r="K492" t="s">
        <v>20</v>
      </c>
      <c r="L492">
        <v>225</v>
      </c>
    </row>
    <row r="493" spans="11:12" x14ac:dyDescent="0.2">
      <c r="K493" t="s">
        <v>20</v>
      </c>
      <c r="L493">
        <v>65</v>
      </c>
    </row>
    <row r="494" spans="11:12" x14ac:dyDescent="0.2">
      <c r="K494" t="s">
        <v>20</v>
      </c>
      <c r="L494">
        <v>163</v>
      </c>
    </row>
    <row r="495" spans="11:12" x14ac:dyDescent="0.2">
      <c r="K495" t="s">
        <v>20</v>
      </c>
      <c r="L495">
        <v>85</v>
      </c>
    </row>
    <row r="496" spans="11:12" x14ac:dyDescent="0.2">
      <c r="K496" t="s">
        <v>20</v>
      </c>
      <c r="L496">
        <v>217</v>
      </c>
    </row>
    <row r="497" spans="11:12" x14ac:dyDescent="0.2">
      <c r="K497" t="s">
        <v>20</v>
      </c>
      <c r="L497">
        <v>150</v>
      </c>
    </row>
    <row r="498" spans="11:12" x14ac:dyDescent="0.2">
      <c r="K498" t="s">
        <v>20</v>
      </c>
      <c r="L498">
        <v>3272</v>
      </c>
    </row>
    <row r="499" spans="11:12" x14ac:dyDescent="0.2">
      <c r="K499" t="s">
        <v>20</v>
      </c>
      <c r="L499">
        <v>300</v>
      </c>
    </row>
    <row r="500" spans="11:12" x14ac:dyDescent="0.2">
      <c r="K500" t="s">
        <v>20</v>
      </c>
      <c r="L500">
        <v>126</v>
      </c>
    </row>
    <row r="501" spans="11:12" x14ac:dyDescent="0.2">
      <c r="K501" t="s">
        <v>20</v>
      </c>
      <c r="L501">
        <v>2320</v>
      </c>
    </row>
    <row r="502" spans="11:12" x14ac:dyDescent="0.2">
      <c r="K502" t="s">
        <v>20</v>
      </c>
      <c r="L502">
        <v>81</v>
      </c>
    </row>
    <row r="503" spans="11:12" x14ac:dyDescent="0.2">
      <c r="K503" t="s">
        <v>20</v>
      </c>
      <c r="L503">
        <v>1887</v>
      </c>
    </row>
    <row r="504" spans="11:12" x14ac:dyDescent="0.2">
      <c r="K504" t="s">
        <v>20</v>
      </c>
      <c r="L504">
        <v>4358</v>
      </c>
    </row>
    <row r="505" spans="11:12" x14ac:dyDescent="0.2">
      <c r="K505" t="s">
        <v>20</v>
      </c>
      <c r="L505">
        <v>53</v>
      </c>
    </row>
    <row r="506" spans="11:12" x14ac:dyDescent="0.2">
      <c r="K506" t="s">
        <v>20</v>
      </c>
      <c r="L506">
        <v>2414</v>
      </c>
    </row>
    <row r="507" spans="11:12" x14ac:dyDescent="0.2">
      <c r="K507" t="s">
        <v>20</v>
      </c>
      <c r="L507">
        <v>80</v>
      </c>
    </row>
    <row r="508" spans="11:12" x14ac:dyDescent="0.2">
      <c r="K508" t="s">
        <v>20</v>
      </c>
      <c r="L508">
        <v>193</v>
      </c>
    </row>
    <row r="509" spans="11:12" x14ac:dyDescent="0.2">
      <c r="K509" t="s">
        <v>20</v>
      </c>
      <c r="L509">
        <v>52</v>
      </c>
    </row>
    <row r="510" spans="11:12" x14ac:dyDescent="0.2">
      <c r="K510" t="s">
        <v>20</v>
      </c>
      <c r="L510">
        <v>290</v>
      </c>
    </row>
    <row r="511" spans="11:12" x14ac:dyDescent="0.2">
      <c r="K511" t="s">
        <v>20</v>
      </c>
      <c r="L511">
        <v>122</v>
      </c>
    </row>
    <row r="512" spans="11:12" x14ac:dyDescent="0.2">
      <c r="K512" t="s">
        <v>20</v>
      </c>
      <c r="L512">
        <v>1470</v>
      </c>
    </row>
    <row r="513" spans="11:12" x14ac:dyDescent="0.2">
      <c r="K513" t="s">
        <v>20</v>
      </c>
      <c r="L513">
        <v>165</v>
      </c>
    </row>
    <row r="514" spans="11:12" x14ac:dyDescent="0.2">
      <c r="K514" t="s">
        <v>20</v>
      </c>
      <c r="L514">
        <v>182</v>
      </c>
    </row>
    <row r="515" spans="11:12" x14ac:dyDescent="0.2">
      <c r="K515" t="s">
        <v>20</v>
      </c>
      <c r="L515">
        <v>199</v>
      </c>
    </row>
    <row r="516" spans="11:12" x14ac:dyDescent="0.2">
      <c r="K516" t="s">
        <v>20</v>
      </c>
      <c r="L516">
        <v>56</v>
      </c>
    </row>
    <row r="517" spans="11:12" x14ac:dyDescent="0.2">
      <c r="K517" t="s">
        <v>20</v>
      </c>
      <c r="L517">
        <v>1460</v>
      </c>
    </row>
    <row r="518" spans="11:12" x14ac:dyDescent="0.2">
      <c r="K518" t="s">
        <v>20</v>
      </c>
      <c r="L518">
        <v>123</v>
      </c>
    </row>
    <row r="519" spans="11:12" x14ac:dyDescent="0.2">
      <c r="K519" t="s">
        <v>20</v>
      </c>
      <c r="L519">
        <v>159</v>
      </c>
    </row>
    <row r="520" spans="11:12" x14ac:dyDescent="0.2">
      <c r="K520" t="s">
        <v>20</v>
      </c>
      <c r="L520">
        <v>110</v>
      </c>
    </row>
    <row r="521" spans="11:12" x14ac:dyDescent="0.2">
      <c r="K521" t="s">
        <v>20</v>
      </c>
      <c r="L521">
        <v>236</v>
      </c>
    </row>
    <row r="522" spans="11:12" x14ac:dyDescent="0.2">
      <c r="K522" t="s">
        <v>20</v>
      </c>
      <c r="L522">
        <v>191</v>
      </c>
    </row>
    <row r="523" spans="11:12" x14ac:dyDescent="0.2">
      <c r="K523" t="s">
        <v>20</v>
      </c>
      <c r="L523">
        <v>3934</v>
      </c>
    </row>
    <row r="524" spans="11:12" x14ac:dyDescent="0.2">
      <c r="K524" t="s">
        <v>20</v>
      </c>
      <c r="L524">
        <v>80</v>
      </c>
    </row>
    <row r="525" spans="11:12" x14ac:dyDescent="0.2">
      <c r="K525" t="s">
        <v>20</v>
      </c>
      <c r="L525">
        <v>462</v>
      </c>
    </row>
    <row r="526" spans="11:12" x14ac:dyDescent="0.2">
      <c r="K526" t="s">
        <v>20</v>
      </c>
      <c r="L526">
        <v>179</v>
      </c>
    </row>
    <row r="527" spans="11:12" x14ac:dyDescent="0.2">
      <c r="K527" t="s">
        <v>20</v>
      </c>
      <c r="L527">
        <v>1866</v>
      </c>
    </row>
    <row r="528" spans="11:12" x14ac:dyDescent="0.2">
      <c r="K528" t="s">
        <v>20</v>
      </c>
      <c r="L528">
        <v>156</v>
      </c>
    </row>
    <row r="529" spans="11:12" x14ac:dyDescent="0.2">
      <c r="K529" t="s">
        <v>20</v>
      </c>
      <c r="L529">
        <v>255</v>
      </c>
    </row>
    <row r="530" spans="11:12" x14ac:dyDescent="0.2">
      <c r="K530" t="s">
        <v>20</v>
      </c>
      <c r="L530">
        <v>2261</v>
      </c>
    </row>
    <row r="531" spans="11:12" x14ac:dyDescent="0.2">
      <c r="K531" t="s">
        <v>20</v>
      </c>
      <c r="L531">
        <v>40</v>
      </c>
    </row>
    <row r="532" spans="11:12" x14ac:dyDescent="0.2">
      <c r="K532" t="s">
        <v>20</v>
      </c>
      <c r="L532">
        <v>2289</v>
      </c>
    </row>
    <row r="533" spans="11:12" x14ac:dyDescent="0.2">
      <c r="K533" t="s">
        <v>20</v>
      </c>
      <c r="L533">
        <v>65</v>
      </c>
    </row>
    <row r="534" spans="11:12" x14ac:dyDescent="0.2">
      <c r="K534" t="s">
        <v>20</v>
      </c>
      <c r="L534">
        <v>3777</v>
      </c>
    </row>
    <row r="535" spans="11:12" x14ac:dyDescent="0.2">
      <c r="K535" t="s">
        <v>20</v>
      </c>
      <c r="L535">
        <v>184</v>
      </c>
    </row>
    <row r="536" spans="11:12" x14ac:dyDescent="0.2">
      <c r="K536" t="s">
        <v>20</v>
      </c>
      <c r="L536">
        <v>85</v>
      </c>
    </row>
    <row r="537" spans="11:12" x14ac:dyDescent="0.2">
      <c r="K537" t="s">
        <v>20</v>
      </c>
      <c r="L537">
        <v>144</v>
      </c>
    </row>
    <row r="538" spans="11:12" x14ac:dyDescent="0.2">
      <c r="K538" t="s">
        <v>20</v>
      </c>
      <c r="L538">
        <v>1902</v>
      </c>
    </row>
    <row r="539" spans="11:12" x14ac:dyDescent="0.2">
      <c r="K539" t="s">
        <v>20</v>
      </c>
      <c r="L539">
        <v>105</v>
      </c>
    </row>
    <row r="540" spans="11:12" x14ac:dyDescent="0.2">
      <c r="K540" t="s">
        <v>20</v>
      </c>
      <c r="L540">
        <v>132</v>
      </c>
    </row>
    <row r="541" spans="11:12" x14ac:dyDescent="0.2">
      <c r="K541" t="s">
        <v>20</v>
      </c>
      <c r="L541">
        <v>96</v>
      </c>
    </row>
    <row r="542" spans="11:12" x14ac:dyDescent="0.2">
      <c r="K542" t="s">
        <v>20</v>
      </c>
      <c r="L542">
        <v>114</v>
      </c>
    </row>
    <row r="543" spans="11:12" x14ac:dyDescent="0.2">
      <c r="K543" t="s">
        <v>20</v>
      </c>
      <c r="L543">
        <v>203</v>
      </c>
    </row>
    <row r="544" spans="11:12" x14ac:dyDescent="0.2">
      <c r="K544" t="s">
        <v>20</v>
      </c>
      <c r="L544">
        <v>1559</v>
      </c>
    </row>
    <row r="545" spans="11:12" x14ac:dyDescent="0.2">
      <c r="K545" t="s">
        <v>20</v>
      </c>
      <c r="L545">
        <v>1548</v>
      </c>
    </row>
    <row r="546" spans="11:12" x14ac:dyDescent="0.2">
      <c r="K546" t="s">
        <v>20</v>
      </c>
      <c r="L546">
        <v>80</v>
      </c>
    </row>
    <row r="547" spans="11:12" x14ac:dyDescent="0.2">
      <c r="K547" t="s">
        <v>20</v>
      </c>
      <c r="L547">
        <v>131</v>
      </c>
    </row>
    <row r="548" spans="11:12" x14ac:dyDescent="0.2">
      <c r="K548" t="s">
        <v>20</v>
      </c>
      <c r="L548">
        <v>112</v>
      </c>
    </row>
    <row r="549" spans="11:12" x14ac:dyDescent="0.2">
      <c r="K549" t="s">
        <v>20</v>
      </c>
      <c r="L549">
        <v>155</v>
      </c>
    </row>
    <row r="550" spans="11:12" x14ac:dyDescent="0.2">
      <c r="K550" t="s">
        <v>20</v>
      </c>
      <c r="L550">
        <v>266</v>
      </c>
    </row>
    <row r="551" spans="11:12" x14ac:dyDescent="0.2">
      <c r="K551" t="s">
        <v>20</v>
      </c>
      <c r="L551">
        <v>155</v>
      </c>
    </row>
    <row r="552" spans="11:12" x14ac:dyDescent="0.2">
      <c r="K552" t="s">
        <v>20</v>
      </c>
      <c r="L552">
        <v>207</v>
      </c>
    </row>
    <row r="553" spans="11:12" x14ac:dyDescent="0.2">
      <c r="K553" t="s">
        <v>20</v>
      </c>
      <c r="L553">
        <v>245</v>
      </c>
    </row>
    <row r="554" spans="11:12" x14ac:dyDescent="0.2">
      <c r="K554" t="s">
        <v>20</v>
      </c>
      <c r="L554">
        <v>1573</v>
      </c>
    </row>
    <row r="555" spans="11:12" x14ac:dyDescent="0.2">
      <c r="K555" t="s">
        <v>20</v>
      </c>
      <c r="L555">
        <v>114</v>
      </c>
    </row>
    <row r="556" spans="11:12" x14ac:dyDescent="0.2">
      <c r="K556" t="s">
        <v>20</v>
      </c>
      <c r="L556">
        <v>93</v>
      </c>
    </row>
    <row r="557" spans="11:12" x14ac:dyDescent="0.2">
      <c r="K557" t="s">
        <v>20</v>
      </c>
      <c r="L557">
        <v>1681</v>
      </c>
    </row>
    <row r="558" spans="11:12" x14ac:dyDescent="0.2">
      <c r="K558" t="s">
        <v>20</v>
      </c>
      <c r="L558">
        <v>32</v>
      </c>
    </row>
    <row r="559" spans="11:12" x14ac:dyDescent="0.2">
      <c r="K559" t="s">
        <v>20</v>
      </c>
      <c r="L559">
        <v>135</v>
      </c>
    </row>
    <row r="560" spans="11:12" x14ac:dyDescent="0.2">
      <c r="K560" t="s">
        <v>20</v>
      </c>
      <c r="L560">
        <v>140</v>
      </c>
    </row>
    <row r="561" spans="11:12" x14ac:dyDescent="0.2">
      <c r="K561" t="s">
        <v>20</v>
      </c>
      <c r="L561">
        <v>92</v>
      </c>
    </row>
    <row r="562" spans="11:12" x14ac:dyDescent="0.2">
      <c r="K562" t="s">
        <v>20</v>
      </c>
      <c r="L562">
        <v>1015</v>
      </c>
    </row>
    <row r="563" spans="11:12" x14ac:dyDescent="0.2">
      <c r="K563" t="s">
        <v>20</v>
      </c>
      <c r="L563">
        <v>323</v>
      </c>
    </row>
    <row r="564" spans="11:12" x14ac:dyDescent="0.2">
      <c r="K564" t="s">
        <v>20</v>
      </c>
      <c r="L564">
        <v>2326</v>
      </c>
    </row>
    <row r="565" spans="11:12" x14ac:dyDescent="0.2">
      <c r="K565" t="s">
        <v>20</v>
      </c>
      <c r="L565">
        <v>381</v>
      </c>
    </row>
    <row r="566" spans="11:12" x14ac:dyDescent="0.2">
      <c r="K566" t="s">
        <v>20</v>
      </c>
      <c r="L566">
        <v>480</v>
      </c>
    </row>
    <row r="567" spans="11:12" x14ac:dyDescent="0.2">
      <c r="K567" t="s">
        <v>20</v>
      </c>
      <c r="L567">
        <v>226</v>
      </c>
    </row>
    <row r="568" spans="11:12" x14ac:dyDescent="0.2">
      <c r="K568" t="s">
        <v>20</v>
      </c>
      <c r="L568">
        <v>241</v>
      </c>
    </row>
    <row r="569" spans="11:12" x14ac:dyDescent="0.2">
      <c r="K569" t="s">
        <v>20</v>
      </c>
      <c r="L569">
        <v>132</v>
      </c>
    </row>
    <row r="570" spans="11:12" x14ac:dyDescent="0.2">
      <c r="K570" t="s">
        <v>20</v>
      </c>
      <c r="L570">
        <v>2043</v>
      </c>
    </row>
  </sheetData>
  <sortState xmlns:xlrd2="http://schemas.microsoft.com/office/spreadsheetml/2017/richdata2" ref="A6:B934">
    <sortCondition ref="A5:A934"/>
  </sortState>
  <conditionalFormatting sqref="A5:A369 A935:A1048576 K5:K570">
    <cfRule type="containsText" dxfId="3" priority="1" operator="containsText" text="live">
      <formula>NOT(ISERROR(SEARCH("live",A5)))</formula>
    </cfRule>
    <cfRule type="containsText" dxfId="2" priority="2" operator="containsText" text="canceled">
      <formula>NOT(ISERROR(SEARCH("canceled",A5)))</formula>
    </cfRule>
    <cfRule type="containsText" dxfId="1" priority="3" operator="containsText" text="failed">
      <formula>NOT(ISERROR(SEARCH("failed",A5)))</formula>
    </cfRule>
    <cfRule type="containsText" dxfId="0" priority="4" operator="containsText" text="successful">
      <formula>NOT(ISERROR(SEARCH("successful",A5)))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Outcomes per Category</vt:lpstr>
      <vt:lpstr>Outcomes per Sub-Category</vt:lpstr>
      <vt:lpstr>Outcome by Date and Category</vt:lpstr>
      <vt:lpstr>Outcomes Based on Goal</vt:lpstr>
      <vt:lpstr>Outcomes Based on 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Liberty Heise</cp:lastModifiedBy>
  <dcterms:created xsi:type="dcterms:W3CDTF">2021-09-29T18:52:28Z</dcterms:created>
  <dcterms:modified xsi:type="dcterms:W3CDTF">2022-09-28T17:43:44Z</dcterms:modified>
</cp:coreProperties>
</file>