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filterPrivacy="1" defaultThemeVersion="202300"/>
  <xr:revisionPtr revIDLastSave="1" documentId="8_{170C2F57-9E4D-4C6E-B255-CBA03E0D9751}" xr6:coauthVersionLast="47" xr6:coauthVersionMax="47" xr10:uidLastSave="{87C2943B-E17D-4794-AFDD-0D4B71C373D7}"/>
  <bookViews>
    <workbookView xWindow="-110" yWindow="-110" windowWidth="19420" windowHeight="10300" activeTab="4" xr2:uid="{8627D80E-2DCC-4EDB-9B0D-33E74E94BD72}"/>
  </bookViews>
  <sheets>
    <sheet name="Q1" sheetId="1" r:id="rId1"/>
    <sheet name="Q2" sheetId="2" r:id="rId2"/>
    <sheet name="Q3" sheetId="3" r:id="rId3"/>
    <sheet name="Q4" sheetId="4" r:id="rId4"/>
    <sheet name="Q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5" l="1"/>
  <c r="L9" i="5"/>
  <c r="K9" i="5"/>
  <c r="J9" i="5"/>
  <c r="I9" i="5"/>
  <c r="H9" i="5"/>
  <c r="G9" i="5"/>
  <c r="F9" i="5"/>
  <c r="E9" i="5"/>
  <c r="D9" i="5"/>
  <c r="C9" i="5"/>
  <c r="B9" i="5"/>
  <c r="N8" i="5"/>
  <c r="N7" i="5"/>
  <c r="N6" i="5"/>
  <c r="N5" i="5"/>
  <c r="N4" i="5"/>
  <c r="N3" i="5"/>
  <c r="N9" i="5" s="1"/>
  <c r="B18" i="4"/>
  <c r="M15" i="3"/>
  <c r="L15" i="3"/>
  <c r="K15" i="3"/>
  <c r="J15" i="3"/>
  <c r="I15" i="3"/>
  <c r="H15" i="3"/>
  <c r="G15" i="3"/>
  <c r="F15" i="3"/>
  <c r="E15" i="3"/>
  <c r="D15" i="3"/>
  <c r="C15" i="3"/>
  <c r="B15" i="3"/>
  <c r="N14" i="3"/>
  <c r="N13" i="3"/>
  <c r="N12" i="3"/>
  <c r="N11" i="3"/>
  <c r="N10" i="3"/>
  <c r="N9" i="3"/>
  <c r="N8" i="3"/>
  <c r="N15" i="3" s="1"/>
  <c r="N7" i="3"/>
  <c r="N6" i="3"/>
  <c r="N5" i="3"/>
  <c r="N4" i="3"/>
  <c r="M18" i="1"/>
  <c r="L18" i="1"/>
  <c r="K18" i="1"/>
  <c r="J18" i="1"/>
  <c r="I18" i="1"/>
  <c r="H18" i="1"/>
  <c r="G18" i="1"/>
  <c r="F18" i="1"/>
  <c r="E18" i="1"/>
  <c r="D18" i="1"/>
  <c r="C18" i="1"/>
  <c r="B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18" i="1" s="1"/>
</calcChain>
</file>

<file path=xl/sharedStrings.xml><?xml version="1.0" encoding="utf-8"?>
<sst xmlns="http://schemas.openxmlformats.org/spreadsheetml/2006/main" count="297" uniqueCount="172">
  <si>
    <t>1. The number of loans per library branch, and per month</t>
  </si>
  <si>
    <t>Site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</si>
  <si>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</si>
  <si>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</si>
  <si>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</si>
  <si>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</si>
  <si>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</si>
  <si>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</si>
  <si>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</si>
  <si>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</si>
  <si>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</si>
  <si>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</si>
  <si>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</si>
  <si>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</si>
  <si>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Site Total</t>
  </si>
  <si>
    <t>Barking Learning Centre Community and Family Hub</t>
  </si>
  <si>
    <t>Becontree Community Hub</t>
  </si>
  <si>
    <t>Dagenham Learning Centre Commuity and Family Hub</t>
  </si>
  <si>
    <t>Home Library Service</t>
  </si>
  <si>
    <t>Village Community Hub</t>
  </si>
  <si>
    <t>Marks Gate Community and Family Hub</t>
  </si>
  <si>
    <t>Rush Green College</t>
  </si>
  <si>
    <t>Resources Service</t>
  </si>
  <si>
    <t>Chadwell Heath and Whalebone Community Hub</t>
  </si>
  <si>
    <t>School Library Service</t>
  </si>
  <si>
    <t>Thames Community Hub</t>
  </si>
  <si>
    <t>Valence Community Hub</t>
  </si>
  <si>
    <t>Heath Community Hub</t>
  </si>
  <si>
    <t>Month Total</t>
  </si>
  <si>
    <t>2. The top one hundred titles loaned, with a count of each for the year</t>
  </si>
  <si>
    <t>Number</t>
  </si>
  <si>
    <t>Catalog Title</t>
  </si>
  <si>
    <t>Catalog Author</t>
  </si>
  <si>
    <t>Number of Checkouts</t>
  </si>
  <si>
    <t xml:space="preserve">Diary of a Wimpy Kid </t>
  </si>
  <si>
    <t>Kinney, Jeff.</t>
  </si>
  <si>
    <t>Kinney, Jeff,</t>
  </si>
  <si>
    <t>Curriculum Support Loan Box.</t>
  </si>
  <si>
    <t xml:space="preserve">Tom Gates </t>
  </si>
  <si>
    <t>Pichon, Liz,</t>
  </si>
  <si>
    <t>The magic finger /</t>
  </si>
  <si>
    <t>Dahl, Roald,</t>
  </si>
  <si>
    <t>The Twits /</t>
  </si>
  <si>
    <t>Captain Underpants and the sensational saga of Sir Stinks-A-Lot /</t>
  </si>
  <si>
    <t>Pilkey, Dav,</t>
  </si>
  <si>
    <t>Harry Potter and the philosopher's stone /</t>
  </si>
  <si>
    <t>Rowling, J. K.,</t>
  </si>
  <si>
    <t>The official DVSA theory test for car drivers /</t>
  </si>
  <si>
    <t>Functional skills. study &amp; test practice.</t>
  </si>
  <si>
    <t>Charlie and the great glass elevator /</t>
  </si>
  <si>
    <t>Grandad's magic torch /</t>
  </si>
  <si>
    <t>Atkins, Jill</t>
  </si>
  <si>
    <t>Danny the champion of the world /</t>
  </si>
  <si>
    <t>The witches /</t>
  </si>
  <si>
    <t>Diary of a Wimpy Kid (Book 14): Wrecking Ball /</t>
  </si>
  <si>
    <t>Code Name Bananas /</t>
  </si>
  <si>
    <t>Walliams, David,</t>
  </si>
  <si>
    <t>Harry Potter and the chamber of secrets /</t>
  </si>
  <si>
    <t>Billy and the Minpins /</t>
  </si>
  <si>
    <t>Fing /</t>
  </si>
  <si>
    <t>The very hungry caterpillar /</t>
  </si>
  <si>
    <t>Carle, Eric,</t>
  </si>
  <si>
    <t>Pichon, Liz.</t>
  </si>
  <si>
    <t>For whom the ball rolls /</t>
  </si>
  <si>
    <t>Cat Kid Comic Club:</t>
  </si>
  <si>
    <t>Elmer and the bedtime story /</t>
  </si>
  <si>
    <t>McKee, David,</t>
  </si>
  <si>
    <t>Charlie and the chocolate factory /</t>
  </si>
  <si>
    <t>Harry Potter and the Deathly Hallows /</t>
  </si>
  <si>
    <t>Matilda /</t>
  </si>
  <si>
    <t>The BFG /</t>
  </si>
  <si>
    <t>The flamingo flap /</t>
  </si>
  <si>
    <t>Hatch! /</t>
  </si>
  <si>
    <t>Puss in boots /</t>
  </si>
  <si>
    <t>The midnight gang /</t>
  </si>
  <si>
    <t>Tom Gates (Book 2): Excellent excuses (and other good stuff) /</t>
  </si>
  <si>
    <t>Captain Underpants and the terrifying return of Tippy Tinkletrousers /</t>
  </si>
  <si>
    <t>The pop puffin /</t>
  </si>
  <si>
    <t>Tom Gates (Book 20): Happy to help (eventually) /</t>
  </si>
  <si>
    <t>Tom Gates (Book 3): Everything's amazing (sort of) /</t>
  </si>
  <si>
    <t>Grumpy King Colin /</t>
  </si>
  <si>
    <t>Allcock, Phil</t>
  </si>
  <si>
    <t>Harry Potter and the goblet of fire /</t>
  </si>
  <si>
    <t>Captain Underpants and the tyrannical retaliation of the Turbo Toilet 2000 /</t>
  </si>
  <si>
    <t>Cat Kid Comic Club /</t>
  </si>
  <si>
    <t>Beard, George</t>
  </si>
  <si>
    <t>Brave Dave /</t>
  </si>
  <si>
    <t>Andreae, Giles,</t>
  </si>
  <si>
    <t>Harry Potter and the half-blood prince /</t>
  </si>
  <si>
    <t>Diary of an awesome friendly kid: Rowley Jefferson's journal /</t>
  </si>
  <si>
    <t>Gangsta granny strikes again! /</t>
  </si>
  <si>
    <t>Tom Gates (Book 6): Extra special treats (not) /</t>
  </si>
  <si>
    <t>The ice monster /</t>
  </si>
  <si>
    <t>The white hare and the crocodile /</t>
  </si>
  <si>
    <t>Graves, Sue,</t>
  </si>
  <si>
    <t>Dear zoo /</t>
  </si>
  <si>
    <t>Campbell, Rod,</t>
  </si>
  <si>
    <t>Grandpa's great escape /</t>
  </si>
  <si>
    <t>Grime and punishment /</t>
  </si>
  <si>
    <t>Mothering heights /</t>
  </si>
  <si>
    <t>Sandeep and the dragon /</t>
  </si>
  <si>
    <t>The Smeds and the Smoos /</t>
  </si>
  <si>
    <t>Donaldson, Julia,</t>
  </si>
  <si>
    <t>Bleach.</t>
  </si>
  <si>
    <t>Kubo, Tite,</t>
  </si>
  <si>
    <t>Captain Underpants : two super-heroic novels in one /</t>
  </si>
  <si>
    <t>Harry Potter and the prisoner of Azkaban /</t>
  </si>
  <si>
    <t>I am hungry /</t>
  </si>
  <si>
    <t>Rosen, Michael,</t>
  </si>
  <si>
    <t>The enormous crocodile /</t>
  </si>
  <si>
    <t>Tom Gates (Book 8): Yes! No. (Maybe...) /</t>
  </si>
  <si>
    <t>A tale of two kitties /</t>
  </si>
  <si>
    <t>The beast of Buckingham Palace /</t>
  </si>
  <si>
    <t>Tom Gates (Book 1): The brilliant world of Tom Gates /</t>
  </si>
  <si>
    <t>Brawl of the wild /</t>
  </si>
  <si>
    <t>Ruby's worry /</t>
  </si>
  <si>
    <t>Percival, Tom,</t>
  </si>
  <si>
    <t>The Enormous Crocodile /</t>
  </si>
  <si>
    <t>Tom Gates (Book 11): DogZombies rule (for now) /</t>
  </si>
  <si>
    <t>Tom Gates (Book 7): A tiny bit lucky /</t>
  </si>
  <si>
    <t>Esio trot /</t>
  </si>
  <si>
    <t>Fetch-22 /</t>
  </si>
  <si>
    <t>Olaf's frozen adventure /</t>
  </si>
  <si>
    <t>Koster, Amy Sky,</t>
  </si>
  <si>
    <t>Spaceboy /</t>
  </si>
  <si>
    <t>The giraffe and the pelly and me /</t>
  </si>
  <si>
    <t>The unicorn who came to breakfast /</t>
  </si>
  <si>
    <t>Adams, Emma</t>
  </si>
  <si>
    <t>The world's worst pets /</t>
  </si>
  <si>
    <t>Tom Gates (Book 14): Biscuits, bands and very big plans /</t>
  </si>
  <si>
    <t>Tom Gates (Book 5): Tom Gates is absolutely fantastic (at some things) /</t>
  </si>
  <si>
    <t>Drama queen /</t>
  </si>
  <si>
    <t>Russell, Rachel Renée,</t>
  </si>
  <si>
    <t>I love Paris! /</t>
  </si>
  <si>
    <t>Jack and the beanstalk /</t>
  </si>
  <si>
    <t>Walter, Jackie,</t>
  </si>
  <si>
    <t>Bunny vs Monkey /</t>
  </si>
  <si>
    <t>Smart, Jamie,</t>
  </si>
  <si>
    <t>Jack's junk /</t>
  </si>
  <si>
    <t>Dale, Elizabeth,</t>
  </si>
  <si>
    <t>KS2 English.</t>
  </si>
  <si>
    <t>Spot can count /</t>
  </si>
  <si>
    <t>Hill, Eric,</t>
  </si>
  <si>
    <t>The runaway girls /</t>
  </si>
  <si>
    <t>Wilson, Jacqueline,</t>
  </si>
  <si>
    <t>What the ladybird heard on holiday /</t>
  </si>
  <si>
    <t>Frenemies forever /</t>
  </si>
  <si>
    <t>Peck, hen, peck! ; and, Ben's pet /</t>
  </si>
  <si>
    <t>That's not my T. Rex... its tummy is too squashy /</t>
  </si>
  <si>
    <t>Watt, Fiona,</t>
  </si>
  <si>
    <t>The duck who didn't like water /</t>
  </si>
  <si>
    <t>Small, Steve</t>
  </si>
  <si>
    <t>Bunny vs Monkey and the human invasion! /</t>
  </si>
  <si>
    <t>How kangaroo got her pouch /</t>
  </si>
  <si>
    <t>Pants /</t>
  </si>
  <si>
    <t>Play hide &amp; seek with Bee /</t>
  </si>
  <si>
    <t>Lucas, Gareth,</t>
  </si>
  <si>
    <t>Rowley Jefferson's awesome friendly spooky stories /</t>
  </si>
  <si>
    <t>The boy in the dress /</t>
  </si>
  <si>
    <t>The gecko and the echo /</t>
  </si>
  <si>
    <t>Bright, Rachel,</t>
  </si>
  <si>
    <t>Finn and the dentist</t>
  </si>
  <si>
    <t>Hippo's Birthday</t>
  </si>
  <si>
    <t>Monkey bedtime</t>
  </si>
  <si>
    <t>English, Alex</t>
  </si>
  <si>
    <t>3. The number of reservations, per library branch, and per month</t>
  </si>
  <si>
    <t>Monthly Total</t>
  </si>
  <si>
    <t>4. The number of active members, per home branch, for the year</t>
  </si>
  <si>
    <t># of Active Users</t>
  </si>
  <si>
    <t>Gascoigne Community Hub</t>
  </si>
  <si>
    <t>5. The number of visits, per library branch, and per month.</t>
  </si>
  <si>
    <t>Footfall Counter Technical Fault - No Data Collected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</si>
</sst>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);\(#,##0\)"/>
  </numFmts>
  <fonts count="6" x14ac:knownFonts="1">
    <font>
      <sz val="11"/>
      <color theme="1"/>
      <name val="Aptos Narrow"/>
      <family val="2"/>
      <scheme val="minor"/>
    </font>
    <font>
      <b/>
      <i/>
      <sz val="14"/>
      <color rgb="FF424242"/>
      <name val="Arial"/>
      <family val="2"/>
    </font>
    <font>
      <b/>
      <sz val="14"/>
      <color theme="1"/>
      <name val="Century Gothic"/>
      <family val="2"/>
    </font>
    <font>
      <sz val="8"/>
      <color rgb="FF25396E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</patternFill>
    </fill>
    <fill>
      <gradientFill degree="90">
        <stop position="0">
          <color rgb="FFC0C0C0"/>
        </stop>
        <stop position="1">
          <color rgb="FFF0F0F0"/>
        </stop>
      </gradient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Continuous"/>
    </xf>
    <xf numFmtId="0" fontId="2" fillId="2" borderId="0" xfId="0" applyFont="1" applyFill="1" applyAlignment="1">
      <alignment horizontal="centerContinuous"/>
    </xf>
    <xf numFmtId="17" fontId="0" fillId="0" borderId="0" xfId="0" applyNumberFormat="1"/>
    <xf numFmtId="3" fontId="0" fillId="0" borderId="0" xfId="0" applyNumberFormat="1"/>
    <xf numFmtId="0" fontId="3" fillId="3" borderId="1" xfId="0" applyFont="1" applyFill="1" applyBorder="1" applyAlignment="1">
      <alignment vertical="center"/>
    </xf>
    <xf numFmtId="0" fontId="1" fillId="2" borderId="0" xfId="0" applyFont="1" applyFill="1" applyAlignment="1">
      <alignment horizontal="center"/>
    </xf>
    <xf numFmtId="0" fontId="4" fillId="4" borderId="2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164" fontId="5" fillId="3" borderId="1" xfId="0" applyNumberFormat="1" applyFont="1" applyFill="1" applyBorder="1" applyAlignment="1">
      <alignment horizontal="right" vertical="center"/>
    </xf>
    <xf numFmtId="3" fontId="0" fillId="0" borderId="0" xfId="0" applyNumberFormat="1" applyAlignment="1">
      <alignment horizontal="centerContinuous"/>
    </xf>
  </cellXfs>
  <cellStyles count="1">
    <cellStyle name="Normal" xfId="0" builtinId="0"/>
  </cellStyles>
  <dxfs count="90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22" formatCode="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#,##0_);\(#,##0\)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rgb="FFC0C0C0"/>
        </left>
        <right/>
        <top/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C0C0C0"/>
        </left>
        <right/>
        <top/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 style="thin">
          <color rgb="FFC0C0C0"/>
        </bottom>
        <vertical/>
        <horizontal/>
      </border>
    </dxf>
    <dxf>
      <border outline="0">
        <bottom style="thin">
          <color rgb="FFC0C0C0"/>
        </bottom>
      </border>
    </dxf>
    <dxf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alignment textRotation="0" wrapText="0" justifyLastLine="0" shrinkToFit="0" readingOrder="0"/>
    </dxf>
    <dxf>
      <alignment textRotation="0" wrapText="0" justifyLastLine="0" shrinkToFit="0" readingOrder="0"/>
    </dxf>
    <dxf>
      <numFmt numFmtId="3" formatCode="#,##0"/>
    </dxf>
    <dxf>
      <numFmt numFmtId="3" formatCode="#,##0"/>
      <border diagonalUp="0" diagonalDown="0" outline="0">
        <left/>
        <right/>
        <top/>
        <bottom/>
      </border>
    </dxf>
    <dxf>
      <numFmt numFmtId="3" formatCode="#,##0"/>
    </dxf>
    <dxf>
      <numFmt numFmtId="3" formatCode="#,##0"/>
      <border diagonalUp="0" diagonalDown="0" outline="0">
        <left/>
        <right/>
        <top/>
        <bottom/>
      </border>
    </dxf>
    <dxf>
      <numFmt numFmtId="3" formatCode="#,##0"/>
    </dxf>
    <dxf>
      <numFmt numFmtId="3" formatCode="#,##0"/>
      <border diagonalUp="0" diagonalDown="0" outline="0">
        <left/>
        <right/>
        <top/>
        <bottom/>
      </border>
    </dxf>
    <dxf>
      <numFmt numFmtId="3" formatCode="#,##0"/>
    </dxf>
    <dxf>
      <numFmt numFmtId="3" formatCode="#,##0"/>
      <border diagonalUp="0" diagonalDown="0" outline="0">
        <left/>
        <right/>
        <top/>
        <bottom/>
      </border>
    </dxf>
    <dxf>
      <numFmt numFmtId="3" formatCode="#,##0"/>
    </dxf>
    <dxf>
      <numFmt numFmtId="3" formatCode="#,##0"/>
      <border diagonalUp="0" diagonalDown="0" outline="0">
        <left/>
        <right/>
        <top/>
        <bottom/>
      </border>
    </dxf>
    <dxf>
      <numFmt numFmtId="3" formatCode="#,##0"/>
    </dxf>
    <dxf>
      <numFmt numFmtId="3" formatCode="#,##0"/>
      <border diagonalUp="0" diagonalDown="0" outline="0">
        <left/>
        <right/>
        <top/>
        <bottom/>
      </border>
    </dxf>
    <dxf>
      <numFmt numFmtId="3" formatCode="#,##0"/>
    </dxf>
    <dxf>
      <numFmt numFmtId="3" formatCode="#,##0"/>
      <border diagonalUp="0" diagonalDown="0" outline="0">
        <left/>
        <right/>
        <top/>
        <bottom/>
      </border>
    </dxf>
    <dxf>
      <numFmt numFmtId="3" formatCode="#,##0"/>
    </dxf>
    <dxf>
      <numFmt numFmtId="3" formatCode="#,##0"/>
      <border diagonalUp="0" diagonalDown="0" outline="0">
        <left/>
        <right/>
        <top/>
        <bottom/>
      </border>
    </dxf>
    <dxf>
      <numFmt numFmtId="3" formatCode="#,##0"/>
    </dxf>
    <dxf>
      <numFmt numFmtId="3" formatCode="#,##0"/>
      <border diagonalUp="0" diagonalDown="0" outline="0">
        <left/>
        <right/>
        <top/>
        <bottom/>
      </border>
    </dxf>
    <dxf>
      <numFmt numFmtId="3" formatCode="#,##0"/>
    </dxf>
    <dxf>
      <numFmt numFmtId="3" formatCode="#,##0"/>
      <border diagonalUp="0" diagonalDown="0" outline="0">
        <left/>
        <right/>
        <top/>
        <bottom/>
      </border>
    </dxf>
    <dxf>
      <numFmt numFmtId="3" formatCode="#,##0"/>
    </dxf>
    <dxf>
      <numFmt numFmtId="3" formatCode="#,##0"/>
      <border diagonalUp="0" diagonalDown="0" outline="0">
        <left/>
        <right/>
        <top/>
        <bottom/>
      </border>
    </dxf>
    <dxf>
      <numFmt numFmtId="3" formatCode="#,##0"/>
    </dxf>
    <dxf>
      <numFmt numFmtId="3" formatCode="#,##0"/>
      <border diagonalUp="0" diagonalDown="0" outline="0">
        <left/>
        <right/>
        <top/>
        <bottom/>
      </border>
    </dxf>
    <dxf>
      <numFmt numFmtId="3" formatCode="#,##0"/>
    </dxf>
    <dxf>
      <numFmt numFmtId="3" formatCode="#,##0"/>
      <border diagonalUp="0" diagonalDown="0" outline="0">
        <left/>
        <right/>
        <top/>
        <bottom/>
      </border>
    </dxf>
    <dxf>
      <numFmt numFmtId="22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C77CA3-DDDD-4CB3-8B6A-88674F7C71DE}" name="Table5" displayName="Table5" ref="A4:N18" totalsRowCount="1" headerRowDxfId="89">
  <autoFilter ref="A4:N17" xr:uid="{A6C77CA3-DDDD-4CB3-8B6A-88674F7C71DE}"/>
  <tableColumns count="14">
    <tableColumn id="1" xr3:uid="{974E854E-AA92-4E35-8426-5344FA583907}" name="Site" totalsRowLabel="Month Total"/>
    <tableColumn id="2" xr3:uid="{28C0CCB4-BE57-4E7A-A19C-8073AF2BCFD3}" name="Apr-23" totalsRowFunction="sum" dataDxfId="87" totalsRowDxfId="88"/>
    <tableColumn id="3" xr3:uid="{B752849A-3739-4CB9-A71C-9EFCBCB66B46}" name="May-23" totalsRowFunction="sum" dataDxfId="85" totalsRowDxfId="86"/>
    <tableColumn id="4" xr3:uid="{7199C252-29F6-42D9-AEF9-5C153F66075E}" name="Jun-23" totalsRowFunction="sum" dataDxfId="83" totalsRowDxfId="84"/>
    <tableColumn id="5" xr3:uid="{7C3E835B-82E8-4E57-80EB-DCE5E86FB830}" name="Jul-23" totalsRowFunction="sum" dataDxfId="81" totalsRowDxfId="82"/>
    <tableColumn id="6" xr3:uid="{742AB3E6-D0B0-465D-8E2E-C6559A1FF512}" name="Aug-23" totalsRowFunction="sum" dataDxfId="79" totalsRowDxfId="80"/>
    <tableColumn id="7" xr3:uid="{74D9A478-DD99-46B7-AC26-6E6E58111C1A}" name="Sep-23" totalsRowFunction="sum" dataDxfId="77" totalsRowDxfId="78"/>
    <tableColumn id="8" xr3:uid="{B12570BB-1DB8-4DC2-83C7-05EEA8CF3A1C}" name="Oct-23" totalsRowFunction="sum" dataDxfId="75" totalsRowDxfId="76"/>
    <tableColumn id="9" xr3:uid="{C6DFE098-38EA-4839-803B-E7D4C3B6E1C6}" name="Nov-23" totalsRowFunction="sum" dataDxfId="73" totalsRowDxfId="74"/>
    <tableColumn id="10" xr3:uid="{0DD549C5-B25C-4EA7-9637-90C89137F145}" name="Dec-23" totalsRowFunction="sum" dataDxfId="71" totalsRowDxfId="72"/>
    <tableColumn id="11" xr3:uid="{4D394C4D-9FE7-40D9-A5C0-1FFA93FF3159}" name="Jan-24" totalsRowFunction="sum" dataDxfId="69" totalsRowDxfId="70"/>
    <tableColumn id="12" xr3:uid="{289CD7A3-2E36-482F-A948-2B9B257F733F}" name="Feb-24" totalsRowFunction="sum" dataDxfId="67" totalsRowDxfId="68"/>
    <tableColumn id="13" xr3:uid="{386BF983-FE20-4A0B-B062-959C4E6D44A8}" name="Mar-24" totalsRowFunction="sum" dataDxfId="65" totalsRowDxfId="66"/>
    <tableColumn id="14" xr3:uid="{655004CE-EF6C-4D1E-AA19-4ED46F8A0CA9}" name="Site Total" totalsRowFunction="sum" dataDxfId="63" totalsRowDxfId="64">
      <calculatedColumnFormula>SUM(Table5[[#This Row],[Apr-23]:[Mar-24]])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750B22-061B-409A-B1F4-780842350EAB}" name="Table1" displayName="Table1" ref="A2:D102" totalsRowShown="0" headerRowDxfId="62" dataDxfId="61" headerRowBorderDxfId="59" tableBorderDxfId="60">
  <autoFilter ref="A2:D102" xr:uid="{EC750B22-061B-409A-B1F4-780842350EAB}"/>
  <tableColumns count="4">
    <tableColumn id="4" xr3:uid="{85C074E8-7CCE-4906-96C9-1D8A100A7936}" name="Number" dataDxfId="58"/>
    <tableColumn id="1" xr3:uid="{249E1579-37DC-4D1B-9D0C-9E945B6B830E}" name="Catalog Title" dataDxfId="57"/>
    <tableColumn id="2" xr3:uid="{776E6810-55D8-4341-B2C3-637FDF6EE775}" name="Catalog Author" dataDxfId="56"/>
    <tableColumn id="3" xr3:uid="{7D196529-CA13-4AAE-8006-FC69FDECC3D0}" name="Number of Checkouts" dataDxfId="55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6ECEB9-2B4C-41F5-B597-2E13F9AD79F1}" name="Table2" displayName="Table2" ref="A3:N15" totalsRowCount="1" headerRowDxfId="54">
  <autoFilter ref="A3:N14" xr:uid="{516ECEB9-2B4C-41F5-B597-2E13F9AD79F1}"/>
  <sortState xmlns:xlrd2="http://schemas.microsoft.com/office/spreadsheetml/2017/richdata2" ref="A4:N14">
    <sortCondition ref="A4:A14"/>
  </sortState>
  <tableColumns count="14">
    <tableColumn id="1" xr3:uid="{3891A973-EC13-40DC-BE87-F106E7C2983A}" name="Site" totalsRowLabel="Monthly Total"/>
    <tableColumn id="2" xr3:uid="{E4631EB4-D8E0-4FBB-8D65-970671037E41}" name="Apr-23" totalsRowFunction="sum" dataDxfId="52" totalsRowDxfId="53"/>
    <tableColumn id="3" xr3:uid="{F50DC715-8786-431C-9869-187FB4748CD9}" name="May-23" totalsRowFunction="sum" dataDxfId="50" totalsRowDxfId="51"/>
    <tableColumn id="4" xr3:uid="{24A9B7EE-74D2-420F-9A5C-3AC077C69B9C}" name="Jun-23" totalsRowFunction="sum" dataDxfId="48" totalsRowDxfId="49"/>
    <tableColumn id="5" xr3:uid="{229C3DED-5FE7-4A97-99B7-857047537771}" name="Jul-23" totalsRowFunction="sum" dataDxfId="46" totalsRowDxfId="47"/>
    <tableColumn id="6" xr3:uid="{F153191B-0F1F-4EB4-BCC2-D5E5C72DA6B9}" name="Aug-23" totalsRowFunction="sum" dataDxfId="44" totalsRowDxfId="45"/>
    <tableColumn id="7" xr3:uid="{C4CF9FC6-47B3-4A6D-81D2-97EC9F470D11}" name="Sep-23" totalsRowFunction="sum" dataDxfId="42" totalsRowDxfId="43"/>
    <tableColumn id="8" xr3:uid="{D5A8A3DF-7F71-4875-BFE2-DF534E053EF3}" name="Oct-23" totalsRowFunction="sum" dataDxfId="40" totalsRowDxfId="41"/>
    <tableColumn id="9" xr3:uid="{F8F226AA-5060-43A8-802A-FFD7DC1E4F24}" name="Nov-23" totalsRowFunction="sum" dataDxfId="38" totalsRowDxfId="39"/>
    <tableColumn id="10" xr3:uid="{FEB747D4-132C-4857-B106-96435D89B3A1}" name="Dec-23" totalsRowFunction="sum" dataDxfId="36" totalsRowDxfId="37"/>
    <tableColumn id="11" xr3:uid="{A8F4E4A0-8CBA-4CF3-BA66-B6B67F80FBAE}" name="Jan-24" totalsRowFunction="sum" dataDxfId="34" totalsRowDxfId="35"/>
    <tableColumn id="12" xr3:uid="{D7808EDD-F7A1-4F15-B309-81AF13DD9819}" name="Feb-24" totalsRowFunction="sum" dataDxfId="32" totalsRowDxfId="33"/>
    <tableColumn id="13" xr3:uid="{9940D44B-F37D-447B-9CCD-F4C6DDD91CDD}" name="Mar-24" totalsRowFunction="sum" dataDxfId="30" totalsRowDxfId="31"/>
    <tableColumn id="14" xr3:uid="{03A6FA99-A47A-484F-9045-8579C618448A}" name="Site Total" totalsRowFunction="sum" dataDxfId="28" totalsRowDxfId="29">
      <calculatedColumnFormula>SUM(Table2[[#This Row],[Apr-23]:[Mar-24]])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76B9F2F-7790-4B01-8EF5-C4D624E4AFAB}" name="Table3" displayName="Table3" ref="A3:B18" totalsRowCount="1">
  <autoFilter ref="A3:B17" xr:uid="{976B9F2F-7790-4B01-8EF5-C4D624E4AFAB}"/>
  <tableColumns count="2">
    <tableColumn id="1" xr3:uid="{A48D4CB9-34A1-422D-8308-2CFEE59E4D07}" name="Site"/>
    <tableColumn id="2" xr3:uid="{AB858277-0BC7-4297-BFED-E13CFE6745F3}" name="# of Active Users" totalsRowFunction="sum" dataDxfId="26" totalsRowDxfId="2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D21A387-CC75-47C3-9C8B-307635262D8F}" name="Table35" displayName="Table35" ref="A2:N9" totalsRowCount="1">
  <autoFilter ref="A2:N8" xr:uid="{9D21A387-CC75-47C3-9C8B-307635262D8F}"/>
  <tableColumns count="14">
    <tableColumn id="1" xr3:uid="{E42A5588-D0FC-4171-972D-BCEF8D97EB20}" name="Site" totalsRowLabel="Month Total"/>
    <tableColumn id="3" xr3:uid="{921E6781-FE00-46D4-B1C2-A45F0C8411CA}" name="Apr-23" totalsRowFunction="sum" dataDxfId="24" totalsRowDxfId="25"/>
    <tableColumn id="4" xr3:uid="{1BCC29F2-2B27-4098-AA26-96A3EB36893F}" name="May-23" totalsRowFunction="sum" dataDxfId="22" totalsRowDxfId="23"/>
    <tableColumn id="5" xr3:uid="{508D9A3C-A07D-4462-9C65-0EAA5DABAA02}" name="Jun-23" totalsRowFunction="sum" dataDxfId="20" totalsRowDxfId="21"/>
    <tableColumn id="6" xr3:uid="{6C77FFC9-7487-4FA2-8AED-579831BD43D0}" name="Jul-23" totalsRowFunction="sum" dataDxfId="18" totalsRowDxfId="19"/>
    <tableColumn id="7" xr3:uid="{88091C8F-9423-4159-927F-4A0A0BB34612}" name="Aug-23" totalsRowFunction="sum" dataDxfId="16" totalsRowDxfId="17"/>
    <tableColumn id="8" xr3:uid="{067EAC9C-D7ED-40D2-B9CA-8F7451F35A12}" name="Sep-23" totalsRowFunction="sum" dataDxfId="14" totalsRowDxfId="15"/>
    <tableColumn id="9" xr3:uid="{D2A1CA6D-9BED-4560-A9D8-A0C340BA32BE}" name="Oct-23" totalsRowFunction="sum" dataDxfId="12" totalsRowDxfId="13"/>
    <tableColumn id="10" xr3:uid="{19C98284-870A-47A5-B458-69981A7769C2}" name="Nov-23" totalsRowFunction="sum" dataDxfId="10" totalsRowDxfId="11"/>
    <tableColumn id="11" xr3:uid="{2B4D6BC8-AA97-41E0-9BC4-857F3FCD66F0}" name="Dec-23" totalsRowFunction="sum" dataDxfId="8" totalsRowDxfId="9"/>
    <tableColumn id="12" xr3:uid="{A4D86F1E-DE76-4C8B-821E-D3D3018D756B}" name="Jan-24" totalsRowFunction="sum" dataDxfId="6" totalsRowDxfId="7"/>
    <tableColumn id="13" xr3:uid="{91D2E0E9-2C05-49F0-9E03-F2F879E31A96}" name="Feb-24" totalsRowFunction="sum" dataDxfId="4" totalsRowDxfId="5"/>
    <tableColumn id="14" xr3:uid="{F46FD6F8-0BE4-427F-BC83-321BBD235577}" name="Mar-24" totalsRowFunction="sum" dataDxfId="2" totalsRowDxfId="3"/>
    <tableColumn id="15" xr3:uid="{EBDC0514-3D59-4108-9B42-DDF500F3DA05}" name="Site Total" totalsRowFunction="sum" dataDxfId="0" totalsRowDxfId="1">
      <calculatedColumnFormula>SUM(Table35[[#This Row],[Apr-23]:[Mar-24]])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599F9-A345-435F-A110-27B46F8F5F01}">
  <dimension ref="A1:N143"/>
  <sheetViews>
    <sheetView workbookViewId="0">
      <selection sqref="A1:XFD1048576"/>
    </sheetView>
  </sheetViews>
  <sheetFormatPr defaultRowHeight="14.5" x14ac:dyDescent="0.35"/>
  <cols>
    <col min="1" max="1" width="61.81640625" bestFit="1" customWidth="1"/>
  </cols>
  <sheetData>
    <row r="1" spans="1:14" ht="17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L1" s="2"/>
    </row>
    <row r="4" spans="1:14" x14ac:dyDescent="0.35">
      <c r="A4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11</v>
      </c>
      <c r="L4" s="3" t="s">
        <v>12</v>
      </c>
      <c r="M4" s="3" t="s">
        <v>13</v>
      </c>
      <c r="N4" s="3" t="s">
        <v>14</v>
      </c>
    </row>
    <row r="5" spans="1:14" x14ac:dyDescent="0.35">
      <c r="A5" t="s">
        <v>15</v>
      </c>
      <c r="B5" s="4">
        <v>12923</v>
      </c>
      <c r="C5" s="4">
        <v>6841</v>
      </c>
      <c r="D5" s="4">
        <v>6226</v>
      </c>
      <c r="E5" s="4">
        <v>7445</v>
      </c>
      <c r="F5" s="4">
        <v>7683</v>
      </c>
      <c r="G5" s="4">
        <v>7081</v>
      </c>
      <c r="H5" s="4">
        <v>7320</v>
      </c>
      <c r="I5" s="4">
        <v>6627</v>
      </c>
      <c r="J5" s="4">
        <v>5584</v>
      </c>
      <c r="K5" s="4">
        <v>6360</v>
      </c>
      <c r="L5" s="4">
        <v>5651</v>
      </c>
      <c r="M5" s="4">
        <v>13432</v>
      </c>
      <c r="N5" s="4">
        <f>SUM(Table5[[#This Row],[Apr-23]:[Mar-24]])</f>
        <v>93173</v>
      </c>
    </row>
    <row r="6" spans="1:14" x14ac:dyDescent="0.35">
      <c r="A6" t="s">
        <v>16</v>
      </c>
      <c r="B6" s="4"/>
      <c r="C6" s="4"/>
      <c r="D6" s="4"/>
      <c r="E6" s="4">
        <v>2</v>
      </c>
      <c r="F6" s="4"/>
      <c r="G6" s="4"/>
      <c r="H6" s="4"/>
      <c r="I6" s="4">
        <v>1</v>
      </c>
      <c r="J6" s="4">
        <v>2</v>
      </c>
      <c r="K6" s="4">
        <v>3</v>
      </c>
      <c r="L6" s="4"/>
      <c r="M6" s="4"/>
      <c r="N6" s="4">
        <f>SUM(Table5[[#This Row],[Apr-23]:[Mar-24]])</f>
        <v>8</v>
      </c>
    </row>
    <row r="7" spans="1:14" x14ac:dyDescent="0.35">
      <c r="A7" t="s">
        <v>17</v>
      </c>
      <c r="B7" s="4">
        <v>9174</v>
      </c>
      <c r="C7" s="4">
        <v>4495</v>
      </c>
      <c r="D7" s="4">
        <v>3804</v>
      </c>
      <c r="E7" s="4">
        <v>5130</v>
      </c>
      <c r="F7" s="4">
        <v>5884</v>
      </c>
      <c r="G7" s="4">
        <v>4815</v>
      </c>
      <c r="H7" s="4">
        <v>4852</v>
      </c>
      <c r="I7" s="4">
        <v>4431</v>
      </c>
      <c r="J7" s="4">
        <v>4024</v>
      </c>
      <c r="K7" s="4">
        <v>4107</v>
      </c>
      <c r="L7" s="4">
        <v>4405</v>
      </c>
      <c r="M7" s="4">
        <v>8888</v>
      </c>
      <c r="N7" s="4">
        <f>SUM(Table5[[#This Row],[Apr-23]:[Mar-24]])</f>
        <v>64009</v>
      </c>
    </row>
    <row r="8" spans="1:14" x14ac:dyDescent="0.35">
      <c r="A8" t="s">
        <v>18</v>
      </c>
      <c r="B8" s="4">
        <v>3340</v>
      </c>
      <c r="C8" s="4">
        <v>2234</v>
      </c>
      <c r="D8" s="4">
        <v>1899</v>
      </c>
      <c r="E8" s="4">
        <v>1711</v>
      </c>
      <c r="F8" s="4">
        <v>2059</v>
      </c>
      <c r="G8" s="4">
        <v>1787</v>
      </c>
      <c r="H8" s="4">
        <v>2402</v>
      </c>
      <c r="I8" s="4">
        <v>1982</v>
      </c>
      <c r="J8" s="4">
        <v>1683</v>
      </c>
      <c r="K8" s="4">
        <v>1808</v>
      </c>
      <c r="L8" s="4">
        <v>1853</v>
      </c>
      <c r="M8" s="4">
        <v>3283</v>
      </c>
      <c r="N8" s="4">
        <f>SUM(Table5[[#This Row],[Apr-23]:[Mar-24]])</f>
        <v>26041</v>
      </c>
    </row>
    <row r="9" spans="1:14" x14ac:dyDescent="0.35">
      <c r="A9" t="s">
        <v>19</v>
      </c>
      <c r="B9" s="4">
        <v>10</v>
      </c>
      <c r="C9" s="4">
        <v>10</v>
      </c>
      <c r="D9" s="4">
        <v>2</v>
      </c>
      <c r="E9" s="4">
        <v>4</v>
      </c>
      <c r="F9" s="4">
        <v>4</v>
      </c>
      <c r="G9" s="4">
        <v>4</v>
      </c>
      <c r="H9" s="4">
        <v>6</v>
      </c>
      <c r="I9" s="4">
        <v>3</v>
      </c>
      <c r="J9" s="4">
        <v>6</v>
      </c>
      <c r="K9" s="4"/>
      <c r="L9" s="4"/>
      <c r="M9" s="4">
        <v>5</v>
      </c>
      <c r="N9" s="4">
        <f>SUM(Table5[[#This Row],[Apr-23]:[Mar-24]])</f>
        <v>54</v>
      </c>
    </row>
    <row r="10" spans="1:14" x14ac:dyDescent="0.35">
      <c r="A10" t="s">
        <v>20</v>
      </c>
      <c r="B10" s="4">
        <v>732</v>
      </c>
      <c r="C10" s="4">
        <v>411</v>
      </c>
      <c r="D10" s="4">
        <v>433</v>
      </c>
      <c r="E10" s="4">
        <v>434</v>
      </c>
      <c r="F10" s="4">
        <v>468</v>
      </c>
      <c r="G10" s="4">
        <v>412</v>
      </c>
      <c r="H10" s="4">
        <v>545</v>
      </c>
      <c r="I10" s="4">
        <v>539</v>
      </c>
      <c r="J10" s="4">
        <v>321</v>
      </c>
      <c r="K10" s="4">
        <v>420</v>
      </c>
      <c r="L10" s="4">
        <v>413</v>
      </c>
      <c r="M10" s="4">
        <v>798</v>
      </c>
      <c r="N10" s="4">
        <f>SUM(Table5[[#This Row],[Apr-23]:[Mar-24]])</f>
        <v>5926</v>
      </c>
    </row>
    <row r="11" spans="1:14" x14ac:dyDescent="0.35">
      <c r="A11" t="s">
        <v>21</v>
      </c>
      <c r="B11" s="4">
        <v>55</v>
      </c>
      <c r="C11" s="4">
        <v>31</v>
      </c>
      <c r="D11" s="4">
        <v>55</v>
      </c>
      <c r="E11" s="4">
        <v>10</v>
      </c>
      <c r="F11" s="4">
        <v>9</v>
      </c>
      <c r="G11" s="4">
        <v>32</v>
      </c>
      <c r="H11" s="4">
        <v>34</v>
      </c>
      <c r="I11" s="4">
        <v>33</v>
      </c>
      <c r="J11" s="4">
        <v>28</v>
      </c>
      <c r="K11" s="4">
        <v>49</v>
      </c>
      <c r="L11" s="4">
        <v>26</v>
      </c>
      <c r="M11" s="4">
        <v>71</v>
      </c>
      <c r="N11" s="4">
        <f>SUM(Table5[[#This Row],[Apr-23]:[Mar-24]])</f>
        <v>433</v>
      </c>
    </row>
    <row r="12" spans="1:14" x14ac:dyDescent="0.35">
      <c r="A12" t="s">
        <v>22</v>
      </c>
      <c r="B12" s="4">
        <v>2</v>
      </c>
      <c r="C12" s="4">
        <v>3</v>
      </c>
      <c r="D12" s="4"/>
      <c r="E12" s="4"/>
      <c r="F12" s="4"/>
      <c r="G12" s="4"/>
      <c r="H12" s="4"/>
      <c r="I12" s="4"/>
      <c r="J12" s="4"/>
      <c r="K12" s="4"/>
      <c r="L12" s="4"/>
      <c r="M12" s="4">
        <v>16</v>
      </c>
      <c r="N12" s="4">
        <f>SUM(Table5[[#This Row],[Apr-23]:[Mar-24]])</f>
        <v>21</v>
      </c>
    </row>
    <row r="13" spans="1:14" x14ac:dyDescent="0.35">
      <c r="A13" t="s">
        <v>23</v>
      </c>
      <c r="B13" s="4">
        <v>3016</v>
      </c>
      <c r="C13" s="4">
        <v>2018</v>
      </c>
      <c r="D13" s="4">
        <v>1489</v>
      </c>
      <c r="E13" s="4">
        <v>1489</v>
      </c>
      <c r="F13" s="4">
        <v>1719</v>
      </c>
      <c r="G13" s="4">
        <v>1117</v>
      </c>
      <c r="H13" s="4">
        <v>1335</v>
      </c>
      <c r="I13" s="4">
        <v>1395</v>
      </c>
      <c r="J13" s="4">
        <v>846</v>
      </c>
      <c r="K13" s="4">
        <v>1292</v>
      </c>
      <c r="L13" s="4">
        <v>2146</v>
      </c>
      <c r="M13" s="4">
        <v>2991</v>
      </c>
      <c r="N13" s="4">
        <f>SUM(Table5[[#This Row],[Apr-23]:[Mar-24]])</f>
        <v>20853</v>
      </c>
    </row>
    <row r="14" spans="1:14" x14ac:dyDescent="0.35">
      <c r="A14" t="s">
        <v>24</v>
      </c>
      <c r="B14" s="4">
        <v>8690</v>
      </c>
      <c r="C14" s="4">
        <v>582</v>
      </c>
      <c r="D14" s="4">
        <v>1137</v>
      </c>
      <c r="E14" s="4">
        <v>1</v>
      </c>
      <c r="F14" s="4">
        <v>2013</v>
      </c>
      <c r="G14" s="4">
        <v>2875</v>
      </c>
      <c r="H14" s="4">
        <v>30</v>
      </c>
      <c r="I14" s="4">
        <v>172</v>
      </c>
      <c r="J14" s="4">
        <v>274</v>
      </c>
      <c r="K14" s="4">
        <v>4846</v>
      </c>
      <c r="L14" s="4">
        <v>85</v>
      </c>
      <c r="M14" s="4">
        <v>1234</v>
      </c>
      <c r="N14" s="4">
        <f>SUM(Table5[[#This Row],[Apr-23]:[Mar-24]])</f>
        <v>21939</v>
      </c>
    </row>
    <row r="15" spans="1:14" x14ac:dyDescent="0.35">
      <c r="A15" t="s">
        <v>25</v>
      </c>
      <c r="B15" s="4">
        <v>846</v>
      </c>
      <c r="C15" s="4">
        <v>363</v>
      </c>
      <c r="D15" s="4">
        <v>328</v>
      </c>
      <c r="E15" s="4">
        <v>363</v>
      </c>
      <c r="F15" s="4">
        <v>663</v>
      </c>
      <c r="G15" s="4">
        <v>506</v>
      </c>
      <c r="H15" s="4">
        <v>472</v>
      </c>
      <c r="I15" s="4">
        <v>1332</v>
      </c>
      <c r="J15" s="4">
        <v>1993</v>
      </c>
      <c r="K15" s="4">
        <v>1104</v>
      </c>
      <c r="L15" s="4">
        <v>1038</v>
      </c>
      <c r="M15" s="4">
        <v>959</v>
      </c>
      <c r="N15" s="4">
        <f>SUM(Table5[[#This Row],[Apr-23]:[Mar-24]])</f>
        <v>9967</v>
      </c>
    </row>
    <row r="16" spans="1:14" x14ac:dyDescent="0.35">
      <c r="A16" t="s">
        <v>26</v>
      </c>
      <c r="B16" s="4">
        <v>5196</v>
      </c>
      <c r="C16" s="4">
        <v>2190</v>
      </c>
      <c r="D16" s="4">
        <v>2421</v>
      </c>
      <c r="E16" s="4">
        <v>2772</v>
      </c>
      <c r="F16" s="4">
        <v>3115</v>
      </c>
      <c r="G16" s="4">
        <v>2412</v>
      </c>
      <c r="H16" s="4">
        <v>2462</v>
      </c>
      <c r="I16" s="4">
        <v>2520</v>
      </c>
      <c r="J16" s="4">
        <v>1751</v>
      </c>
      <c r="K16" s="4">
        <v>2867</v>
      </c>
      <c r="L16" s="4">
        <v>2070</v>
      </c>
      <c r="M16" s="4">
        <v>5090</v>
      </c>
      <c r="N16" s="4">
        <f>SUM(Table5[[#This Row],[Apr-23]:[Mar-24]])</f>
        <v>34866</v>
      </c>
    </row>
    <row r="17" spans="1:14" x14ac:dyDescent="0.35">
      <c r="A17" t="s">
        <v>27</v>
      </c>
      <c r="B17" s="4"/>
      <c r="C17" s="4"/>
      <c r="D17" s="4"/>
      <c r="E17" s="4"/>
      <c r="F17" s="4">
        <v>1</v>
      </c>
      <c r="G17" s="4">
        <v>10</v>
      </c>
      <c r="H17" s="4">
        <v>9</v>
      </c>
      <c r="I17" s="4">
        <v>9</v>
      </c>
      <c r="J17" s="4">
        <v>1</v>
      </c>
      <c r="K17" s="4"/>
      <c r="L17" s="4"/>
      <c r="M17" s="4">
        <v>6</v>
      </c>
      <c r="N17" s="4">
        <f>SUM(Table5[[#This Row],[Apr-23]:[Mar-24]])</f>
        <v>36</v>
      </c>
    </row>
    <row r="18" spans="1:14" x14ac:dyDescent="0.35">
      <c r="A18" t="s">
        <v>28</v>
      </c>
      <c r="B18" s="4">
        <f>SUBTOTAL(109,Table5[Apr-23])</f>
        <v>43984</v>
      </c>
      <c r="C18" s="4">
        <f>SUBTOTAL(109,Table5[May-23])</f>
        <v>19178</v>
      </c>
      <c r="D18" s="4">
        <f>SUBTOTAL(109,Table5[Jun-23])</f>
        <v>17794</v>
      </c>
      <c r="E18" s="4">
        <f>SUBTOTAL(109,Table5[Jul-23])</f>
        <v>19361</v>
      </c>
      <c r="F18" s="4">
        <f>SUBTOTAL(109,Table5[Aug-23])</f>
        <v>23618</v>
      </c>
      <c r="G18" s="4">
        <f>SUBTOTAL(109,Table5[Sep-23])</f>
        <v>21051</v>
      </c>
      <c r="H18" s="4">
        <f>SUBTOTAL(109,Table5[Oct-23])</f>
        <v>19467</v>
      </c>
      <c r="I18" s="4">
        <f>SUBTOTAL(109,Table5[Nov-23])</f>
        <v>19044</v>
      </c>
      <c r="J18" s="4">
        <f>SUBTOTAL(109,Table5[Dec-23])</f>
        <v>16513</v>
      </c>
      <c r="K18" s="4">
        <f>SUBTOTAL(109,Table5[Jan-24])</f>
        <v>22856</v>
      </c>
      <c r="L18" s="4">
        <f>SUBTOTAL(109,Table5[Feb-24])</f>
        <v>17687</v>
      </c>
      <c r="M18" s="4">
        <f>SUBTOTAL(109,Table5[Mar-24])</f>
        <v>36773</v>
      </c>
      <c r="N18" s="4">
        <f>SUBTOTAL(109,Table5[Site Total])</f>
        <v>277326</v>
      </c>
    </row>
    <row r="19" spans="1:14" x14ac:dyDescent="0.35">
      <c r="A19" s="5"/>
    </row>
    <row r="20" spans="1:14" x14ac:dyDescent="0.35">
      <c r="A20" s="5"/>
    </row>
    <row r="21" spans="1:14" x14ac:dyDescent="0.35">
      <c r="A21" s="5"/>
    </row>
    <row r="22" spans="1:14" x14ac:dyDescent="0.35">
      <c r="A22" s="5"/>
    </row>
    <row r="23" spans="1:14" x14ac:dyDescent="0.35">
      <c r="A23" s="5"/>
    </row>
    <row r="24" spans="1:14" x14ac:dyDescent="0.35">
      <c r="A24" s="5"/>
    </row>
    <row r="25" spans="1:14" x14ac:dyDescent="0.35">
      <c r="A25" s="5"/>
    </row>
    <row r="26" spans="1:14" x14ac:dyDescent="0.35">
      <c r="A26" s="5"/>
    </row>
    <row r="27" spans="1:14" x14ac:dyDescent="0.35">
      <c r="A27" s="5"/>
    </row>
    <row r="28" spans="1:14" x14ac:dyDescent="0.35">
      <c r="A28" s="5"/>
    </row>
    <row r="29" spans="1:14" x14ac:dyDescent="0.35">
      <c r="A29" s="5"/>
    </row>
    <row r="30" spans="1:14" x14ac:dyDescent="0.35">
      <c r="A30" s="5"/>
    </row>
    <row r="31" spans="1:14" x14ac:dyDescent="0.35">
      <c r="A31" s="5"/>
    </row>
    <row r="32" spans="1:14" x14ac:dyDescent="0.35">
      <c r="A32" s="5"/>
    </row>
    <row r="33" spans="1:1" x14ac:dyDescent="0.35">
      <c r="A33" s="5"/>
    </row>
    <row r="34" spans="1:1" x14ac:dyDescent="0.35">
      <c r="A34" s="5"/>
    </row>
    <row r="35" spans="1:1" x14ac:dyDescent="0.35">
      <c r="A35" s="5"/>
    </row>
    <row r="36" spans="1:1" x14ac:dyDescent="0.35">
      <c r="A36" s="5"/>
    </row>
    <row r="37" spans="1:1" x14ac:dyDescent="0.35">
      <c r="A37" s="5"/>
    </row>
    <row r="38" spans="1:1" x14ac:dyDescent="0.35">
      <c r="A38" s="5"/>
    </row>
    <row r="39" spans="1:1" x14ac:dyDescent="0.35">
      <c r="A39" s="5"/>
    </row>
    <row r="40" spans="1:1" x14ac:dyDescent="0.35">
      <c r="A40" s="5"/>
    </row>
    <row r="41" spans="1:1" x14ac:dyDescent="0.35">
      <c r="A41" s="5"/>
    </row>
    <row r="42" spans="1:1" x14ac:dyDescent="0.35">
      <c r="A42" s="5"/>
    </row>
    <row r="43" spans="1:1" x14ac:dyDescent="0.35">
      <c r="A43" s="5"/>
    </row>
    <row r="44" spans="1:1" x14ac:dyDescent="0.35">
      <c r="A44" s="5"/>
    </row>
    <row r="45" spans="1:1" x14ac:dyDescent="0.35">
      <c r="A45" s="5"/>
    </row>
    <row r="46" spans="1:1" x14ac:dyDescent="0.35">
      <c r="A46" s="5"/>
    </row>
    <row r="47" spans="1:1" x14ac:dyDescent="0.35">
      <c r="A47" s="5"/>
    </row>
    <row r="48" spans="1:1" x14ac:dyDescent="0.35">
      <c r="A48" s="5"/>
    </row>
    <row r="49" spans="1:1" x14ac:dyDescent="0.35">
      <c r="A49" s="5"/>
    </row>
    <row r="50" spans="1:1" x14ac:dyDescent="0.35">
      <c r="A50" s="5"/>
    </row>
    <row r="51" spans="1:1" x14ac:dyDescent="0.35">
      <c r="A51" s="5"/>
    </row>
    <row r="52" spans="1:1" x14ac:dyDescent="0.35">
      <c r="A52" s="5"/>
    </row>
    <row r="53" spans="1:1" x14ac:dyDescent="0.35">
      <c r="A53" s="5"/>
    </row>
    <row r="54" spans="1:1" x14ac:dyDescent="0.35">
      <c r="A54" s="5"/>
    </row>
    <row r="55" spans="1:1" x14ac:dyDescent="0.35">
      <c r="A55" s="5"/>
    </row>
    <row r="56" spans="1:1" x14ac:dyDescent="0.35">
      <c r="A56" s="5"/>
    </row>
    <row r="57" spans="1:1" x14ac:dyDescent="0.35">
      <c r="A57" s="5"/>
    </row>
    <row r="58" spans="1:1" x14ac:dyDescent="0.35">
      <c r="A58" s="5"/>
    </row>
    <row r="59" spans="1:1" x14ac:dyDescent="0.35">
      <c r="A59" s="5"/>
    </row>
    <row r="60" spans="1:1" x14ac:dyDescent="0.35">
      <c r="A60" s="5"/>
    </row>
    <row r="61" spans="1:1" x14ac:dyDescent="0.35">
      <c r="A61" s="5"/>
    </row>
    <row r="62" spans="1:1" x14ac:dyDescent="0.35">
      <c r="A62" s="5"/>
    </row>
    <row r="63" spans="1:1" x14ac:dyDescent="0.35">
      <c r="A63" s="5"/>
    </row>
    <row r="64" spans="1:1" x14ac:dyDescent="0.35">
      <c r="A64" s="5"/>
    </row>
    <row r="65" spans="1:1" x14ac:dyDescent="0.35">
      <c r="A65" s="5"/>
    </row>
    <row r="66" spans="1:1" x14ac:dyDescent="0.35">
      <c r="A66" s="5"/>
    </row>
    <row r="67" spans="1:1" x14ac:dyDescent="0.35">
      <c r="A67" s="5"/>
    </row>
    <row r="68" spans="1:1" x14ac:dyDescent="0.35">
      <c r="A68" s="5"/>
    </row>
    <row r="69" spans="1:1" x14ac:dyDescent="0.35">
      <c r="A69" s="5"/>
    </row>
    <row r="70" spans="1:1" x14ac:dyDescent="0.35">
      <c r="A70" s="5"/>
    </row>
    <row r="71" spans="1:1" x14ac:dyDescent="0.35">
      <c r="A71" s="5"/>
    </row>
    <row r="72" spans="1:1" x14ac:dyDescent="0.35">
      <c r="A72" s="5"/>
    </row>
    <row r="73" spans="1:1" x14ac:dyDescent="0.35">
      <c r="A73" s="5"/>
    </row>
    <row r="74" spans="1:1" x14ac:dyDescent="0.35">
      <c r="A74" s="5"/>
    </row>
    <row r="75" spans="1:1" x14ac:dyDescent="0.35">
      <c r="A75" s="5"/>
    </row>
    <row r="76" spans="1:1" x14ac:dyDescent="0.35">
      <c r="A76" s="5"/>
    </row>
    <row r="77" spans="1:1" x14ac:dyDescent="0.35">
      <c r="A77" s="5"/>
    </row>
    <row r="78" spans="1:1" x14ac:dyDescent="0.35">
      <c r="A78" s="5"/>
    </row>
    <row r="79" spans="1:1" x14ac:dyDescent="0.35">
      <c r="A79" s="5"/>
    </row>
    <row r="80" spans="1:1" x14ac:dyDescent="0.35">
      <c r="A80" s="5"/>
    </row>
    <row r="81" spans="1:1" x14ac:dyDescent="0.35">
      <c r="A81" s="5"/>
    </row>
    <row r="82" spans="1:1" x14ac:dyDescent="0.35">
      <c r="A82" s="5"/>
    </row>
    <row r="83" spans="1:1" x14ac:dyDescent="0.35">
      <c r="A83" s="5"/>
    </row>
    <row r="84" spans="1:1" x14ac:dyDescent="0.35">
      <c r="A84" s="5"/>
    </row>
    <row r="85" spans="1:1" x14ac:dyDescent="0.35">
      <c r="A85" s="5"/>
    </row>
    <row r="86" spans="1:1" x14ac:dyDescent="0.35">
      <c r="A86" s="5"/>
    </row>
    <row r="87" spans="1:1" x14ac:dyDescent="0.35">
      <c r="A87" s="5"/>
    </row>
    <row r="88" spans="1:1" x14ac:dyDescent="0.35">
      <c r="A88" s="5"/>
    </row>
    <row r="89" spans="1:1" x14ac:dyDescent="0.35">
      <c r="A89" s="5"/>
    </row>
    <row r="90" spans="1:1" x14ac:dyDescent="0.35">
      <c r="A90" s="5"/>
    </row>
    <row r="91" spans="1:1" x14ac:dyDescent="0.35">
      <c r="A91" s="5"/>
    </row>
    <row r="92" spans="1:1" x14ac:dyDescent="0.35">
      <c r="A92" s="5"/>
    </row>
    <row r="93" spans="1:1" x14ac:dyDescent="0.35">
      <c r="A93" s="5"/>
    </row>
    <row r="94" spans="1:1" x14ac:dyDescent="0.35">
      <c r="A94" s="5"/>
    </row>
    <row r="95" spans="1:1" x14ac:dyDescent="0.35">
      <c r="A95" s="5"/>
    </row>
    <row r="96" spans="1:1" x14ac:dyDescent="0.35">
      <c r="A96" s="5"/>
    </row>
    <row r="97" spans="1:1" x14ac:dyDescent="0.35">
      <c r="A97" s="5"/>
    </row>
    <row r="98" spans="1:1" x14ac:dyDescent="0.35">
      <c r="A98" s="5"/>
    </row>
    <row r="99" spans="1:1" x14ac:dyDescent="0.35">
      <c r="A99" s="5"/>
    </row>
    <row r="100" spans="1:1" x14ac:dyDescent="0.35">
      <c r="A100" s="5"/>
    </row>
    <row r="101" spans="1:1" x14ac:dyDescent="0.35">
      <c r="A101" s="5"/>
    </row>
    <row r="102" spans="1:1" x14ac:dyDescent="0.35">
      <c r="A102" s="5"/>
    </row>
    <row r="103" spans="1:1" x14ac:dyDescent="0.35">
      <c r="A103" s="5"/>
    </row>
    <row r="104" spans="1:1" x14ac:dyDescent="0.35">
      <c r="A104" s="5"/>
    </row>
    <row r="105" spans="1:1" x14ac:dyDescent="0.35">
      <c r="A105" s="5"/>
    </row>
    <row r="106" spans="1:1" x14ac:dyDescent="0.35">
      <c r="A106" s="5"/>
    </row>
    <row r="107" spans="1:1" x14ac:dyDescent="0.35">
      <c r="A107" s="5"/>
    </row>
    <row r="108" spans="1:1" x14ac:dyDescent="0.35">
      <c r="A108" s="5"/>
    </row>
    <row r="109" spans="1:1" x14ac:dyDescent="0.35">
      <c r="A109" s="5"/>
    </row>
    <row r="110" spans="1:1" x14ac:dyDescent="0.35">
      <c r="A110" s="5"/>
    </row>
    <row r="111" spans="1:1" x14ac:dyDescent="0.35">
      <c r="A111" s="5"/>
    </row>
    <row r="112" spans="1:1" x14ac:dyDescent="0.35">
      <c r="A112" s="5"/>
    </row>
    <row r="113" spans="1:1" x14ac:dyDescent="0.35">
      <c r="A113" s="5"/>
    </row>
    <row r="114" spans="1:1" x14ac:dyDescent="0.35">
      <c r="A114" s="5"/>
    </row>
    <row r="115" spans="1:1" x14ac:dyDescent="0.35">
      <c r="A115" s="5"/>
    </row>
    <row r="116" spans="1:1" x14ac:dyDescent="0.35">
      <c r="A116" s="5"/>
    </row>
    <row r="117" spans="1:1" x14ac:dyDescent="0.35">
      <c r="A117" s="5"/>
    </row>
    <row r="118" spans="1:1" x14ac:dyDescent="0.35">
      <c r="A118" s="5"/>
    </row>
    <row r="119" spans="1:1" x14ac:dyDescent="0.35">
      <c r="A119" s="5"/>
    </row>
    <row r="120" spans="1:1" x14ac:dyDescent="0.35">
      <c r="A120" s="5"/>
    </row>
    <row r="121" spans="1:1" x14ac:dyDescent="0.35">
      <c r="A121" s="5"/>
    </row>
    <row r="122" spans="1:1" x14ac:dyDescent="0.35">
      <c r="A122" s="5"/>
    </row>
    <row r="123" spans="1:1" x14ac:dyDescent="0.35">
      <c r="A123" s="5"/>
    </row>
    <row r="124" spans="1:1" x14ac:dyDescent="0.35">
      <c r="A124" s="5"/>
    </row>
    <row r="125" spans="1:1" x14ac:dyDescent="0.35">
      <c r="A125" s="5"/>
    </row>
    <row r="126" spans="1:1" x14ac:dyDescent="0.35">
      <c r="A126" s="5"/>
    </row>
    <row r="127" spans="1:1" x14ac:dyDescent="0.35">
      <c r="A127" s="5"/>
    </row>
    <row r="128" spans="1:1" x14ac:dyDescent="0.35">
      <c r="A128" s="5"/>
    </row>
    <row r="129" spans="1:1" x14ac:dyDescent="0.35">
      <c r="A129" s="5"/>
    </row>
    <row r="130" spans="1:1" x14ac:dyDescent="0.35">
      <c r="A130" s="5"/>
    </row>
    <row r="131" spans="1:1" x14ac:dyDescent="0.35">
      <c r="A131" s="5"/>
    </row>
    <row r="132" spans="1:1" x14ac:dyDescent="0.35">
      <c r="A132" s="5"/>
    </row>
    <row r="133" spans="1:1" x14ac:dyDescent="0.35">
      <c r="A133" s="5"/>
    </row>
    <row r="134" spans="1:1" x14ac:dyDescent="0.35">
      <c r="A134" s="5"/>
    </row>
    <row r="135" spans="1:1" x14ac:dyDescent="0.35">
      <c r="A135" s="5"/>
    </row>
    <row r="136" spans="1:1" x14ac:dyDescent="0.35">
      <c r="A136" s="5"/>
    </row>
    <row r="137" spans="1:1" x14ac:dyDescent="0.35">
      <c r="A137" s="5"/>
    </row>
    <row r="138" spans="1:1" x14ac:dyDescent="0.35">
      <c r="A138" s="5"/>
    </row>
    <row r="139" spans="1:1" x14ac:dyDescent="0.35">
      <c r="A139" s="5"/>
    </row>
    <row r="140" spans="1:1" x14ac:dyDescent="0.35">
      <c r="A140" s="5"/>
    </row>
    <row r="141" spans="1:1" x14ac:dyDescent="0.35">
      <c r="A141" s="5"/>
    </row>
    <row r="142" spans="1:1" x14ac:dyDescent="0.35">
      <c r="A142" s="5"/>
    </row>
    <row r="143" spans="1:1" x14ac:dyDescent="0.35">
      <c r="A143" s="5"/>
    </row>
  </sheetData>
  <pageMargins left="0.7" right="0.7" top="0.75" bottom="0.75" header="0.3" footer="0.3"/>
  <pageSetup paperSize="9" orientation="portrait" horizontalDpi="30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85ECC-C7B3-45C5-B102-E6EAB1853F5E}">
  <dimension ref="A1:D102"/>
  <sheetViews>
    <sheetView workbookViewId="0">
      <selection sqref="A1:XFD1048576"/>
    </sheetView>
  </sheetViews>
  <sheetFormatPr defaultRowHeight="14.5" x14ac:dyDescent="0.35"/>
  <cols>
    <col min="1" max="1" width="12.90625" bestFit="1" customWidth="1"/>
    <col min="2" max="2" width="24.1796875" bestFit="1" customWidth="1"/>
    <col min="3" max="3" width="25.6328125" customWidth="1"/>
    <col min="4" max="4" width="28.7265625" bestFit="1" customWidth="1"/>
  </cols>
  <sheetData>
    <row r="1" spans="1:4" ht="17.5" x14ac:dyDescent="0.35">
      <c r="A1" s="6" t="s">
        <v>29</v>
      </c>
      <c r="B1" s="6"/>
      <c r="C1" s="6"/>
      <c r="D1" s="6"/>
    </row>
    <row r="2" spans="1:4" ht="15.5" x14ac:dyDescent="0.35">
      <c r="A2" s="7" t="s">
        <v>30</v>
      </c>
      <c r="B2" s="7" t="s">
        <v>31</v>
      </c>
      <c r="C2" s="8" t="s">
        <v>32</v>
      </c>
      <c r="D2" s="9" t="s">
        <v>33</v>
      </c>
    </row>
    <row r="3" spans="1:4" ht="15.5" x14ac:dyDescent="0.35">
      <c r="A3" s="10">
        <v>1</v>
      </c>
      <c r="B3" s="11" t="s">
        <v>34</v>
      </c>
      <c r="C3" s="12" t="s">
        <v>35</v>
      </c>
      <c r="D3" s="13">
        <v>610</v>
      </c>
    </row>
    <row r="4" spans="1:4" ht="15.5" x14ac:dyDescent="0.35">
      <c r="A4" s="10">
        <v>2</v>
      </c>
      <c r="B4" s="11" t="s">
        <v>34</v>
      </c>
      <c r="C4" s="12" t="s">
        <v>36</v>
      </c>
      <c r="D4" s="13">
        <v>595</v>
      </c>
    </row>
    <row r="5" spans="1:4" ht="15.5" x14ac:dyDescent="0.35">
      <c r="A5" s="10">
        <v>3</v>
      </c>
      <c r="B5" s="11" t="s">
        <v>37</v>
      </c>
      <c r="C5" s="12"/>
      <c r="D5" s="13">
        <v>494</v>
      </c>
    </row>
    <row r="6" spans="1:4" ht="15.5" x14ac:dyDescent="0.35">
      <c r="A6" s="10">
        <v>4</v>
      </c>
      <c r="B6" s="11" t="s">
        <v>38</v>
      </c>
      <c r="C6" s="12" t="s">
        <v>39</v>
      </c>
      <c r="D6" s="13">
        <v>287</v>
      </c>
    </row>
    <row r="7" spans="1:4" ht="15.5" x14ac:dyDescent="0.35">
      <c r="A7" s="10">
        <v>5</v>
      </c>
      <c r="B7" s="11" t="s">
        <v>40</v>
      </c>
      <c r="C7" s="12" t="s">
        <v>41</v>
      </c>
      <c r="D7" s="13">
        <v>106</v>
      </c>
    </row>
    <row r="8" spans="1:4" ht="15.5" x14ac:dyDescent="0.35">
      <c r="A8" s="10">
        <v>6</v>
      </c>
      <c r="B8" s="11" t="s">
        <v>42</v>
      </c>
      <c r="C8" s="12" t="s">
        <v>41</v>
      </c>
      <c r="D8" s="13">
        <v>96</v>
      </c>
    </row>
    <row r="9" spans="1:4" ht="15.5" x14ac:dyDescent="0.35">
      <c r="A9" s="10">
        <v>7</v>
      </c>
      <c r="B9" s="11" t="s">
        <v>43</v>
      </c>
      <c r="C9" s="12" t="s">
        <v>44</v>
      </c>
      <c r="D9" s="13">
        <v>95</v>
      </c>
    </row>
    <row r="10" spans="1:4" ht="15.5" x14ac:dyDescent="0.35">
      <c r="A10" s="10">
        <v>8</v>
      </c>
      <c r="B10" s="11" t="s">
        <v>45</v>
      </c>
      <c r="C10" s="12" t="s">
        <v>46</v>
      </c>
      <c r="D10" s="13">
        <v>93</v>
      </c>
    </row>
    <row r="11" spans="1:4" ht="15.5" x14ac:dyDescent="0.35">
      <c r="A11" s="10">
        <v>9</v>
      </c>
      <c r="B11" s="11" t="s">
        <v>47</v>
      </c>
      <c r="C11" s="12"/>
      <c r="D11" s="13">
        <v>91</v>
      </c>
    </row>
    <row r="12" spans="1:4" ht="15.5" x14ac:dyDescent="0.35">
      <c r="A12" s="10">
        <v>10</v>
      </c>
      <c r="B12" s="11" t="s">
        <v>48</v>
      </c>
      <c r="C12" s="12"/>
      <c r="D12" s="13">
        <v>88</v>
      </c>
    </row>
    <row r="13" spans="1:4" ht="15.5" x14ac:dyDescent="0.35">
      <c r="A13" s="10">
        <v>11</v>
      </c>
      <c r="B13" s="11" t="s">
        <v>49</v>
      </c>
      <c r="C13" s="12" t="s">
        <v>41</v>
      </c>
      <c r="D13" s="13">
        <v>86</v>
      </c>
    </row>
    <row r="14" spans="1:4" ht="15.5" x14ac:dyDescent="0.35">
      <c r="A14" s="10">
        <v>12</v>
      </c>
      <c r="B14" s="11" t="s">
        <v>50</v>
      </c>
      <c r="C14" s="12" t="s">
        <v>51</v>
      </c>
      <c r="D14" s="13">
        <v>86</v>
      </c>
    </row>
    <row r="15" spans="1:4" ht="15.5" x14ac:dyDescent="0.35">
      <c r="A15" s="10">
        <v>13</v>
      </c>
      <c r="B15" s="11" t="s">
        <v>52</v>
      </c>
      <c r="C15" s="12" t="s">
        <v>41</v>
      </c>
      <c r="D15" s="13">
        <v>85</v>
      </c>
    </row>
    <row r="16" spans="1:4" ht="15.5" x14ac:dyDescent="0.35">
      <c r="A16" s="10">
        <v>14</v>
      </c>
      <c r="B16" s="11" t="s">
        <v>53</v>
      </c>
      <c r="C16" s="12" t="s">
        <v>41</v>
      </c>
      <c r="D16" s="13">
        <v>84</v>
      </c>
    </row>
    <row r="17" spans="1:4" ht="15.5" x14ac:dyDescent="0.35">
      <c r="A17" s="10">
        <v>15</v>
      </c>
      <c r="B17" s="11" t="s">
        <v>54</v>
      </c>
      <c r="C17" s="12" t="s">
        <v>36</v>
      </c>
      <c r="D17" s="13">
        <v>81</v>
      </c>
    </row>
    <row r="18" spans="1:4" ht="15.5" x14ac:dyDescent="0.35">
      <c r="A18" s="10">
        <v>16</v>
      </c>
      <c r="B18" s="11" t="s">
        <v>55</v>
      </c>
      <c r="C18" s="12" t="s">
        <v>56</v>
      </c>
      <c r="D18" s="13">
        <v>80</v>
      </c>
    </row>
    <row r="19" spans="1:4" ht="15.5" x14ac:dyDescent="0.35">
      <c r="A19" s="10">
        <v>17</v>
      </c>
      <c r="B19" s="11" t="s">
        <v>57</v>
      </c>
      <c r="C19" s="12" t="s">
        <v>46</v>
      </c>
      <c r="D19" s="13">
        <v>80</v>
      </c>
    </row>
    <row r="20" spans="1:4" ht="15.5" x14ac:dyDescent="0.35">
      <c r="A20" s="10">
        <v>18</v>
      </c>
      <c r="B20" s="11" t="s">
        <v>58</v>
      </c>
      <c r="C20" s="12" t="s">
        <v>41</v>
      </c>
      <c r="D20" s="13">
        <v>78</v>
      </c>
    </row>
    <row r="21" spans="1:4" ht="15.5" x14ac:dyDescent="0.35">
      <c r="A21" s="10">
        <v>19</v>
      </c>
      <c r="B21" s="11" t="s">
        <v>59</v>
      </c>
      <c r="C21" s="12" t="s">
        <v>56</v>
      </c>
      <c r="D21" s="13">
        <v>76</v>
      </c>
    </row>
    <row r="22" spans="1:4" ht="15.5" x14ac:dyDescent="0.35">
      <c r="A22" s="10">
        <v>20</v>
      </c>
      <c r="B22" s="11" t="s">
        <v>60</v>
      </c>
      <c r="C22" s="12" t="s">
        <v>61</v>
      </c>
      <c r="D22" s="13">
        <v>75</v>
      </c>
    </row>
    <row r="23" spans="1:4" ht="15.5" x14ac:dyDescent="0.35">
      <c r="A23" s="10">
        <v>21</v>
      </c>
      <c r="B23" s="11" t="s">
        <v>38</v>
      </c>
      <c r="C23" s="12" t="s">
        <v>62</v>
      </c>
      <c r="D23" s="13">
        <v>75</v>
      </c>
    </row>
    <row r="24" spans="1:4" ht="15.5" x14ac:dyDescent="0.35">
      <c r="A24" s="10">
        <v>22</v>
      </c>
      <c r="B24" s="11" t="s">
        <v>63</v>
      </c>
      <c r="C24" s="12" t="s">
        <v>44</v>
      </c>
      <c r="D24" s="13">
        <v>74</v>
      </c>
    </row>
    <row r="25" spans="1:4" ht="15.5" x14ac:dyDescent="0.35">
      <c r="A25" s="10">
        <v>23</v>
      </c>
      <c r="B25" s="11" t="s">
        <v>64</v>
      </c>
      <c r="C25" s="12" t="s">
        <v>44</v>
      </c>
      <c r="D25" s="13">
        <v>72</v>
      </c>
    </row>
    <row r="26" spans="1:4" ht="15.5" x14ac:dyDescent="0.35">
      <c r="A26" s="10">
        <v>24</v>
      </c>
      <c r="B26" s="11" t="s">
        <v>65</v>
      </c>
      <c r="C26" s="12" t="s">
        <v>66</v>
      </c>
      <c r="D26" s="13">
        <v>72</v>
      </c>
    </row>
    <row r="27" spans="1:4" ht="15.5" x14ac:dyDescent="0.35">
      <c r="A27" s="10">
        <v>25</v>
      </c>
      <c r="B27" s="11" t="s">
        <v>67</v>
      </c>
      <c r="C27" s="12" t="s">
        <v>41</v>
      </c>
      <c r="D27" s="13">
        <v>71</v>
      </c>
    </row>
    <row r="28" spans="1:4" ht="15.5" x14ac:dyDescent="0.35">
      <c r="A28" s="10">
        <v>26</v>
      </c>
      <c r="B28" s="11" t="s">
        <v>68</v>
      </c>
      <c r="C28" s="12" t="s">
        <v>46</v>
      </c>
      <c r="D28" s="13">
        <v>67</v>
      </c>
    </row>
    <row r="29" spans="1:4" ht="15.5" x14ac:dyDescent="0.35">
      <c r="A29" s="10">
        <v>27</v>
      </c>
      <c r="B29" s="11" t="s">
        <v>69</v>
      </c>
      <c r="C29" s="12" t="s">
        <v>41</v>
      </c>
      <c r="D29" s="13">
        <v>67</v>
      </c>
    </row>
    <row r="30" spans="1:4" ht="15.5" x14ac:dyDescent="0.35">
      <c r="A30" s="10">
        <v>28</v>
      </c>
      <c r="B30" s="11" t="s">
        <v>70</v>
      </c>
      <c r="C30" s="12" t="s">
        <v>41</v>
      </c>
      <c r="D30" s="13">
        <v>65</v>
      </c>
    </row>
    <row r="31" spans="1:4" ht="15.5" x14ac:dyDescent="0.35">
      <c r="A31" s="10">
        <v>29</v>
      </c>
      <c r="B31" s="11" t="s">
        <v>71</v>
      </c>
      <c r="C31" s="12" t="s">
        <v>51</v>
      </c>
      <c r="D31" s="13">
        <v>65</v>
      </c>
    </row>
    <row r="32" spans="1:4" ht="15.5" x14ac:dyDescent="0.35">
      <c r="A32" s="10">
        <v>30</v>
      </c>
      <c r="B32" s="11" t="s">
        <v>72</v>
      </c>
      <c r="C32" s="12" t="s">
        <v>51</v>
      </c>
      <c r="D32" s="13">
        <v>63</v>
      </c>
    </row>
    <row r="33" spans="1:4" ht="15.5" x14ac:dyDescent="0.35">
      <c r="A33" s="10">
        <v>31</v>
      </c>
      <c r="B33" s="11" t="s">
        <v>73</v>
      </c>
      <c r="C33" s="12" t="s">
        <v>51</v>
      </c>
      <c r="D33" s="13">
        <v>63</v>
      </c>
    </row>
    <row r="34" spans="1:4" ht="15.5" x14ac:dyDescent="0.35">
      <c r="A34" s="10">
        <v>32</v>
      </c>
      <c r="B34" s="11" t="s">
        <v>74</v>
      </c>
      <c r="C34" s="12" t="s">
        <v>56</v>
      </c>
      <c r="D34" s="13">
        <v>62</v>
      </c>
    </row>
    <row r="35" spans="1:4" ht="15.5" x14ac:dyDescent="0.35">
      <c r="A35" s="10">
        <v>33</v>
      </c>
      <c r="B35" s="11" t="s">
        <v>75</v>
      </c>
      <c r="C35" s="12" t="s">
        <v>39</v>
      </c>
      <c r="D35" s="13">
        <v>62</v>
      </c>
    </row>
    <row r="36" spans="1:4" ht="15.5" x14ac:dyDescent="0.35">
      <c r="A36" s="10">
        <v>34</v>
      </c>
      <c r="B36" s="11" t="s">
        <v>76</v>
      </c>
      <c r="C36" s="12" t="s">
        <v>44</v>
      </c>
      <c r="D36" s="13">
        <v>61</v>
      </c>
    </row>
    <row r="37" spans="1:4" ht="15.5" x14ac:dyDescent="0.35">
      <c r="A37" s="10">
        <v>35</v>
      </c>
      <c r="B37" s="11" t="s">
        <v>77</v>
      </c>
      <c r="C37" s="12" t="s">
        <v>51</v>
      </c>
      <c r="D37" s="13">
        <v>61</v>
      </c>
    </row>
    <row r="38" spans="1:4" ht="15.5" x14ac:dyDescent="0.35">
      <c r="A38" s="10">
        <v>36</v>
      </c>
      <c r="B38" s="11" t="s">
        <v>78</v>
      </c>
      <c r="C38" s="12" t="s">
        <v>39</v>
      </c>
      <c r="D38" s="13">
        <v>61</v>
      </c>
    </row>
    <row r="39" spans="1:4" ht="15.5" x14ac:dyDescent="0.35">
      <c r="A39" s="10">
        <v>37</v>
      </c>
      <c r="B39" s="11" t="s">
        <v>79</v>
      </c>
      <c r="C39" s="12" t="s">
        <v>39</v>
      </c>
      <c r="D39" s="13">
        <v>61</v>
      </c>
    </row>
    <row r="40" spans="1:4" ht="15.5" x14ac:dyDescent="0.35">
      <c r="A40" s="10">
        <v>38</v>
      </c>
      <c r="B40" s="11" t="s">
        <v>80</v>
      </c>
      <c r="C40" s="12" t="s">
        <v>81</v>
      </c>
      <c r="D40" s="13">
        <v>60</v>
      </c>
    </row>
    <row r="41" spans="1:4" ht="15.5" x14ac:dyDescent="0.35">
      <c r="A41" s="10">
        <v>39</v>
      </c>
      <c r="B41" s="11" t="s">
        <v>82</v>
      </c>
      <c r="C41" s="12" t="s">
        <v>46</v>
      </c>
      <c r="D41" s="13">
        <v>60</v>
      </c>
    </row>
    <row r="42" spans="1:4" ht="15.5" x14ac:dyDescent="0.35">
      <c r="A42" s="10">
        <v>40</v>
      </c>
      <c r="B42" s="11" t="s">
        <v>83</v>
      </c>
      <c r="C42" s="12" t="s">
        <v>44</v>
      </c>
      <c r="D42" s="13">
        <v>59</v>
      </c>
    </row>
    <row r="43" spans="1:4" ht="15.5" x14ac:dyDescent="0.35">
      <c r="A43" s="10">
        <v>41</v>
      </c>
      <c r="B43" s="11" t="s">
        <v>84</v>
      </c>
      <c r="C43" s="12" t="s">
        <v>85</v>
      </c>
      <c r="D43" s="13">
        <v>59</v>
      </c>
    </row>
    <row r="44" spans="1:4" ht="15.5" x14ac:dyDescent="0.35">
      <c r="A44" s="10">
        <v>42</v>
      </c>
      <c r="B44" s="11" t="s">
        <v>86</v>
      </c>
      <c r="C44" s="12" t="s">
        <v>87</v>
      </c>
      <c r="D44" s="13">
        <v>57</v>
      </c>
    </row>
    <row r="45" spans="1:4" ht="15.5" x14ac:dyDescent="0.35">
      <c r="A45" s="10">
        <v>43</v>
      </c>
      <c r="B45" s="11" t="s">
        <v>88</v>
      </c>
      <c r="C45" s="12" t="s">
        <v>46</v>
      </c>
      <c r="D45" s="13">
        <v>57</v>
      </c>
    </row>
    <row r="46" spans="1:4" ht="15.5" x14ac:dyDescent="0.35">
      <c r="A46" s="10">
        <v>44</v>
      </c>
      <c r="B46" s="11" t="s">
        <v>89</v>
      </c>
      <c r="C46" s="12" t="s">
        <v>36</v>
      </c>
      <c r="D46" s="13">
        <v>56</v>
      </c>
    </row>
    <row r="47" spans="1:4" ht="15.5" x14ac:dyDescent="0.35">
      <c r="A47" s="10">
        <v>45</v>
      </c>
      <c r="B47" s="11" t="s">
        <v>90</v>
      </c>
      <c r="C47" s="12" t="s">
        <v>56</v>
      </c>
      <c r="D47" s="13">
        <v>56</v>
      </c>
    </row>
    <row r="48" spans="1:4" ht="15.5" x14ac:dyDescent="0.35">
      <c r="A48" s="10">
        <v>46</v>
      </c>
      <c r="B48" s="11" t="s">
        <v>91</v>
      </c>
      <c r="C48" s="12" t="s">
        <v>39</v>
      </c>
      <c r="D48" s="13">
        <v>56</v>
      </c>
    </row>
    <row r="49" spans="1:4" ht="15.5" x14ac:dyDescent="0.35">
      <c r="A49" s="10">
        <v>47</v>
      </c>
      <c r="B49" s="11" t="s">
        <v>92</v>
      </c>
      <c r="C49" s="12" t="s">
        <v>56</v>
      </c>
      <c r="D49" s="13">
        <v>55</v>
      </c>
    </row>
    <row r="50" spans="1:4" ht="15.5" x14ac:dyDescent="0.35">
      <c r="A50" s="10">
        <v>48</v>
      </c>
      <c r="B50" s="11" t="s">
        <v>93</v>
      </c>
      <c r="C50" s="12" t="s">
        <v>94</v>
      </c>
      <c r="D50" s="13">
        <v>54</v>
      </c>
    </row>
    <row r="51" spans="1:4" ht="15.5" x14ac:dyDescent="0.35">
      <c r="A51" s="10">
        <v>49</v>
      </c>
      <c r="B51" s="11" t="s">
        <v>95</v>
      </c>
      <c r="C51" s="12" t="s">
        <v>96</v>
      </c>
      <c r="D51" s="13">
        <v>52</v>
      </c>
    </row>
    <row r="52" spans="1:4" ht="15.5" x14ac:dyDescent="0.35">
      <c r="A52" s="10">
        <v>50</v>
      </c>
      <c r="B52" s="11" t="s">
        <v>97</v>
      </c>
      <c r="C52" s="12" t="s">
        <v>56</v>
      </c>
      <c r="D52" s="13">
        <v>52</v>
      </c>
    </row>
    <row r="53" spans="1:4" ht="15.5" x14ac:dyDescent="0.35">
      <c r="A53" s="10">
        <v>51</v>
      </c>
      <c r="B53" s="11" t="s">
        <v>98</v>
      </c>
      <c r="C53" s="12" t="s">
        <v>44</v>
      </c>
      <c r="D53" s="13">
        <v>52</v>
      </c>
    </row>
    <row r="54" spans="1:4" ht="15.5" x14ac:dyDescent="0.35">
      <c r="A54" s="10">
        <v>52</v>
      </c>
      <c r="B54" s="11" t="s">
        <v>99</v>
      </c>
      <c r="C54" s="12" t="s">
        <v>44</v>
      </c>
      <c r="D54" s="13">
        <v>52</v>
      </c>
    </row>
    <row r="55" spans="1:4" ht="15.5" x14ac:dyDescent="0.35">
      <c r="A55" s="10">
        <v>53</v>
      </c>
      <c r="B55" s="11" t="s">
        <v>100</v>
      </c>
      <c r="C55" s="12" t="s">
        <v>51</v>
      </c>
      <c r="D55" s="13">
        <v>51</v>
      </c>
    </row>
    <row r="56" spans="1:4" ht="15.5" x14ac:dyDescent="0.35">
      <c r="A56" s="10">
        <v>54</v>
      </c>
      <c r="B56" s="11" t="s">
        <v>101</v>
      </c>
      <c r="C56" s="12" t="s">
        <v>102</v>
      </c>
      <c r="D56" s="13">
        <v>51</v>
      </c>
    </row>
    <row r="57" spans="1:4" ht="15.5" x14ac:dyDescent="0.35">
      <c r="A57" s="10">
        <v>55</v>
      </c>
      <c r="B57" s="11" t="s">
        <v>103</v>
      </c>
      <c r="C57" s="12" t="s">
        <v>104</v>
      </c>
      <c r="D57" s="13">
        <v>50</v>
      </c>
    </row>
    <row r="58" spans="1:4" ht="15.5" x14ac:dyDescent="0.35">
      <c r="A58" s="10">
        <v>56</v>
      </c>
      <c r="B58" s="11" t="s">
        <v>105</v>
      </c>
      <c r="C58" s="12" t="s">
        <v>44</v>
      </c>
      <c r="D58" s="13">
        <v>50</v>
      </c>
    </row>
    <row r="59" spans="1:4" ht="15.5" x14ac:dyDescent="0.35">
      <c r="A59" s="10">
        <v>57</v>
      </c>
      <c r="B59" s="11" t="s">
        <v>106</v>
      </c>
      <c r="C59" s="12" t="s">
        <v>46</v>
      </c>
      <c r="D59" s="13">
        <v>50</v>
      </c>
    </row>
    <row r="60" spans="1:4" ht="15.5" x14ac:dyDescent="0.35">
      <c r="A60" s="10">
        <v>58</v>
      </c>
      <c r="B60" s="11" t="s">
        <v>107</v>
      </c>
      <c r="C60" s="12" t="s">
        <v>108</v>
      </c>
      <c r="D60" s="13">
        <v>50</v>
      </c>
    </row>
    <row r="61" spans="1:4" ht="15.5" x14ac:dyDescent="0.35">
      <c r="A61" s="10">
        <v>59</v>
      </c>
      <c r="B61" s="11" t="s">
        <v>109</v>
      </c>
      <c r="C61" s="12" t="s">
        <v>41</v>
      </c>
      <c r="D61" s="13">
        <v>50</v>
      </c>
    </row>
    <row r="62" spans="1:4" ht="15.5" x14ac:dyDescent="0.35">
      <c r="A62" s="10">
        <v>60</v>
      </c>
      <c r="B62" s="11" t="s">
        <v>110</v>
      </c>
      <c r="C62" s="12" t="s">
        <v>39</v>
      </c>
      <c r="D62" s="13">
        <v>50</v>
      </c>
    </row>
    <row r="63" spans="1:4" ht="15.5" x14ac:dyDescent="0.35">
      <c r="A63" s="10">
        <v>61</v>
      </c>
      <c r="B63" s="11" t="s">
        <v>111</v>
      </c>
      <c r="C63" s="12" t="s">
        <v>44</v>
      </c>
      <c r="D63" s="13">
        <v>49</v>
      </c>
    </row>
    <row r="64" spans="1:4" ht="15.5" x14ac:dyDescent="0.35">
      <c r="A64" s="10">
        <v>62</v>
      </c>
      <c r="B64" s="11" t="s">
        <v>112</v>
      </c>
      <c r="C64" s="12" t="s">
        <v>56</v>
      </c>
      <c r="D64" s="13">
        <v>49</v>
      </c>
    </row>
    <row r="65" spans="1:4" ht="15.5" x14ac:dyDescent="0.35">
      <c r="A65" s="10">
        <v>63</v>
      </c>
      <c r="B65" s="11" t="s">
        <v>113</v>
      </c>
      <c r="C65" s="12" t="s">
        <v>39</v>
      </c>
      <c r="D65" s="13">
        <v>49</v>
      </c>
    </row>
    <row r="66" spans="1:4" ht="15.5" x14ac:dyDescent="0.35">
      <c r="A66" s="10">
        <v>64</v>
      </c>
      <c r="B66" s="11" t="s">
        <v>114</v>
      </c>
      <c r="C66" s="12" t="s">
        <v>44</v>
      </c>
      <c r="D66" s="13">
        <v>48</v>
      </c>
    </row>
    <row r="67" spans="1:4" ht="15.5" x14ac:dyDescent="0.35">
      <c r="A67" s="10">
        <v>65</v>
      </c>
      <c r="B67" s="11" t="s">
        <v>115</v>
      </c>
      <c r="C67" s="12" t="s">
        <v>116</v>
      </c>
      <c r="D67" s="13">
        <v>47</v>
      </c>
    </row>
    <row r="68" spans="1:4" ht="15.5" x14ac:dyDescent="0.35">
      <c r="A68" s="10">
        <v>66</v>
      </c>
      <c r="B68" s="11" t="s">
        <v>117</v>
      </c>
      <c r="C68" s="12" t="s">
        <v>41</v>
      </c>
      <c r="D68" s="13">
        <v>47</v>
      </c>
    </row>
    <row r="69" spans="1:4" ht="15.5" x14ac:dyDescent="0.35">
      <c r="A69" s="10">
        <v>67</v>
      </c>
      <c r="B69" s="11" t="s">
        <v>118</v>
      </c>
      <c r="C69" s="12" t="s">
        <v>39</v>
      </c>
      <c r="D69" s="13">
        <v>47</v>
      </c>
    </row>
    <row r="70" spans="1:4" ht="15.5" x14ac:dyDescent="0.35">
      <c r="A70" s="10">
        <v>68</v>
      </c>
      <c r="B70" s="11" t="s">
        <v>119</v>
      </c>
      <c r="C70" s="12" t="s">
        <v>39</v>
      </c>
      <c r="D70" s="13">
        <v>47</v>
      </c>
    </row>
    <row r="71" spans="1:4" ht="15.5" x14ac:dyDescent="0.35">
      <c r="A71" s="10">
        <v>69</v>
      </c>
      <c r="B71" s="11" t="s">
        <v>120</v>
      </c>
      <c r="C71" s="12" t="s">
        <v>41</v>
      </c>
      <c r="D71" s="13">
        <v>46</v>
      </c>
    </row>
    <row r="72" spans="1:4" ht="15.5" x14ac:dyDescent="0.35">
      <c r="A72" s="10">
        <v>70</v>
      </c>
      <c r="B72" s="11" t="s">
        <v>121</v>
      </c>
      <c r="C72" s="12" t="s">
        <v>44</v>
      </c>
      <c r="D72" s="13">
        <v>45</v>
      </c>
    </row>
    <row r="73" spans="1:4" ht="15.5" x14ac:dyDescent="0.35">
      <c r="A73" s="10">
        <v>71</v>
      </c>
      <c r="B73" s="11" t="s">
        <v>122</v>
      </c>
      <c r="C73" s="12" t="s">
        <v>123</v>
      </c>
      <c r="D73" s="13">
        <v>45</v>
      </c>
    </row>
    <row r="74" spans="1:4" ht="15.5" x14ac:dyDescent="0.35">
      <c r="A74" s="10">
        <v>72</v>
      </c>
      <c r="B74" s="11" t="s">
        <v>124</v>
      </c>
      <c r="C74" s="12" t="s">
        <v>56</v>
      </c>
      <c r="D74" s="13">
        <v>45</v>
      </c>
    </row>
    <row r="75" spans="1:4" ht="15.5" x14ac:dyDescent="0.35">
      <c r="A75" s="10">
        <v>73</v>
      </c>
      <c r="B75" s="11" t="s">
        <v>125</v>
      </c>
      <c r="C75" s="12" t="s">
        <v>41</v>
      </c>
      <c r="D75" s="13">
        <v>45</v>
      </c>
    </row>
    <row r="76" spans="1:4" ht="15.5" x14ac:dyDescent="0.35">
      <c r="A76" s="10">
        <v>74</v>
      </c>
      <c r="B76" s="11" t="s">
        <v>126</v>
      </c>
      <c r="C76" s="12" t="s">
        <v>127</v>
      </c>
      <c r="D76" s="13">
        <v>45</v>
      </c>
    </row>
    <row r="77" spans="1:4" ht="15.5" x14ac:dyDescent="0.35">
      <c r="A77" s="10">
        <v>75</v>
      </c>
      <c r="B77" s="11" t="s">
        <v>128</v>
      </c>
      <c r="C77" s="12" t="s">
        <v>56</v>
      </c>
      <c r="D77" s="13">
        <v>45</v>
      </c>
    </row>
    <row r="78" spans="1:4" ht="15.5" x14ac:dyDescent="0.35">
      <c r="A78" s="10">
        <v>76</v>
      </c>
      <c r="B78" s="11" t="s">
        <v>129</v>
      </c>
      <c r="C78" s="12" t="s">
        <v>39</v>
      </c>
      <c r="D78" s="13">
        <v>45</v>
      </c>
    </row>
    <row r="79" spans="1:4" ht="15.5" x14ac:dyDescent="0.35">
      <c r="A79" s="10">
        <v>77</v>
      </c>
      <c r="B79" s="11" t="s">
        <v>130</v>
      </c>
      <c r="C79" s="12" t="s">
        <v>39</v>
      </c>
      <c r="D79" s="13">
        <v>45</v>
      </c>
    </row>
    <row r="80" spans="1:4" ht="15.5" x14ac:dyDescent="0.35">
      <c r="A80" s="10">
        <v>78</v>
      </c>
      <c r="B80" s="11" t="s">
        <v>131</v>
      </c>
      <c r="C80" s="12" t="s">
        <v>132</v>
      </c>
      <c r="D80" s="13">
        <v>44</v>
      </c>
    </row>
    <row r="81" spans="1:4" ht="15.5" x14ac:dyDescent="0.35">
      <c r="A81" s="10">
        <v>79</v>
      </c>
      <c r="B81" s="11" t="s">
        <v>133</v>
      </c>
      <c r="C81" s="12" t="s">
        <v>132</v>
      </c>
      <c r="D81" s="13">
        <v>44</v>
      </c>
    </row>
    <row r="82" spans="1:4" ht="15.5" x14ac:dyDescent="0.35">
      <c r="A82" s="10">
        <v>80</v>
      </c>
      <c r="B82" s="11" t="s">
        <v>134</v>
      </c>
      <c r="C82" s="12" t="s">
        <v>135</v>
      </c>
      <c r="D82" s="13">
        <v>44</v>
      </c>
    </row>
    <row r="83" spans="1:4" ht="15.5" x14ac:dyDescent="0.35">
      <c r="A83" s="10">
        <v>81</v>
      </c>
      <c r="B83" s="11" t="s">
        <v>136</v>
      </c>
      <c r="C83" s="12" t="s">
        <v>137</v>
      </c>
      <c r="D83" s="13">
        <v>43</v>
      </c>
    </row>
    <row r="84" spans="1:4" ht="15.5" x14ac:dyDescent="0.35">
      <c r="A84" s="10">
        <v>82</v>
      </c>
      <c r="B84" s="11" t="s">
        <v>138</v>
      </c>
      <c r="C84" s="12" t="s">
        <v>139</v>
      </c>
      <c r="D84" s="13">
        <v>43</v>
      </c>
    </row>
    <row r="85" spans="1:4" ht="15.5" x14ac:dyDescent="0.35">
      <c r="A85" s="10">
        <v>83</v>
      </c>
      <c r="B85" s="11" t="s">
        <v>140</v>
      </c>
      <c r="C85" s="12"/>
      <c r="D85" s="13">
        <v>43</v>
      </c>
    </row>
    <row r="86" spans="1:4" ht="15.5" x14ac:dyDescent="0.35">
      <c r="A86" s="10">
        <v>84</v>
      </c>
      <c r="B86" s="11" t="s">
        <v>141</v>
      </c>
      <c r="C86" s="12" t="s">
        <v>142</v>
      </c>
      <c r="D86" s="13">
        <v>43</v>
      </c>
    </row>
    <row r="87" spans="1:4" ht="15.5" x14ac:dyDescent="0.35">
      <c r="A87" s="10">
        <v>85</v>
      </c>
      <c r="B87" s="11" t="s">
        <v>143</v>
      </c>
      <c r="C87" s="12" t="s">
        <v>144</v>
      </c>
      <c r="D87" s="13">
        <v>43</v>
      </c>
    </row>
    <row r="88" spans="1:4" ht="15.5" x14ac:dyDescent="0.35">
      <c r="A88" s="10">
        <v>86</v>
      </c>
      <c r="B88" s="11" t="s">
        <v>145</v>
      </c>
      <c r="C88" s="12" t="s">
        <v>102</v>
      </c>
      <c r="D88" s="13">
        <v>43</v>
      </c>
    </row>
    <row r="89" spans="1:4" ht="15.5" x14ac:dyDescent="0.35">
      <c r="A89" s="10">
        <v>87</v>
      </c>
      <c r="B89" s="11" t="s">
        <v>146</v>
      </c>
      <c r="C89" s="12" t="s">
        <v>132</v>
      </c>
      <c r="D89" s="13">
        <v>42</v>
      </c>
    </row>
    <row r="90" spans="1:4" ht="15.5" x14ac:dyDescent="0.35">
      <c r="A90" s="10">
        <v>88</v>
      </c>
      <c r="B90" s="11" t="s">
        <v>147</v>
      </c>
      <c r="C90" s="12" t="s">
        <v>51</v>
      </c>
      <c r="D90" s="13">
        <v>42</v>
      </c>
    </row>
    <row r="91" spans="1:4" ht="15.5" x14ac:dyDescent="0.35">
      <c r="A91" s="10">
        <v>89</v>
      </c>
      <c r="B91" s="11" t="s">
        <v>148</v>
      </c>
      <c r="C91" s="12" t="s">
        <v>149</v>
      </c>
      <c r="D91" s="13">
        <v>42</v>
      </c>
    </row>
    <row r="92" spans="1:4" ht="15.5" x14ac:dyDescent="0.35">
      <c r="A92" s="10">
        <v>90</v>
      </c>
      <c r="B92" s="11" t="s">
        <v>150</v>
      </c>
      <c r="C92" s="12" t="s">
        <v>151</v>
      </c>
      <c r="D92" s="13">
        <v>42</v>
      </c>
    </row>
    <row r="93" spans="1:4" ht="15.5" x14ac:dyDescent="0.35">
      <c r="A93" s="10">
        <v>91</v>
      </c>
      <c r="B93" s="11" t="s">
        <v>152</v>
      </c>
      <c r="C93" s="12" t="s">
        <v>137</v>
      </c>
      <c r="D93" s="13">
        <v>41</v>
      </c>
    </row>
    <row r="94" spans="1:4" ht="15.5" x14ac:dyDescent="0.35">
      <c r="A94" s="10">
        <v>92</v>
      </c>
      <c r="B94" s="11" t="s">
        <v>153</v>
      </c>
      <c r="C94" s="12" t="s">
        <v>135</v>
      </c>
      <c r="D94" s="13">
        <v>41</v>
      </c>
    </row>
    <row r="95" spans="1:4" ht="15.5" x14ac:dyDescent="0.35">
      <c r="A95" s="10">
        <v>93</v>
      </c>
      <c r="B95" s="11" t="s">
        <v>154</v>
      </c>
      <c r="C95" s="12" t="s">
        <v>87</v>
      </c>
      <c r="D95" s="13">
        <v>41</v>
      </c>
    </row>
    <row r="96" spans="1:4" ht="15.5" x14ac:dyDescent="0.35">
      <c r="A96" s="10">
        <v>94</v>
      </c>
      <c r="B96" s="11" t="s">
        <v>155</v>
      </c>
      <c r="C96" s="12" t="s">
        <v>156</v>
      </c>
      <c r="D96" s="13">
        <v>41</v>
      </c>
    </row>
    <row r="97" spans="1:4" ht="15.5" x14ac:dyDescent="0.35">
      <c r="A97" s="10">
        <v>95</v>
      </c>
      <c r="B97" s="11" t="s">
        <v>157</v>
      </c>
      <c r="C97" s="12" t="s">
        <v>36</v>
      </c>
      <c r="D97" s="13">
        <v>41</v>
      </c>
    </row>
    <row r="98" spans="1:4" ht="15.5" x14ac:dyDescent="0.35">
      <c r="A98" s="10">
        <v>96</v>
      </c>
      <c r="B98" s="11" t="s">
        <v>158</v>
      </c>
      <c r="C98" s="12" t="s">
        <v>56</v>
      </c>
      <c r="D98" s="13">
        <v>41</v>
      </c>
    </row>
    <row r="99" spans="1:4" ht="15.5" x14ac:dyDescent="0.35">
      <c r="A99" s="10">
        <v>97</v>
      </c>
      <c r="B99" s="11" t="s">
        <v>159</v>
      </c>
      <c r="C99" s="12" t="s">
        <v>160</v>
      </c>
      <c r="D99" s="13">
        <v>41</v>
      </c>
    </row>
    <row r="100" spans="1:4" ht="15.5" x14ac:dyDescent="0.35">
      <c r="A100" s="10">
        <v>98</v>
      </c>
      <c r="B100" s="11" t="s">
        <v>161</v>
      </c>
      <c r="C100" s="12" t="s">
        <v>51</v>
      </c>
      <c r="D100" s="13">
        <v>40</v>
      </c>
    </row>
    <row r="101" spans="1:4" ht="15.5" x14ac:dyDescent="0.35">
      <c r="A101" s="10">
        <v>99</v>
      </c>
      <c r="B101" s="11" t="s">
        <v>162</v>
      </c>
      <c r="C101" s="12" t="s">
        <v>51</v>
      </c>
      <c r="D101" s="13">
        <v>40</v>
      </c>
    </row>
    <row r="102" spans="1:4" ht="15.5" x14ac:dyDescent="0.35">
      <c r="A102" s="10">
        <v>100</v>
      </c>
      <c r="B102" s="11" t="s">
        <v>163</v>
      </c>
      <c r="C102" s="12" t="s">
        <v>164</v>
      </c>
      <c r="D102" s="13">
        <v>40</v>
      </c>
    </row>
  </sheetData>
  <mergeCells count="1">
    <mergeCell ref="A1:D1"/>
  </mergeCells>
  <pageMargins left="0.7" right="0.7" top="0.75" bottom="0.75" header="0.3" footer="0.3"/>
  <pageSetup paperSize="9" orientation="portrait" horizontalDpi="30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10A4F-F015-4CA0-BC06-4E2251216883}">
  <dimension ref="A1:N15"/>
  <sheetViews>
    <sheetView workbookViewId="0">
      <selection sqref="A1:XFD1048576"/>
    </sheetView>
  </sheetViews>
  <sheetFormatPr defaultRowHeight="14.5" x14ac:dyDescent="0.35"/>
  <cols>
    <col min="1" max="1" width="61.81640625" bestFit="1" customWidth="1"/>
  </cols>
  <sheetData>
    <row r="1" spans="1:14" ht="17.5" x14ac:dyDescent="0.35">
      <c r="A1" s="6" t="s">
        <v>165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3" spans="1:14" x14ac:dyDescent="0.35">
      <c r="A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</row>
    <row r="4" spans="1:14" x14ac:dyDescent="0.35">
      <c r="A4" t="s">
        <v>15</v>
      </c>
      <c r="B4" s="4">
        <v>289</v>
      </c>
      <c r="C4" s="4">
        <v>348</v>
      </c>
      <c r="D4" s="4">
        <v>349</v>
      </c>
      <c r="E4" s="4">
        <v>481</v>
      </c>
      <c r="F4" s="4">
        <v>427</v>
      </c>
      <c r="G4" s="4">
        <v>409</v>
      </c>
      <c r="H4" s="4">
        <v>417</v>
      </c>
      <c r="I4" s="4">
        <v>390</v>
      </c>
      <c r="J4" s="4">
        <v>295</v>
      </c>
      <c r="K4" s="4">
        <v>361</v>
      </c>
      <c r="L4" s="4">
        <v>345</v>
      </c>
      <c r="M4" s="4">
        <v>393</v>
      </c>
      <c r="N4" s="4">
        <f>SUM(Table2[[#This Row],[Apr-23]:[Mar-24]])</f>
        <v>4504</v>
      </c>
    </row>
    <row r="5" spans="1:14" x14ac:dyDescent="0.35">
      <c r="A5" t="s">
        <v>23</v>
      </c>
      <c r="B5" s="4">
        <v>84</v>
      </c>
      <c r="C5" s="4">
        <v>126</v>
      </c>
      <c r="D5" s="4">
        <v>42</v>
      </c>
      <c r="E5" s="4">
        <v>88</v>
      </c>
      <c r="F5" s="4">
        <v>56</v>
      </c>
      <c r="G5" s="4">
        <v>65</v>
      </c>
      <c r="H5" s="4">
        <v>58</v>
      </c>
      <c r="I5" s="4">
        <v>33</v>
      </c>
      <c r="J5" s="4">
        <v>63</v>
      </c>
      <c r="K5" s="4">
        <v>87</v>
      </c>
      <c r="L5" s="4">
        <v>60</v>
      </c>
      <c r="M5" s="4">
        <v>36</v>
      </c>
      <c r="N5" s="4">
        <f>SUM(Table2[[#This Row],[Apr-23]:[Mar-24]])</f>
        <v>798</v>
      </c>
    </row>
    <row r="6" spans="1:14" x14ac:dyDescent="0.35">
      <c r="A6" t="s">
        <v>17</v>
      </c>
      <c r="B6" s="4">
        <v>250</v>
      </c>
      <c r="C6" s="4">
        <v>401</v>
      </c>
      <c r="D6" s="4">
        <v>407</v>
      </c>
      <c r="E6" s="4">
        <v>437</v>
      </c>
      <c r="F6" s="4">
        <v>414</v>
      </c>
      <c r="G6" s="4">
        <v>456</v>
      </c>
      <c r="H6" s="4">
        <v>376</v>
      </c>
      <c r="I6" s="4">
        <v>324</v>
      </c>
      <c r="J6" s="4">
        <v>234</v>
      </c>
      <c r="K6" s="4">
        <v>357</v>
      </c>
      <c r="L6" s="4">
        <v>283</v>
      </c>
      <c r="M6" s="4">
        <v>276</v>
      </c>
      <c r="N6" s="4">
        <f>SUM(Table2[[#This Row],[Apr-23]:[Mar-24]])</f>
        <v>4215</v>
      </c>
    </row>
    <row r="7" spans="1:14" x14ac:dyDescent="0.35">
      <c r="A7" t="s">
        <v>27</v>
      </c>
      <c r="B7" s="4">
        <v>1</v>
      </c>
      <c r="C7" s="4"/>
      <c r="D7" s="4"/>
      <c r="E7" s="4"/>
      <c r="F7" s="4"/>
      <c r="G7" s="4">
        <v>4</v>
      </c>
      <c r="H7" s="4"/>
      <c r="I7" s="4"/>
      <c r="J7" s="4"/>
      <c r="K7" s="4">
        <v>12</v>
      </c>
      <c r="L7" s="4"/>
      <c r="M7" s="4"/>
      <c r="N7" s="4">
        <f>SUM(Table2[[#This Row],[Apr-23]:[Mar-24]])</f>
        <v>17</v>
      </c>
    </row>
    <row r="8" spans="1:14" x14ac:dyDescent="0.35">
      <c r="A8" t="s">
        <v>18</v>
      </c>
      <c r="B8" s="4">
        <v>24</v>
      </c>
      <c r="C8" s="4">
        <v>24</v>
      </c>
      <c r="D8" s="4">
        <v>58</v>
      </c>
      <c r="E8" s="4">
        <v>23</v>
      </c>
      <c r="F8" s="4">
        <v>29</v>
      </c>
      <c r="G8" s="4">
        <v>41</v>
      </c>
      <c r="H8" s="4">
        <v>35</v>
      </c>
      <c r="I8" s="4">
        <v>33</v>
      </c>
      <c r="J8" s="4">
        <v>13</v>
      </c>
      <c r="K8" s="4">
        <v>34</v>
      </c>
      <c r="L8" s="4">
        <v>31</v>
      </c>
      <c r="M8" s="4">
        <v>6</v>
      </c>
      <c r="N8" s="4">
        <f>SUM(Table2[[#This Row],[Apr-23]:[Mar-24]])</f>
        <v>351</v>
      </c>
    </row>
    <row r="9" spans="1:14" x14ac:dyDescent="0.35">
      <c r="A9" t="s">
        <v>20</v>
      </c>
      <c r="B9" s="4">
        <v>17</v>
      </c>
      <c r="C9" s="4">
        <v>4</v>
      </c>
      <c r="D9" s="4">
        <v>33</v>
      </c>
      <c r="E9" s="4">
        <v>25</v>
      </c>
      <c r="F9" s="4">
        <v>15</v>
      </c>
      <c r="G9" s="4">
        <v>25</v>
      </c>
      <c r="H9" s="4">
        <v>13</v>
      </c>
      <c r="I9" s="4">
        <v>15</v>
      </c>
      <c r="J9" s="4">
        <v>4</v>
      </c>
      <c r="K9" s="4">
        <v>10</v>
      </c>
      <c r="L9" s="4">
        <v>9</v>
      </c>
      <c r="M9" s="4">
        <v>8</v>
      </c>
      <c r="N9" s="4">
        <f>SUM(Table2[[#This Row],[Apr-23]:[Mar-24]])</f>
        <v>178</v>
      </c>
    </row>
    <row r="10" spans="1:14" x14ac:dyDescent="0.35">
      <c r="A10" t="s">
        <v>22</v>
      </c>
      <c r="B10" s="4"/>
      <c r="C10" s="4"/>
      <c r="D10" s="4"/>
      <c r="E10" s="4">
        <v>1</v>
      </c>
      <c r="F10" s="4">
        <v>1</v>
      </c>
      <c r="G10" s="4"/>
      <c r="H10" s="4"/>
      <c r="I10" s="4"/>
      <c r="J10" s="4"/>
      <c r="K10" s="4">
        <v>2</v>
      </c>
      <c r="L10" s="4"/>
      <c r="M10" s="4"/>
      <c r="N10" s="4">
        <f>SUM(Table2[[#This Row],[Apr-23]:[Mar-24]])</f>
        <v>4</v>
      </c>
    </row>
    <row r="11" spans="1:14" x14ac:dyDescent="0.35">
      <c r="A11" t="s">
        <v>24</v>
      </c>
      <c r="B11" s="4"/>
      <c r="C11" s="4"/>
      <c r="D11" s="4">
        <v>3</v>
      </c>
      <c r="E11" s="4"/>
      <c r="F11" s="4">
        <v>1</v>
      </c>
      <c r="G11" s="4"/>
      <c r="H11" s="4"/>
      <c r="I11" s="4"/>
      <c r="J11" s="4"/>
      <c r="K11" s="4"/>
      <c r="L11" s="4"/>
      <c r="M11" s="4">
        <v>2</v>
      </c>
      <c r="N11" s="4">
        <f>SUM(Table2[[#This Row],[Apr-23]:[Mar-24]])</f>
        <v>6</v>
      </c>
    </row>
    <row r="12" spans="1:14" x14ac:dyDescent="0.35">
      <c r="A12" t="s">
        <v>25</v>
      </c>
      <c r="B12" s="4">
        <v>26</v>
      </c>
      <c r="C12" s="4">
        <v>20</v>
      </c>
      <c r="D12" s="4">
        <v>13</v>
      </c>
      <c r="E12" s="4">
        <v>17</v>
      </c>
      <c r="F12" s="4">
        <v>31</v>
      </c>
      <c r="G12" s="4">
        <v>14</v>
      </c>
      <c r="H12" s="4">
        <v>17</v>
      </c>
      <c r="I12" s="4">
        <v>14</v>
      </c>
      <c r="J12" s="4">
        <v>6</v>
      </c>
      <c r="K12" s="4">
        <v>9</v>
      </c>
      <c r="L12" s="4">
        <v>5</v>
      </c>
      <c r="M12" s="4">
        <v>31</v>
      </c>
      <c r="N12" s="4">
        <f>SUM(Table2[[#This Row],[Apr-23]:[Mar-24]])</f>
        <v>203</v>
      </c>
    </row>
    <row r="13" spans="1:14" x14ac:dyDescent="0.35">
      <c r="A13" t="s">
        <v>26</v>
      </c>
      <c r="B13" s="4">
        <v>133</v>
      </c>
      <c r="C13" s="4">
        <v>133</v>
      </c>
      <c r="D13" s="4">
        <v>106</v>
      </c>
      <c r="E13" s="4">
        <v>117</v>
      </c>
      <c r="F13" s="4">
        <v>163</v>
      </c>
      <c r="G13" s="4">
        <v>173</v>
      </c>
      <c r="H13" s="4">
        <v>180</v>
      </c>
      <c r="I13" s="4">
        <v>168</v>
      </c>
      <c r="J13" s="4">
        <v>85</v>
      </c>
      <c r="K13" s="4">
        <v>153</v>
      </c>
      <c r="L13" s="4">
        <v>115</v>
      </c>
      <c r="M13" s="4">
        <v>185</v>
      </c>
      <c r="N13" s="4">
        <f>SUM(Table2[[#This Row],[Apr-23]:[Mar-24]])</f>
        <v>1711</v>
      </c>
    </row>
    <row r="14" spans="1:14" x14ac:dyDescent="0.35">
      <c r="A14" t="s">
        <v>19</v>
      </c>
      <c r="B14" s="4">
        <v>3</v>
      </c>
      <c r="C14" s="4">
        <v>6</v>
      </c>
      <c r="D14" s="4"/>
      <c r="E14" s="4"/>
      <c r="F14" s="4">
        <v>1</v>
      </c>
      <c r="G14" s="4">
        <v>8</v>
      </c>
      <c r="H14" s="4"/>
      <c r="I14" s="4">
        <v>4</v>
      </c>
      <c r="J14" s="4"/>
      <c r="K14" s="4"/>
      <c r="L14" s="4"/>
      <c r="M14" s="4"/>
      <c r="N14" s="4">
        <f>SUM(Table2[[#This Row],[Apr-23]:[Mar-24]])</f>
        <v>22</v>
      </c>
    </row>
    <row r="15" spans="1:14" x14ac:dyDescent="0.35">
      <c r="A15" t="s">
        <v>166</v>
      </c>
      <c r="B15" s="4">
        <f>SUBTOTAL(109,Table2[Apr-23])</f>
        <v>827</v>
      </c>
      <c r="C15" s="4">
        <f>SUBTOTAL(109,Table2[May-23])</f>
        <v>1062</v>
      </c>
      <c r="D15" s="4">
        <f>SUBTOTAL(109,Table2[Jun-23])</f>
        <v>1011</v>
      </c>
      <c r="E15" s="4">
        <f>SUBTOTAL(109,Table2[Jul-23])</f>
        <v>1189</v>
      </c>
      <c r="F15" s="4">
        <f>SUBTOTAL(109,Table2[Aug-23])</f>
        <v>1138</v>
      </c>
      <c r="G15" s="4">
        <f>SUBTOTAL(109,Table2[Sep-23])</f>
        <v>1195</v>
      </c>
      <c r="H15" s="4">
        <f>SUBTOTAL(109,Table2[Oct-23])</f>
        <v>1096</v>
      </c>
      <c r="I15" s="4">
        <f>SUBTOTAL(109,Table2[Nov-23])</f>
        <v>981</v>
      </c>
      <c r="J15" s="4">
        <f>SUBTOTAL(109,Table2[Dec-23])</f>
        <v>700</v>
      </c>
      <c r="K15" s="4">
        <f>SUBTOTAL(109,Table2[Jan-24])</f>
        <v>1025</v>
      </c>
      <c r="L15" s="4">
        <f>SUBTOTAL(109,Table2[Feb-24])</f>
        <v>848</v>
      </c>
      <c r="M15" s="4">
        <f>SUBTOTAL(109,Table2[Mar-24])</f>
        <v>937</v>
      </c>
      <c r="N15" s="4">
        <f>SUBTOTAL(109,Table2[Site Total])</f>
        <v>12009</v>
      </c>
    </row>
  </sheetData>
  <mergeCells count="1">
    <mergeCell ref="A1:N1"/>
  </mergeCells>
  <pageMargins left="0.7" right="0.7" top="0.75" bottom="0.75" header="0.3" footer="0.3"/>
  <pageSetup paperSize="9" orientation="portrait" horizontalDpi="30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2B389-658C-489C-9FCE-963FF1697DC0}">
  <dimension ref="A1:B18"/>
  <sheetViews>
    <sheetView workbookViewId="0">
      <selection activeCell="A19" sqref="A19"/>
    </sheetView>
  </sheetViews>
  <sheetFormatPr defaultRowHeight="14.5" x14ac:dyDescent="0.35"/>
  <cols>
    <col min="1" max="1" width="67.26953125" bestFit="1" customWidth="1"/>
    <col min="2" max="2" width="19.54296875" customWidth="1"/>
  </cols>
  <sheetData>
    <row r="1" spans="1:2" ht="17.5" x14ac:dyDescent="0.35">
      <c r="A1" s="6" t="s">
        <v>167</v>
      </c>
      <c r="B1" s="6"/>
    </row>
    <row r="3" spans="1:2" x14ac:dyDescent="0.35">
      <c r="A3" t="s">
        <v>1</v>
      </c>
      <c r="B3" t="s">
        <v>168</v>
      </c>
    </row>
    <row r="4" spans="1:2" x14ac:dyDescent="0.35">
      <c r="A4" t="s">
        <v>15</v>
      </c>
      <c r="B4" s="4">
        <v>6397</v>
      </c>
    </row>
    <row r="5" spans="1:2" x14ac:dyDescent="0.35">
      <c r="A5" t="s">
        <v>16</v>
      </c>
      <c r="B5" s="4">
        <v>236</v>
      </c>
    </row>
    <row r="6" spans="1:2" x14ac:dyDescent="0.35">
      <c r="A6" t="s">
        <v>17</v>
      </c>
      <c r="B6" s="4">
        <v>5406</v>
      </c>
    </row>
    <row r="7" spans="1:2" x14ac:dyDescent="0.35">
      <c r="A7" t="s">
        <v>169</v>
      </c>
      <c r="B7" s="4">
        <v>212</v>
      </c>
    </row>
    <row r="8" spans="1:2" x14ac:dyDescent="0.35">
      <c r="A8" t="s">
        <v>18</v>
      </c>
      <c r="B8" s="4">
        <v>189</v>
      </c>
    </row>
    <row r="9" spans="1:2" x14ac:dyDescent="0.35">
      <c r="A9" t="s">
        <v>19</v>
      </c>
      <c r="B9" s="4">
        <v>235</v>
      </c>
    </row>
    <row r="10" spans="1:2" x14ac:dyDescent="0.35">
      <c r="A10" t="s">
        <v>20</v>
      </c>
      <c r="B10" s="4">
        <v>668</v>
      </c>
    </row>
    <row r="11" spans="1:2" x14ac:dyDescent="0.35">
      <c r="A11" t="s">
        <v>21</v>
      </c>
      <c r="B11" s="4">
        <v>272</v>
      </c>
    </row>
    <row r="12" spans="1:2" x14ac:dyDescent="0.35">
      <c r="A12" t="s">
        <v>22</v>
      </c>
      <c r="B12" s="4">
        <v>9</v>
      </c>
    </row>
    <row r="13" spans="1:2" x14ac:dyDescent="0.35">
      <c r="A13" t="s">
        <v>23</v>
      </c>
      <c r="B13" s="4">
        <v>1514</v>
      </c>
    </row>
    <row r="14" spans="1:2" x14ac:dyDescent="0.35">
      <c r="A14" t="s">
        <v>24</v>
      </c>
      <c r="B14" s="4">
        <v>5</v>
      </c>
    </row>
    <row r="15" spans="1:2" x14ac:dyDescent="0.35">
      <c r="A15" t="s">
        <v>25</v>
      </c>
      <c r="B15" s="4">
        <v>671</v>
      </c>
    </row>
    <row r="16" spans="1:2" x14ac:dyDescent="0.35">
      <c r="A16" t="s">
        <v>26</v>
      </c>
      <c r="B16" s="4">
        <v>1666</v>
      </c>
    </row>
    <row r="17" spans="1:2" x14ac:dyDescent="0.35">
      <c r="A17" t="s">
        <v>27</v>
      </c>
      <c r="B17" s="4">
        <v>224</v>
      </c>
    </row>
    <row r="18" spans="1:2" x14ac:dyDescent="0.35">
      <c r="B18" s="4">
        <f>SUBTOTAL(109,Table3['# of Active Users])</f>
        <v>17704</v>
      </c>
    </row>
  </sheetData>
  <mergeCells count="1">
    <mergeCell ref="A1:B1"/>
  </mergeCells>
  <pageMargins left="0.7" right="0.7" top="0.75" bottom="0.75" header="0.3" footer="0.3"/>
  <pageSetup paperSize="9" orientation="portrait" horizontalDpi="30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B7517-FD24-4C98-BDB3-941397C657C1}">
  <dimension ref="A1:N9"/>
  <sheetViews>
    <sheetView tabSelected="1" workbookViewId="0">
      <selection activeCell="A8" sqref="A8"/>
    </sheetView>
  </sheetViews>
  <sheetFormatPr defaultRowHeight="14.5" x14ac:dyDescent="0.35"/>
  <cols>
    <col min="1" max="1" width="61.81640625" bestFit="1" customWidth="1"/>
  </cols>
  <sheetData>
    <row r="1" spans="1:14" ht="17.5" x14ac:dyDescent="0.35">
      <c r="A1" s="6" t="s">
        <v>170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x14ac:dyDescent="0.35">
      <c r="A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t="s">
        <v>14</v>
      </c>
    </row>
    <row r="3" spans="1:14" x14ac:dyDescent="0.35">
      <c r="A3" t="s">
        <v>15</v>
      </c>
      <c r="B3" s="4">
        <v>28816</v>
      </c>
      <c r="C3" s="4">
        <v>35388</v>
      </c>
      <c r="D3" s="4">
        <v>34518</v>
      </c>
      <c r="E3" s="4">
        <v>31699</v>
      </c>
      <c r="F3" s="4">
        <v>28185</v>
      </c>
      <c r="G3" s="4">
        <v>34144</v>
      </c>
      <c r="H3" s="4">
        <v>35017</v>
      </c>
      <c r="I3" s="4">
        <v>36559</v>
      </c>
      <c r="J3" s="4">
        <v>27856</v>
      </c>
      <c r="K3" s="4">
        <v>33425</v>
      </c>
      <c r="L3" s="4">
        <v>32994</v>
      </c>
      <c r="M3" s="4">
        <v>34530</v>
      </c>
      <c r="N3" s="4">
        <f>SUM(Table35[[#This Row],[Apr-23]:[Mar-24]])</f>
        <v>393131</v>
      </c>
    </row>
    <row r="4" spans="1:14" x14ac:dyDescent="0.35">
      <c r="A4" t="s">
        <v>17</v>
      </c>
      <c r="B4" s="4">
        <v>3430</v>
      </c>
      <c r="C4" s="4">
        <v>18018</v>
      </c>
      <c r="D4" s="4">
        <v>16466</v>
      </c>
      <c r="E4" s="4">
        <v>16282</v>
      </c>
      <c r="F4" s="4">
        <v>16643</v>
      </c>
      <c r="G4" s="4">
        <v>15439</v>
      </c>
      <c r="H4" s="4">
        <v>17088</v>
      </c>
      <c r="I4" s="4">
        <v>18592</v>
      </c>
      <c r="J4" s="4">
        <v>15119</v>
      </c>
      <c r="K4" s="4">
        <v>18901</v>
      </c>
      <c r="L4" s="4">
        <v>19289</v>
      </c>
      <c r="M4" s="4">
        <v>18906</v>
      </c>
      <c r="N4" s="4">
        <f>SUM(Table35[[#This Row],[Apr-23]:[Mar-24]])</f>
        <v>194173</v>
      </c>
    </row>
    <row r="5" spans="1:14" x14ac:dyDescent="0.35">
      <c r="A5" t="s">
        <v>20</v>
      </c>
      <c r="B5" s="4">
        <v>9151</v>
      </c>
      <c r="C5" s="4">
        <v>7302</v>
      </c>
      <c r="D5" s="4">
        <v>8082</v>
      </c>
      <c r="E5" s="4">
        <v>7371</v>
      </c>
      <c r="F5" s="4">
        <v>5699</v>
      </c>
      <c r="G5" s="4">
        <v>7382</v>
      </c>
      <c r="H5" s="4">
        <v>6524</v>
      </c>
      <c r="I5" s="4">
        <v>1322</v>
      </c>
      <c r="J5" s="4">
        <v>5670</v>
      </c>
      <c r="K5" s="4">
        <v>6757</v>
      </c>
      <c r="L5" s="4">
        <v>6335</v>
      </c>
      <c r="M5" s="4">
        <v>10479</v>
      </c>
      <c r="N5" s="4">
        <f>SUM(Table35[[#This Row],[Apr-23]:[Mar-24]])</f>
        <v>82074</v>
      </c>
    </row>
    <row r="6" spans="1:14" x14ac:dyDescent="0.35">
      <c r="A6" t="s">
        <v>23</v>
      </c>
      <c r="B6" s="14" t="s">
        <v>171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4">
        <f>SUM(Table35[[#This Row],[Apr-23]:[Mar-24]])</f>
        <v>0</v>
      </c>
    </row>
    <row r="7" spans="1:14" x14ac:dyDescent="0.35">
      <c r="A7" t="s">
        <v>25</v>
      </c>
      <c r="B7" s="4">
        <v>4152</v>
      </c>
      <c r="C7" s="4">
        <v>5378</v>
      </c>
      <c r="D7" s="4">
        <v>4992</v>
      </c>
      <c r="E7" s="4">
        <v>4699</v>
      </c>
      <c r="F7" s="4">
        <v>4517</v>
      </c>
      <c r="G7" s="4">
        <v>4323</v>
      </c>
      <c r="H7" s="4">
        <v>4796</v>
      </c>
      <c r="I7" s="4">
        <v>4671</v>
      </c>
      <c r="J7" s="4">
        <v>4026</v>
      </c>
      <c r="K7" s="4">
        <v>4418</v>
      </c>
      <c r="L7" s="4">
        <v>5430</v>
      </c>
      <c r="M7" s="4">
        <v>7046</v>
      </c>
      <c r="N7" s="4">
        <f>SUM(Table35[[#This Row],[Apr-23]:[Mar-24]])</f>
        <v>58448</v>
      </c>
    </row>
    <row r="8" spans="1:14" x14ac:dyDescent="0.35">
      <c r="A8" t="s">
        <v>26</v>
      </c>
      <c r="B8" s="4">
        <v>2877</v>
      </c>
      <c r="C8" s="4">
        <v>2771</v>
      </c>
      <c r="D8" s="4">
        <v>2939</v>
      </c>
      <c r="E8" s="4">
        <v>3317</v>
      </c>
      <c r="F8" s="4">
        <v>3629</v>
      </c>
      <c r="G8" s="4">
        <v>2539</v>
      </c>
      <c r="H8" s="4">
        <v>2679</v>
      </c>
      <c r="I8" s="4">
        <v>2794</v>
      </c>
      <c r="J8" s="4">
        <v>1813</v>
      </c>
      <c r="K8" s="4">
        <v>2963</v>
      </c>
      <c r="L8" s="4">
        <v>2909</v>
      </c>
      <c r="M8" s="4">
        <v>4262</v>
      </c>
      <c r="N8" s="4">
        <f>SUM(Table35[[#This Row],[Apr-23]:[Mar-24]])</f>
        <v>35492</v>
      </c>
    </row>
    <row r="9" spans="1:14" x14ac:dyDescent="0.35">
      <c r="A9" t="s">
        <v>28</v>
      </c>
      <c r="B9" s="4">
        <f>SUBTOTAL(109,Table35[Apr-23])</f>
        <v>48426</v>
      </c>
      <c r="C9" s="4">
        <f>SUBTOTAL(109,Table35[May-23])</f>
        <v>68857</v>
      </c>
      <c r="D9" s="4">
        <f>SUBTOTAL(109,Table35[Jun-23])</f>
        <v>66997</v>
      </c>
      <c r="E9" s="4">
        <f>SUBTOTAL(109,Table35[Jul-23])</f>
        <v>63368</v>
      </c>
      <c r="F9" s="4">
        <f>SUBTOTAL(109,Table35[Aug-23])</f>
        <v>58673</v>
      </c>
      <c r="G9" s="4">
        <f>SUBTOTAL(109,Table35[Sep-23])</f>
        <v>63827</v>
      </c>
      <c r="H9" s="4">
        <f>SUBTOTAL(109,Table35[Oct-23])</f>
        <v>66104</v>
      </c>
      <c r="I9" s="4">
        <f>SUBTOTAL(109,Table35[Nov-23])</f>
        <v>63938</v>
      </c>
      <c r="J9" s="4">
        <f>SUBTOTAL(109,Table35[Dec-23])</f>
        <v>54484</v>
      </c>
      <c r="K9" s="4">
        <f>SUBTOTAL(109,Table35[Jan-24])</f>
        <v>66464</v>
      </c>
      <c r="L9" s="4">
        <f>SUBTOTAL(109,Table35[Feb-24])</f>
        <v>66957</v>
      </c>
      <c r="M9" s="4">
        <f>SUBTOTAL(109,Table35[Mar-24])</f>
        <v>75223</v>
      </c>
      <c r="N9" s="4">
        <f>SUBTOTAL(109,Table35[Site Total])</f>
        <v>763318</v>
      </c>
    </row>
  </sheetData>
  <mergeCells count="1">
    <mergeCell ref="A1:N1"/>
  </mergeCells>
  <pageMargins left="0.7" right="0.7" top="0.75" bottom="0.75" header="0.3" footer="0.3"/>
  <pageSetup paperSize="9" orientation="portrait" horizontalDpi="30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Q2</vt:lpstr>
      <vt:lpstr>Q3</vt:lpstr>
      <vt:lpstr>Q4</vt:lpstr>
      <vt:lpstr>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2024-10-02T12:02:21Z</dcterms:created>
  <dcterms:modified xsi:type="dcterms:W3CDTF">2024-10-02T12:02:23Z</dcterms:modified>
</cp:coreProperties>
</file>