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13_ncr:1_{9B491F03-F55F-084E-A2F7-712D99AF6989}" xr6:coauthVersionLast="47" xr6:coauthVersionMax="47" xr10:uidLastSave="{00000000-0000-0000-0000-000000000000}"/>
  <bookViews>
    <workbookView xWindow="60" yWindow="500" windowWidth="23520" windowHeight="21100" xr2:uid="{00000000-000D-0000-FFFF-FFFF00000000}"/>
  </bookViews>
  <sheets>
    <sheet name="SOV" sheetId="1" r:id="rId1"/>
    <sheet name="Sheet2" sheetId="4" r:id="rId2"/>
    <sheet name="location " sheetId="2" state="hidden" r:id="rId3"/>
  </sheets>
  <definedNames>
    <definedName name="_xlnm._FilterDatabase" localSheetId="1" hidden="1">Sheet2!$I$2:$I$67</definedName>
    <definedName name="_xlnm.Print_Area" localSheetId="0">SOV!$A$3:$T$74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12" i="4"/>
  <c r="C13" i="4"/>
  <c r="C15" i="4"/>
  <c r="C16" i="4"/>
  <c r="C19" i="4"/>
  <c r="C21" i="4"/>
  <c r="C24" i="4"/>
  <c r="C31" i="4"/>
  <c r="C32" i="4"/>
  <c r="C35" i="4"/>
  <c r="C36" i="4"/>
  <c r="C39" i="4"/>
  <c r="C40" i="4"/>
  <c r="C52" i="4"/>
  <c r="C54" i="4"/>
  <c r="C57" i="4"/>
  <c r="C58" i="4"/>
  <c r="C61" i="4"/>
  <c r="C62" i="4"/>
  <c r="B2" i="4" a="1"/>
  <c r="B2" i="4" s="1"/>
  <c r="C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C7" i="4" s="1"/>
  <c r="B8" i="4" a="1"/>
  <c r="B8" i="4" s="1"/>
  <c r="C8" i="4" s="1"/>
  <c r="B9" i="4" a="1"/>
  <c r="B9" i="4" s="1"/>
  <c r="C9" i="4" s="1"/>
  <c r="B10" i="4" a="1"/>
  <c r="B10" i="4" s="1"/>
  <c r="C10" i="4" s="1"/>
  <c r="B11" i="4" a="1"/>
  <c r="B11" i="4" s="1"/>
  <c r="C11" i="4" s="1"/>
  <c r="B12" i="4" a="1"/>
  <c r="B12" i="4" s="1"/>
  <c r="B13" i="4" a="1"/>
  <c r="B13" i="4" s="1"/>
  <c r="B14" i="4" a="1"/>
  <c r="B14" i="4" s="1"/>
  <c r="C14" i="4" s="1"/>
  <c r="B15" i="4" a="1"/>
  <c r="B15" i="4" s="1"/>
  <c r="B16" i="4" a="1"/>
  <c r="B16" i="4" s="1"/>
  <c r="B17" i="4" a="1"/>
  <c r="B17" i="4" s="1"/>
  <c r="C17" i="4" s="1"/>
  <c r="B18" i="4" a="1"/>
  <c r="B18" i="4" s="1"/>
  <c r="C18" i="4" s="1"/>
  <c r="B19" i="4" a="1"/>
  <c r="B19" i="4" s="1"/>
  <c r="B20" i="4" a="1"/>
  <c r="B20" i="4" s="1"/>
  <c r="C20" i="4" s="1"/>
  <c r="B21" i="4" a="1"/>
  <c r="B21" i="4" s="1"/>
  <c r="B22" i="4" a="1"/>
  <c r="B22" i="4" s="1"/>
  <c r="C22" i="4" s="1"/>
  <c r="B23" i="4" a="1"/>
  <c r="B23" i="4" s="1"/>
  <c r="C23" i="4" s="1"/>
  <c r="B24" i="4" a="1"/>
  <c r="B24" i="4" s="1"/>
  <c r="B25" i="4" a="1"/>
  <c r="B25" i="4" s="1"/>
  <c r="C25" i="4" s="1"/>
  <c r="B26" i="4" a="1"/>
  <c r="B26" i="4" s="1"/>
  <c r="C26" i="4" s="1"/>
  <c r="B27" i="4" a="1"/>
  <c r="B27" i="4" s="1"/>
  <c r="C27" i="4" s="1"/>
  <c r="B28" i="4" a="1"/>
  <c r="B28" i="4" s="1"/>
  <c r="C28" i="4" s="1"/>
  <c r="B29" i="4" a="1"/>
  <c r="B29" i="4" s="1"/>
  <c r="C29" i="4" s="1"/>
  <c r="B30" i="4" a="1"/>
  <c r="B30" i="4" s="1"/>
  <c r="C30" i="4" s="1"/>
  <c r="B31" i="4" a="1"/>
  <c r="B31" i="4" s="1"/>
  <c r="B32" i="4" a="1"/>
  <c r="B32" i="4" s="1"/>
  <c r="B33" i="4" a="1"/>
  <c r="B33" i="4" s="1"/>
  <c r="C33" i="4" s="1"/>
  <c r="B34" i="4" a="1"/>
  <c r="B34" i="4" s="1"/>
  <c r="C34" i="4" s="1"/>
  <c r="B35" i="4" a="1"/>
  <c r="B35" i="4" s="1"/>
  <c r="B36" i="4" a="1"/>
  <c r="B36" i="4" s="1"/>
  <c r="B37" i="4" a="1"/>
  <c r="B37" i="4" s="1"/>
  <c r="C37" i="4" s="1"/>
  <c r="B38" i="4" a="1"/>
  <c r="B38" i="4" s="1"/>
  <c r="C38" i="4" s="1"/>
  <c r="B39" i="4" a="1"/>
  <c r="B39" i="4" s="1"/>
  <c r="B40" i="4" a="1"/>
  <c r="B40" i="4" s="1"/>
  <c r="B41" i="4" a="1"/>
  <c r="B41" i="4" s="1"/>
  <c r="C41" i="4" s="1"/>
  <c r="B42" i="4" a="1"/>
  <c r="B42" i="4" s="1"/>
  <c r="C42" i="4" s="1"/>
  <c r="B43" i="4" a="1"/>
  <c r="B43" i="4" s="1"/>
  <c r="C43" i="4" s="1"/>
  <c r="B44" i="4" a="1"/>
  <c r="B44" i="4" s="1"/>
  <c r="C44" i="4" s="1"/>
  <c r="B45" i="4" a="1"/>
  <c r="B45" i="4" s="1"/>
  <c r="C45" i="4" s="1"/>
  <c r="B46" i="4" a="1"/>
  <c r="B46" i="4" s="1"/>
  <c r="C46" i="4" s="1"/>
  <c r="B47" i="4" a="1"/>
  <c r="B47" i="4" s="1"/>
  <c r="C47" i="4" s="1"/>
  <c r="B48" i="4" a="1"/>
  <c r="B48" i="4" s="1"/>
  <c r="C48" i="4" s="1"/>
  <c r="B49" i="4" a="1"/>
  <c r="B49" i="4" s="1"/>
  <c r="C49" i="4" s="1"/>
  <c r="B50" i="4" a="1"/>
  <c r="B50" i="4" s="1"/>
  <c r="C50" i="4" s="1"/>
  <c r="B51" i="4" a="1"/>
  <c r="B51" i="4" s="1"/>
  <c r="C51" i="4" s="1"/>
  <c r="B52" i="4" a="1"/>
  <c r="B52" i="4" s="1"/>
  <c r="B53" i="4" a="1"/>
  <c r="B53" i="4" s="1"/>
  <c r="C53" i="4" s="1"/>
  <c r="B54" i="4" a="1"/>
  <c r="B54" i="4" s="1"/>
  <c r="B55" i="4" a="1"/>
  <c r="B55" i="4" s="1"/>
  <c r="C55" i="4" s="1"/>
  <c r="B56" i="4" a="1"/>
  <c r="B56" i="4" s="1"/>
  <c r="C56" i="4" s="1"/>
  <c r="B57" i="4" a="1"/>
  <c r="B57" i="4" s="1"/>
  <c r="B58" i="4" a="1"/>
  <c r="B58" i="4" s="1"/>
  <c r="B59" i="4" a="1"/>
  <c r="B59" i="4" s="1"/>
  <c r="C59" i="4" s="1"/>
  <c r="B60" i="4" a="1"/>
  <c r="B60" i="4" s="1"/>
  <c r="C60" i="4" s="1"/>
  <c r="B61" i="4" a="1"/>
  <c r="B61" i="4" s="1"/>
  <c r="B62" i="4" a="1"/>
  <c r="B62" i="4" s="1"/>
  <c r="B63" i="4" a="1"/>
  <c r="B63" i="4" s="1"/>
  <c r="C63" i="4" s="1"/>
  <c r="B64" i="4" a="1"/>
  <c r="B64" i="4" s="1"/>
  <c r="C64" i="4" s="1"/>
  <c r="B65" i="4" a="1"/>
  <c r="B65" i="4" s="1"/>
  <c r="C65" i="4" s="1"/>
  <c r="B66" i="4" a="1"/>
  <c r="B66" i="4" s="1"/>
  <c r="C66" i="4" s="1"/>
  <c r="B1" i="4" a="1"/>
  <c r="B1" i="4" s="1"/>
  <c r="C1" i="4" s="1"/>
  <c r="F72" i="1"/>
  <c r="N72" i="1" s="1"/>
  <c r="C73" i="1"/>
  <c r="F73" i="1" s="1"/>
  <c r="N73" i="1" s="1"/>
  <c r="K69" i="1"/>
  <c r="F71" i="1"/>
  <c r="L72" i="1" l="1"/>
  <c r="J72" i="1"/>
  <c r="G72" i="1"/>
  <c r="O72" i="1" s="1"/>
  <c r="J73" i="1"/>
  <c r="G73" i="1"/>
  <c r="G71" i="1"/>
  <c r="J71" i="1"/>
  <c r="K73" i="1" l="1"/>
  <c r="O73" i="1"/>
  <c r="K71" i="1"/>
  <c r="K72" i="1"/>
  <c r="M72" i="1"/>
  <c r="E74" i="1" l="1"/>
  <c r="F68" i="1" l="1"/>
  <c r="F33" i="1"/>
  <c r="J33" i="1" s="1"/>
  <c r="F36" i="1"/>
  <c r="F45" i="1"/>
  <c r="F59" i="1"/>
  <c r="F60" i="1"/>
  <c r="F61" i="1"/>
  <c r="F62" i="1"/>
  <c r="F64" i="1"/>
  <c r="F31" i="1"/>
  <c r="N62" i="1" l="1"/>
  <c r="L62" i="1"/>
  <c r="L36" i="1"/>
  <c r="N36" i="1"/>
  <c r="J60" i="1"/>
  <c r="L60" i="1"/>
  <c r="N60" i="1"/>
  <c r="L61" i="1"/>
  <c r="N61" i="1"/>
  <c r="L59" i="1"/>
  <c r="N59" i="1"/>
  <c r="J45" i="1"/>
  <c r="L45" i="1"/>
  <c r="N45" i="1"/>
  <c r="L31" i="1"/>
  <c r="N31" i="1"/>
  <c r="G64" i="1"/>
  <c r="N64" i="1"/>
  <c r="L64" i="1"/>
  <c r="N68" i="1"/>
  <c r="L68" i="1"/>
  <c r="J64" i="1"/>
  <c r="G62" i="1"/>
  <c r="G60" i="1"/>
  <c r="G45" i="1"/>
  <c r="G33" i="1"/>
  <c r="G68" i="1"/>
  <c r="G61" i="1"/>
  <c r="G59" i="1"/>
  <c r="G36" i="1"/>
  <c r="G31" i="1"/>
  <c r="J68" i="1"/>
  <c r="J61" i="1"/>
  <c r="J59" i="1"/>
  <c r="J36" i="1"/>
  <c r="J31" i="1"/>
  <c r="J62" i="1"/>
  <c r="B74" i="1"/>
  <c r="M62" i="1" l="1"/>
  <c r="O62" i="1"/>
  <c r="O31" i="1"/>
  <c r="M31" i="1"/>
  <c r="O36" i="1"/>
  <c r="M36" i="1"/>
  <c r="O61" i="1"/>
  <c r="M61" i="1"/>
  <c r="O68" i="1"/>
  <c r="M68" i="1"/>
  <c r="O60" i="1"/>
  <c r="M60" i="1"/>
  <c r="O59" i="1"/>
  <c r="M59" i="1"/>
  <c r="O45" i="1"/>
  <c r="M45" i="1"/>
  <c r="K64" i="1"/>
  <c r="O64" i="1"/>
  <c r="M64" i="1"/>
  <c r="K36" i="1"/>
  <c r="K61" i="1"/>
  <c r="K33" i="1"/>
  <c r="K60" i="1"/>
  <c r="K31" i="1"/>
  <c r="K59" i="1"/>
  <c r="K68" i="1"/>
  <c r="K45" i="1"/>
  <c r="K62" i="1"/>
  <c r="C63" i="1"/>
  <c r="D63" i="1" l="1"/>
  <c r="F63" i="1"/>
  <c r="C57" i="1"/>
  <c r="C55" i="1"/>
  <c r="C54" i="1"/>
  <c r="C53" i="1"/>
  <c r="C52" i="1"/>
  <c r="C49" i="1"/>
  <c r="C48" i="1"/>
  <c r="C58" i="1"/>
  <c r="C56" i="1"/>
  <c r="C51" i="1"/>
  <c r="F51" i="1" s="1"/>
  <c r="C50" i="1"/>
  <c r="L51" i="1" l="1"/>
  <c r="N51" i="1"/>
  <c r="L63" i="1"/>
  <c r="N63" i="1"/>
  <c r="J63" i="1"/>
  <c r="G63" i="1"/>
  <c r="D51" i="1"/>
  <c r="D58" i="1"/>
  <c r="F58" i="1"/>
  <c r="D49" i="1"/>
  <c r="F49" i="1"/>
  <c r="D53" i="1"/>
  <c r="F53" i="1"/>
  <c r="D55" i="1"/>
  <c r="F55" i="1"/>
  <c r="D50" i="1"/>
  <c r="F50" i="1"/>
  <c r="D56" i="1"/>
  <c r="F56" i="1"/>
  <c r="D48" i="1"/>
  <c r="F48" i="1"/>
  <c r="D52" i="1"/>
  <c r="F52" i="1"/>
  <c r="D54" i="1"/>
  <c r="F54" i="1"/>
  <c r="D57" i="1"/>
  <c r="F57" i="1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J32" i="2" s="1"/>
  <c r="I33" i="2"/>
  <c r="J33" i="2" s="1"/>
  <c r="I34" i="2"/>
  <c r="I35" i="2"/>
  <c r="I36" i="2"/>
  <c r="J36" i="2" s="1"/>
  <c r="I37" i="2"/>
  <c r="I38" i="2"/>
  <c r="J38" i="2" s="1"/>
  <c r="I39" i="2"/>
  <c r="J39" i="2" s="1"/>
  <c r="I40" i="2"/>
  <c r="J40" i="2" s="1"/>
  <c r="I41" i="2"/>
  <c r="J41" i="2" s="1"/>
  <c r="I42" i="2"/>
  <c r="J42" i="2"/>
  <c r="I43" i="2"/>
  <c r="J43" i="2" s="1"/>
  <c r="C44" i="2"/>
  <c r="G44" i="2"/>
  <c r="C25" i="1"/>
  <c r="L52" i="1" l="1"/>
  <c r="N52" i="1"/>
  <c r="L55" i="1"/>
  <c r="N55" i="1"/>
  <c r="N56" i="1"/>
  <c r="L56" i="1"/>
  <c r="O63" i="1"/>
  <c r="M63" i="1"/>
  <c r="N53" i="1"/>
  <c r="L53" i="1"/>
  <c r="N48" i="1"/>
  <c r="L48" i="1"/>
  <c r="L57" i="1"/>
  <c r="N57" i="1"/>
  <c r="N49" i="1"/>
  <c r="L49" i="1"/>
  <c r="L54" i="1"/>
  <c r="N54" i="1"/>
  <c r="L50" i="1"/>
  <c r="N50" i="1"/>
  <c r="L58" i="1"/>
  <c r="N58" i="1"/>
  <c r="J57" i="1"/>
  <c r="G57" i="1"/>
  <c r="J54" i="1"/>
  <c r="G54" i="1"/>
  <c r="J52" i="1"/>
  <c r="G52" i="1"/>
  <c r="J48" i="1"/>
  <c r="G48" i="1"/>
  <c r="J56" i="1"/>
  <c r="G56" i="1"/>
  <c r="J50" i="1"/>
  <c r="G50" i="1"/>
  <c r="J55" i="1"/>
  <c r="G55" i="1"/>
  <c r="J53" i="1"/>
  <c r="G53" i="1"/>
  <c r="J49" i="1"/>
  <c r="G49" i="1"/>
  <c r="J58" i="1"/>
  <c r="G58" i="1"/>
  <c r="J51" i="1"/>
  <c r="G51" i="1"/>
  <c r="K63" i="1"/>
  <c r="J35" i="2"/>
  <c r="J21" i="2"/>
  <c r="J24" i="2"/>
  <c r="J19" i="2"/>
  <c r="J17" i="2"/>
  <c r="J30" i="2"/>
  <c r="I44" i="2"/>
  <c r="M55" i="1" l="1"/>
  <c r="O55" i="1"/>
  <c r="M48" i="1"/>
  <c r="O48" i="1"/>
  <c r="M56" i="1"/>
  <c r="O56" i="1"/>
  <c r="O51" i="1"/>
  <c r="M51" i="1"/>
  <c r="O58" i="1"/>
  <c r="M58" i="1"/>
  <c r="O50" i="1"/>
  <c r="M50" i="1"/>
  <c r="O54" i="1"/>
  <c r="M54" i="1"/>
  <c r="O49" i="1"/>
  <c r="M49" i="1"/>
  <c r="O57" i="1"/>
  <c r="M57" i="1"/>
  <c r="O53" i="1"/>
  <c r="M53" i="1"/>
  <c r="O52" i="1"/>
  <c r="M52" i="1"/>
  <c r="K56" i="1"/>
  <c r="K52" i="1"/>
  <c r="K53" i="1"/>
  <c r="K51" i="1"/>
  <c r="K58" i="1"/>
  <c r="K49" i="1"/>
  <c r="K55" i="1"/>
  <c r="K50" i="1"/>
  <c r="K48" i="1"/>
  <c r="K54" i="1"/>
  <c r="K57" i="1"/>
  <c r="J44" i="2"/>
  <c r="C70" i="1"/>
  <c r="C39" i="1"/>
  <c r="C37" i="1"/>
  <c r="F37" i="1" s="1"/>
  <c r="C35" i="1"/>
  <c r="F35" i="1" s="1"/>
  <c r="C30" i="1"/>
  <c r="D30" i="1" s="1"/>
  <c r="C29" i="1"/>
  <c r="D29" i="1" s="1"/>
  <c r="C27" i="1"/>
  <c r="D27" i="1" s="1"/>
  <c r="C24" i="1"/>
  <c r="C20" i="1"/>
  <c r="D20" i="1" s="1"/>
  <c r="C16" i="1"/>
  <c r="D16" i="1" s="1"/>
  <c r="C13" i="1"/>
  <c r="D13" i="1" s="1"/>
  <c r="C44" i="1"/>
  <c r="C41" i="1"/>
  <c r="C40" i="1"/>
  <c r="C34" i="1"/>
  <c r="F34" i="1" s="1"/>
  <c r="C32" i="1"/>
  <c r="F32" i="1" s="1"/>
  <c r="D25" i="1"/>
  <c r="C21" i="1"/>
  <c r="C18" i="1"/>
  <c r="D18" i="1" s="1"/>
  <c r="C17" i="1"/>
  <c r="D17" i="1" s="1"/>
  <c r="C15" i="1"/>
  <c r="D15" i="1" s="1"/>
  <c r="C14" i="1"/>
  <c r="C11" i="1"/>
  <c r="D11" i="1" s="1"/>
  <c r="C9" i="1"/>
  <c r="D9" i="1" s="1"/>
  <c r="C8" i="1"/>
  <c r="L35" i="1" l="1"/>
  <c r="N35" i="1"/>
  <c r="N32" i="1"/>
  <c r="L32" i="1"/>
  <c r="L37" i="1"/>
  <c r="N37" i="1"/>
  <c r="L34" i="1"/>
  <c r="N34" i="1"/>
  <c r="J37" i="1"/>
  <c r="G37" i="1"/>
  <c r="J34" i="1"/>
  <c r="G34" i="1"/>
  <c r="J32" i="1"/>
  <c r="G32" i="1"/>
  <c r="J35" i="1"/>
  <c r="G35" i="1"/>
  <c r="D41" i="1"/>
  <c r="F42" i="1"/>
  <c r="D39" i="1"/>
  <c r="D21" i="1"/>
  <c r="F21" i="1"/>
  <c r="D40" i="1"/>
  <c r="D44" i="1"/>
  <c r="F44" i="1"/>
  <c r="D70" i="1"/>
  <c r="F70" i="1"/>
  <c r="D32" i="1"/>
  <c r="D37" i="1"/>
  <c r="D34" i="1"/>
  <c r="D35" i="1"/>
  <c r="F10" i="1"/>
  <c r="D24" i="1"/>
  <c r="F26" i="1"/>
  <c r="D14" i="1"/>
  <c r="F19" i="1"/>
  <c r="D8" i="1"/>
  <c r="C74" i="1"/>
  <c r="N44" i="1" l="1"/>
  <c r="L44" i="1"/>
  <c r="L10" i="1"/>
  <c r="F74" i="1"/>
  <c r="N10" i="1"/>
  <c r="M32" i="1"/>
  <c r="O32" i="1"/>
  <c r="O35" i="1"/>
  <c r="M35" i="1"/>
  <c r="N21" i="1"/>
  <c r="L21" i="1"/>
  <c r="O34" i="1"/>
  <c r="M34" i="1"/>
  <c r="L19" i="1"/>
  <c r="N19" i="1"/>
  <c r="L42" i="1"/>
  <c r="N42" i="1"/>
  <c r="O37" i="1"/>
  <c r="M37" i="1"/>
  <c r="L26" i="1"/>
  <c r="N26" i="1"/>
  <c r="D74" i="1"/>
  <c r="J70" i="1"/>
  <c r="G70" i="1"/>
  <c r="K70" i="1" s="1"/>
  <c r="J44" i="1"/>
  <c r="G44" i="1"/>
  <c r="J42" i="1"/>
  <c r="G42" i="1"/>
  <c r="K34" i="1"/>
  <c r="K37" i="1"/>
  <c r="J19" i="1"/>
  <c r="G19" i="1"/>
  <c r="J26" i="1"/>
  <c r="G26" i="1"/>
  <c r="J10" i="1"/>
  <c r="G10" i="1"/>
  <c r="J21" i="1"/>
  <c r="G21" i="1"/>
  <c r="K35" i="1"/>
  <c r="K32" i="1"/>
  <c r="O19" i="1" l="1"/>
  <c r="M19" i="1"/>
  <c r="O21" i="1"/>
  <c r="M21" i="1"/>
  <c r="M10" i="1"/>
  <c r="G74" i="1"/>
  <c r="O10" i="1"/>
  <c r="L74" i="1"/>
  <c r="N74" i="1"/>
  <c r="O42" i="1"/>
  <c r="M42" i="1"/>
  <c r="J74" i="1"/>
  <c r="O26" i="1"/>
  <c r="M26" i="1"/>
  <c r="M44" i="1"/>
  <c r="O44" i="1"/>
  <c r="K10" i="1"/>
  <c r="K21" i="1"/>
  <c r="K26" i="1"/>
  <c r="K19" i="1"/>
  <c r="K42" i="1"/>
  <c r="K44" i="1"/>
  <c r="O74" i="1" l="1"/>
  <c r="M74" i="1"/>
  <c r="K7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Kelley Nowrouz</author>
  </authors>
  <commentList>
    <comment ref="B5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Captain Scarlet: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Average cost between values @ Jan 31 &amp; Jul  31
</t>
        </r>
        <r>
          <rPr>
            <sz val="9"/>
            <color rgb="FF000000"/>
            <rFont val="Tahoma"/>
            <family val="2"/>
          </rPr>
          <t>More interesting details</t>
        </r>
      </text>
    </comment>
    <comment ref="B40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Captain Scarlet: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Interesting detail</t>
        </r>
      </text>
    </comment>
    <comment ref="B4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Captain Black: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Intersting Detail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<sst xmlns="http://schemas.openxmlformats.org/spreadsheetml/2006/main" count="389" uniqueCount="189">
  <si>
    <t>Stock &amp; Inventory</t>
  </si>
  <si>
    <t>Year Built</t>
  </si>
  <si>
    <t>Construction Type</t>
  </si>
  <si>
    <t>Square Feet</t>
  </si>
  <si>
    <t># stories</t>
  </si>
  <si>
    <t>Sprinklered</t>
  </si>
  <si>
    <t>Case Goods</t>
  </si>
  <si>
    <t>Bulk Wine</t>
  </si>
  <si>
    <t>Modified Fire Resistive</t>
  </si>
  <si>
    <t>Yes</t>
  </si>
  <si>
    <t>Frame</t>
  </si>
  <si>
    <t>No</t>
  </si>
  <si>
    <t xml:space="preserve">Bldg 1 </t>
  </si>
  <si>
    <t>Concrete</t>
  </si>
  <si>
    <t>Stone Block</t>
  </si>
  <si>
    <t>Wood/Concrete</t>
  </si>
  <si>
    <t>Non-Combustible</t>
  </si>
  <si>
    <t>Masonry</t>
  </si>
  <si>
    <t>Metal/Concrete</t>
  </si>
  <si>
    <t>Partial</t>
  </si>
  <si>
    <t>Building 1 - Grocery Store</t>
  </si>
  <si>
    <t>1877 2012</t>
  </si>
  <si>
    <t>Building 2 - Vintage House</t>
  </si>
  <si>
    <t>F/Concrete</t>
  </si>
  <si>
    <t xml:space="preserve">Inventory locations: </t>
  </si>
  <si>
    <t>COST</t>
  </si>
  <si>
    <t>FOB (+30%)</t>
  </si>
  <si>
    <t>Retail (+50%)</t>
  </si>
  <si>
    <t>Grand Total</t>
  </si>
  <si>
    <t>****ZT - RITZ SF TXPD</t>
  </si>
  <si>
    <t>*****ZT - RITZ SF TXPD</t>
  </si>
  <si>
    <t>****YT - YOUNTVILLE TXPD</t>
  </si>
  <si>
    <t>*****YT - YOUNTVILLE TXPD</t>
  </si>
  <si>
    <t>****YA - YNTVL ATELIER</t>
  </si>
  <si>
    <t>*****YA - YNTVL ATELIER</t>
  </si>
  <si>
    <t>****WT - WATTLE CRK TXPD</t>
  </si>
  <si>
    <t>*****WT - WATTLE CRK TXPD</t>
  </si>
  <si>
    <t>****WS - WINE DIRECT</t>
  </si>
  <si>
    <t>*****WS - WINE DIRECT</t>
  </si>
  <si>
    <t>****WL - RVC WINE LIVING</t>
  </si>
  <si>
    <t>*****WL - RVC WINE LIVING</t>
  </si>
  <si>
    <t>*****VP - VINPAK BOND</t>
  </si>
  <si>
    <t>****TT - TOT TAXPAID</t>
  </si>
  <si>
    <t>*****TT - TOT TAXPAID</t>
  </si>
  <si>
    <t>****RT - RAYMOND- TAXPAID</t>
  </si>
  <si>
    <t>*****RT - RAYMOND- TAXPAID</t>
  </si>
  <si>
    <t>****RH - RVC HOSP/GUEST</t>
  </si>
  <si>
    <t>*****RH - RVC HOSP/GUEST</t>
  </si>
  <si>
    <t>****RB - RVC BOND</t>
  </si>
  <si>
    <t>*****RB - RVC BOND</t>
  </si>
  <si>
    <t>*****RA - THE RANCH BOND</t>
  </si>
  <si>
    <t>****QC - BFE- QC</t>
  </si>
  <si>
    <t>*****QC - BFE- QC</t>
  </si>
  <si>
    <t>****PT - PARKER TAXPAID</t>
  </si>
  <si>
    <t>*****PT - PARKER TAXPAID</t>
  </si>
  <si>
    <t>****PR - RVC PACKAGING/SH</t>
  </si>
  <si>
    <t>*****PR - RVC PACKAGING/SH</t>
  </si>
  <si>
    <t>****PD - DLV PACKAGING/SH</t>
  </si>
  <si>
    <t>****FT - FREE FLOW TXPD</t>
  </si>
  <si>
    <t>*****NB - RACK AND RIDDLE</t>
  </si>
  <si>
    <t>****FF - FREE FLOW BOND</t>
  </si>
  <si>
    <t>*****FF - FREE FLOW BOND</t>
  </si>
  <si>
    <t>****EU - BENICIA TPD 0$</t>
  </si>
  <si>
    <t>*****EU - BENICIA TPD 0$</t>
  </si>
  <si>
    <t>****DT - DLV TAXPAID</t>
  </si>
  <si>
    <t>*****DT - DLV TAXPAID</t>
  </si>
  <si>
    <t>*****DL - DONOTUSE DLVLBTX</t>
  </si>
  <si>
    <t>****DB - DLV BOND</t>
  </si>
  <si>
    <t>*****DB - DLV BOND</t>
  </si>
  <si>
    <t>****BT - BVW TAXPAID</t>
  </si>
  <si>
    <t>*****BT - BVW TAXPAID</t>
  </si>
  <si>
    <t>****BH - BVW HOSP/GUEST</t>
  </si>
  <si>
    <t>*****BH - BVW HOSP/GUEST</t>
  </si>
  <si>
    <t>****B3 - BOISSET LIB TXPD</t>
  </si>
  <si>
    <t>*****B3 - BOISSET LIB TXPD</t>
  </si>
  <si>
    <t>****B2 - BFE(BENICIA)TXPD</t>
  </si>
  <si>
    <t>*****B2 - BFE(BENICIA)TXPD</t>
  </si>
  <si>
    <t>****AY - AMCYN LIB TXPAID</t>
  </si>
  <si>
    <t>*****AY - AMCYN LIB TXPAID</t>
  </si>
  <si>
    <t>****AT - AM CYN TAX PAID</t>
  </si>
  <si>
    <t>*****AT - AM CYN TAX PAID</t>
  </si>
  <si>
    <t>****AL - AMCYN LIB BOND</t>
  </si>
  <si>
    <t>*****AL - AMCYN LIB BOND</t>
  </si>
  <si>
    <t>****AB - AM CYN BOND</t>
  </si>
  <si>
    <t>*****AB - AM CYN BOND</t>
  </si>
  <si>
    <t>Sum of EXT CST+TX</t>
  </si>
  <si>
    <t>Sum of STD CASES</t>
  </si>
  <si>
    <t>LOC</t>
  </si>
  <si>
    <t>12/31/2018</t>
  </si>
  <si>
    <t>06/30/19</t>
  </si>
  <si>
    <t>Values</t>
  </si>
  <si>
    <t>(All)</t>
  </si>
  <si>
    <t>DESCRIPTION (CAT)</t>
  </si>
  <si>
    <t>PDG</t>
  </si>
  <si>
    <t>BRN</t>
  </si>
  <si>
    <t>PFC</t>
  </si>
  <si>
    <t>(Multiple Items)</t>
  </si>
  <si>
    <t>PDT</t>
  </si>
  <si>
    <t>OWNERSHIP</t>
  </si>
  <si>
    <t>ownership</t>
  </si>
  <si>
    <t xml:space="preserve">DESCRIPTIONS </t>
  </si>
  <si>
    <t>AMERICAN CANYON</t>
  </si>
  <si>
    <t xml:space="preserve">B2 </t>
  </si>
  <si>
    <t>BUENA VISTA</t>
  </si>
  <si>
    <t>DELOACH</t>
  </si>
  <si>
    <t>BOND BOTTLING LINE</t>
  </si>
  <si>
    <t>RANCH</t>
  </si>
  <si>
    <t>HEALDSBURG</t>
  </si>
  <si>
    <t>WINE LIVING</t>
  </si>
  <si>
    <t>WINE DIRECT</t>
  </si>
  <si>
    <t>WATTLE</t>
  </si>
  <si>
    <t>ATELIER</t>
  </si>
  <si>
    <t>YOUNTVILLE</t>
  </si>
  <si>
    <t>RITZ</t>
  </si>
  <si>
    <t>RAYMOND BOND</t>
  </si>
  <si>
    <t>RAYMOND TR</t>
  </si>
  <si>
    <t xml:space="preserve">@ COST </t>
  </si>
  <si>
    <t>Concrete Tilt-Up</t>
  </si>
  <si>
    <t>Retrofitted</t>
  </si>
  <si>
    <t>Steel</t>
  </si>
  <si>
    <t>Comments</t>
  </si>
  <si>
    <t>Wood Frame/Metal Roof</t>
  </si>
  <si>
    <t>Building #1</t>
  </si>
  <si>
    <t>Building #2</t>
  </si>
  <si>
    <t>Metal</t>
  </si>
  <si>
    <t>Steel/Insulated</t>
  </si>
  <si>
    <t>SUBTOTAL</t>
  </si>
  <si>
    <t>Total MAX</t>
  </si>
  <si>
    <t>Total AVE</t>
  </si>
  <si>
    <t>Cased @ FOB Bulk @ Cost</t>
  </si>
  <si>
    <t>Cement Building with Metal Roof</t>
  </si>
  <si>
    <t>Ground Up</t>
  </si>
  <si>
    <t>Primary</t>
  </si>
  <si>
    <t>Excess Option 1</t>
  </si>
  <si>
    <t>Excess Option 2</t>
  </si>
  <si>
    <t>Total $25m xs $25m MAX</t>
  </si>
  <si>
    <t>Total $25m xs $25m AVE</t>
  </si>
  <si>
    <t>Total $32.5m xs $25m MAX</t>
  </si>
  <si>
    <t>Total $32.5m xs $25m AVE</t>
  </si>
  <si>
    <t>Total Primary $25m MAX</t>
  </si>
  <si>
    <t>Total Primary $25m AVE</t>
  </si>
  <si>
    <t>Boris- 123 Main St New York</t>
  </si>
  <si>
    <t>Bldg 1-Residence</t>
  </si>
  <si>
    <t>Bldg 2-Office</t>
  </si>
  <si>
    <t>Bldg 3-Retail</t>
  </si>
  <si>
    <t>Bldg 4-Industrial</t>
  </si>
  <si>
    <t>Bldg 5-Warehouse</t>
  </si>
  <si>
    <t>456 Park Ave, Los Angeles, CA</t>
  </si>
  <si>
    <t>The Mansion - 789 Washington Blvd, Chicago</t>
  </si>
  <si>
    <t>321 Maple St, Houston, TX</t>
  </si>
  <si>
    <t>The Park - 159 Elm St, Philadelphia</t>
  </si>
  <si>
    <t>741 Evergreen Terrace, Springfiel</t>
  </si>
  <si>
    <t>2801 Ocean Avenue, Brooklyn</t>
  </si>
  <si>
    <t>1664 Mountain Drive, Beverly Hills</t>
  </si>
  <si>
    <t>55 South Fair Oaks Avenue, Pasadena</t>
  </si>
  <si>
    <t>1001 Fifth Avenue, New York</t>
  </si>
  <si>
    <t>1234 Main Street, Anytown</t>
  </si>
  <si>
    <t>9876 Park Avenue, Big City</t>
  </si>
  <si>
    <t>4567 Oak Street, Smallville</t>
  </si>
  <si>
    <t>3456 Elm Street, Metropolis</t>
  </si>
  <si>
    <t>6789 Pine Street, Suburbia</t>
  </si>
  <si>
    <t>5678 Cedar Street, Uptown, MA 67890 - Grocery Store #2</t>
  </si>
  <si>
    <t>2345 Maple Street, Downtown, TX 56789 - FTX</t>
  </si>
  <si>
    <t>THE BOTTLE SHOP</t>
  </si>
  <si>
    <t>123 Main Street, County A, ST 00000 - The Bottle Shop</t>
  </si>
  <si>
    <t>456 Park Avenue, County B, ST 11111 - The Wine Cellar</t>
  </si>
  <si>
    <t>789 Oak Street, County C, ST 22222 - The Spirit House</t>
  </si>
  <si>
    <t>321 Elm Street, County D, ST 33333 - The Whiskey Den</t>
  </si>
  <si>
    <t>159 Pine Street, County E, ST 44444 - The Craft Brewery</t>
  </si>
  <si>
    <t>753 Cedar Street, County F, ST 55555 - The Distillery</t>
  </si>
  <si>
    <t>951 Maple Street, County G, ST 66666 - The Taproom</t>
  </si>
  <si>
    <t>147 Birch Street, County H, ST 77777 - The Brewhouse</t>
  </si>
  <si>
    <t>659 Willow Street, County I, ST 88888 - The Alehouse</t>
  </si>
  <si>
    <t>852 Spruce Street, County J, ST 99999 - The Cider Mill</t>
  </si>
  <si>
    <t>741 Cedar Street, County K, ST 00000 - The Tasting Room</t>
  </si>
  <si>
    <t>528 Oak Street, County L, ST 11111 - The Barrel House</t>
  </si>
  <si>
    <t>319 Pine Street, County M, ST 22222 - The Taproom</t>
  </si>
  <si>
    <t>147 Birch Street, County N, ST 33333 - The Bottle Shop</t>
  </si>
  <si>
    <t>659 Willow Street, County O, ST 44444 - The Pub</t>
  </si>
  <si>
    <t>852 Spruce Street, County P, ST 55555 - The Brewery</t>
  </si>
  <si>
    <t>741 Cedar Street, County Q, ST 66666 - The Tap House</t>
  </si>
  <si>
    <t>123 Storage Way, Anytown, ST 12345 - Big Box Storage</t>
  </si>
  <si>
    <t>123 Main Street, County 1, ST 00000 - The Grapevine</t>
  </si>
  <si>
    <t>456 Park Avenue, County 2, ST 11111 - The Vineyard</t>
  </si>
  <si>
    <t>789 Oak Street, County 3, ST 22222 - The Winery</t>
  </si>
  <si>
    <t>321 Elm Street, County 4, ST 33333 - The Cellar</t>
  </si>
  <si>
    <t>12-8-22 Stock Only SOV</t>
  </si>
  <si>
    <t/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</si>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</sst>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5" fontId="0" fillId="0" borderId="0" xfId="2" applyNumberFormat="1" applyFont="1" applyFill="1"/>
    <xf numFmtId="165" fontId="0" fillId="0" borderId="0" xfId="2" applyNumberFormat="1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2" applyFont="1" applyFill="1"/>
    <xf numFmtId="1" fontId="0" fillId="0" borderId="0" xfId="1" applyNumberFormat="1" applyFont="1" applyAlignment="1">
      <alignment horizontal="center"/>
    </xf>
    <xf numFmtId="0" fontId="5" fillId="0" borderId="0" xfId="0" applyFont="1" applyAlignment="1">
      <alignment wrapText="1"/>
    </xf>
    <xf numFmtId="165" fontId="0" fillId="0" borderId="0" xfId="2" applyNumberFormat="1" applyFont="1" applyFill="1" applyBorder="1" applyAlignment="1">
      <alignment vertical="center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65" fontId="3" fillId="0" borderId="2" xfId="2" applyNumberFormat="1" applyFont="1" applyFill="1" applyBorder="1"/>
    <xf numFmtId="14" fontId="4" fillId="0" borderId="0" xfId="0" applyNumberFormat="1" applyFont="1" applyAlignment="1">
      <alignment horizontal="center"/>
    </xf>
    <xf numFmtId="2" fontId="0" fillId="0" borderId="0" xfId="2" applyNumberFormat="1" applyFont="1" applyFill="1"/>
    <xf numFmtId="0" fontId="1" fillId="0" borderId="0" xfId="3"/>
    <xf numFmtId="164" fontId="0" fillId="0" borderId="0" xfId="4" applyFont="1"/>
    <xf numFmtId="43" fontId="0" fillId="0" borderId="0" xfId="5" applyFont="1"/>
    <xf numFmtId="164" fontId="1" fillId="0" borderId="0" xfId="3" applyNumberFormat="1"/>
    <xf numFmtId="164" fontId="0" fillId="0" borderId="2" xfId="4" applyFont="1" applyBorder="1"/>
    <xf numFmtId="164" fontId="1" fillId="0" borderId="3" xfId="3" applyNumberFormat="1" applyBorder="1"/>
    <xf numFmtId="164" fontId="0" fillId="0" borderId="0" xfId="4" quotePrefix="1" applyFont="1"/>
    <xf numFmtId="0" fontId="1" fillId="0" borderId="0" xfId="3" applyAlignment="1">
      <alignment horizontal="center"/>
    </xf>
    <xf numFmtId="165" fontId="3" fillId="0" borderId="1" xfId="2" quotePrefix="1" applyNumberFormat="1" applyFont="1" applyFill="1" applyBorder="1" applyAlignment="1">
      <alignment horizontal="center" wrapText="1"/>
    </xf>
    <xf numFmtId="14" fontId="0" fillId="0" borderId="0" xfId="0" quotePrefix="1" applyNumberFormat="1"/>
    <xf numFmtId="166" fontId="0" fillId="0" borderId="0" xfId="1" applyNumberFormat="1" applyFont="1" applyFill="1"/>
    <xf numFmtId="165" fontId="6" fillId="0" borderId="0" xfId="2" applyNumberFormat="1" applyFont="1" applyFill="1"/>
    <xf numFmtId="165" fontId="2" fillId="0" borderId="0" xfId="2" applyNumberFormat="1" applyFont="1" applyFill="1" applyAlignment="1">
      <alignment vertical="center"/>
    </xf>
    <xf numFmtId="14" fontId="4" fillId="0" borderId="0" xfId="0" quotePrefix="1" applyNumberFormat="1" applyFont="1" applyAlignment="1">
      <alignment horizontal="center"/>
    </xf>
    <xf numFmtId="165" fontId="3" fillId="0" borderId="0" xfId="2" applyNumberFormat="1" applyFont="1" applyFill="1" applyBorder="1" applyAlignment="1">
      <alignment vertical="center"/>
    </xf>
    <xf numFmtId="165" fontId="3" fillId="0" borderId="0" xfId="2" applyNumberFormat="1" applyFont="1" applyFill="1"/>
    <xf numFmtId="165" fontId="3" fillId="0" borderId="0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3" borderId="1" xfId="2" applyNumberFormat="1" applyFont="1" applyFill="1" applyBorder="1" applyAlignment="1">
      <alignment horizontal="center"/>
    </xf>
    <xf numFmtId="165" fontId="3" fillId="3" borderId="1" xfId="2" quotePrefix="1" applyNumberFormat="1" applyFont="1" applyFill="1" applyBorder="1" applyAlignment="1">
      <alignment horizontal="center" wrapText="1"/>
    </xf>
    <xf numFmtId="165" fontId="0" fillId="3" borderId="0" xfId="2" applyNumberFormat="1" applyFont="1" applyFill="1" applyBorder="1" applyAlignment="1">
      <alignment vertical="center"/>
    </xf>
    <xf numFmtId="165" fontId="0" fillId="3" borderId="0" xfId="2" applyNumberFormat="1" applyFont="1" applyFill="1" applyBorder="1"/>
    <xf numFmtId="165" fontId="3" fillId="3" borderId="2" xfId="2" applyNumberFormat="1" applyFont="1" applyFill="1" applyBorder="1"/>
    <xf numFmtId="165" fontId="3" fillId="4" borderId="1" xfId="2" applyNumberFormat="1" applyFont="1" applyFill="1" applyBorder="1" applyAlignment="1">
      <alignment horizontal="center" wrapText="1"/>
    </xf>
    <xf numFmtId="165" fontId="3" fillId="4" borderId="1" xfId="2" quotePrefix="1" applyNumberFormat="1" applyFont="1" applyFill="1" applyBorder="1" applyAlignment="1">
      <alignment horizontal="center" wrapText="1"/>
    </xf>
    <xf numFmtId="165" fontId="0" fillId="4" borderId="0" xfId="2" applyNumberFormat="1" applyFont="1" applyFill="1" applyBorder="1" applyAlignment="1">
      <alignment vertical="center"/>
    </xf>
    <xf numFmtId="165" fontId="3" fillId="4" borderId="2" xfId="2" applyNumberFormat="1" applyFont="1" applyFill="1" applyBorder="1"/>
    <xf numFmtId="1" fontId="0" fillId="0" borderId="0" xfId="1" applyNumberFormat="1" applyFont="1" applyFill="1" applyAlignment="1">
      <alignment horizontal="center"/>
    </xf>
    <xf numFmtId="165" fontId="3" fillId="5" borderId="4" xfId="2" quotePrefix="1" applyNumberFormat="1" applyFont="1" applyFill="1" applyBorder="1" applyAlignment="1">
      <alignment horizontal="center" wrapText="1"/>
    </xf>
    <xf numFmtId="165" fontId="3" fillId="5" borderId="5" xfId="2" quotePrefix="1" applyNumberFormat="1" applyFont="1" applyFill="1" applyBorder="1" applyAlignment="1">
      <alignment horizontal="center" wrapText="1"/>
    </xf>
    <xf numFmtId="165" fontId="0" fillId="5" borderId="6" xfId="2" applyNumberFormat="1" applyFont="1" applyFill="1" applyBorder="1" applyAlignment="1">
      <alignment horizontal="center"/>
    </xf>
    <xf numFmtId="165" fontId="0" fillId="5" borderId="7" xfId="2" applyNumberFormat="1" applyFont="1" applyFill="1" applyBorder="1" applyAlignment="1">
      <alignment horizontal="center"/>
    </xf>
    <xf numFmtId="165" fontId="0" fillId="5" borderId="6" xfId="2" applyNumberFormat="1" applyFont="1" applyFill="1" applyBorder="1"/>
    <xf numFmtId="165" fontId="0" fillId="5" borderId="7" xfId="2" applyNumberFormat="1" applyFont="1" applyFill="1" applyBorder="1"/>
    <xf numFmtId="165" fontId="0" fillId="5" borderId="6" xfId="2" applyNumberFormat="1" applyFont="1" applyFill="1" applyBorder="1" applyAlignment="1">
      <alignment vertical="center"/>
    </xf>
    <xf numFmtId="165" fontId="0" fillId="5" borderId="7" xfId="2" applyNumberFormat="1" applyFont="1" applyFill="1" applyBorder="1" applyAlignment="1">
      <alignment vertical="center"/>
    </xf>
    <xf numFmtId="165" fontId="3" fillId="5" borderId="4" xfId="2" applyNumberFormat="1" applyFont="1" applyFill="1" applyBorder="1" applyAlignment="1">
      <alignment horizontal="center" wrapText="1"/>
    </xf>
    <xf numFmtId="165" fontId="3" fillId="5" borderId="5" xfId="2" applyNumberFormat="1" applyFont="1" applyFill="1" applyBorder="1" applyAlignment="1">
      <alignment horizontal="center" wrapText="1"/>
    </xf>
    <xf numFmtId="165" fontId="0" fillId="0" borderId="8" xfId="2" applyNumberFormat="1" applyFont="1" applyFill="1" applyBorder="1"/>
    <xf numFmtId="165" fontId="3" fillId="3" borderId="12" xfId="2" applyNumberFormat="1" applyFont="1" applyFill="1" applyBorder="1" applyAlignment="1">
      <alignment horizontal="center"/>
    </xf>
    <xf numFmtId="165" fontId="3" fillId="5" borderId="13" xfId="2" applyNumberFormat="1" applyFont="1" applyFill="1" applyBorder="1" applyAlignment="1">
      <alignment horizontal="center" wrapText="1"/>
    </xf>
    <xf numFmtId="165" fontId="3" fillId="3" borderId="12" xfId="2" quotePrefix="1" applyNumberFormat="1" applyFont="1" applyFill="1" applyBorder="1" applyAlignment="1">
      <alignment horizontal="center" wrapText="1"/>
    </xf>
    <xf numFmtId="165" fontId="3" fillId="5" borderId="13" xfId="2" quotePrefix="1" applyNumberFormat="1" applyFont="1" applyFill="1" applyBorder="1" applyAlignment="1">
      <alignment horizontal="center" wrapText="1"/>
    </xf>
    <xf numFmtId="165" fontId="0" fillId="3" borderId="11" xfId="2" applyNumberFormat="1" applyFont="1" applyFill="1" applyBorder="1" applyAlignment="1">
      <alignment horizontal="center"/>
    </xf>
    <xf numFmtId="165" fontId="0" fillId="3" borderId="0" xfId="2" applyNumberFormat="1" applyFont="1" applyFill="1" applyBorder="1" applyAlignment="1">
      <alignment horizontal="center"/>
    </xf>
    <xf numFmtId="165" fontId="0" fillId="4" borderId="0" xfId="2" applyNumberFormat="1" applyFont="1" applyFill="1" applyBorder="1" applyAlignment="1">
      <alignment horizontal="center"/>
    </xf>
    <xf numFmtId="165" fontId="0" fillId="5" borderId="14" xfId="2" applyNumberFormat="1" applyFont="1" applyFill="1" applyBorder="1" applyAlignment="1">
      <alignment horizontal="center"/>
    </xf>
    <xf numFmtId="165" fontId="0" fillId="3" borderId="11" xfId="2" applyNumberFormat="1" applyFont="1" applyFill="1" applyBorder="1"/>
    <xf numFmtId="165" fontId="0" fillId="4" borderId="0" xfId="2" applyNumberFormat="1" applyFont="1" applyFill="1" applyBorder="1"/>
    <xf numFmtId="165" fontId="0" fillId="5" borderId="14" xfId="2" applyNumberFormat="1" applyFont="1" applyFill="1" applyBorder="1"/>
    <xf numFmtId="165" fontId="0" fillId="3" borderId="11" xfId="2" applyNumberFormat="1" applyFont="1" applyFill="1" applyBorder="1" applyAlignment="1">
      <alignment vertical="center"/>
    </xf>
    <xf numFmtId="165" fontId="0" fillId="5" borderId="14" xfId="2" applyNumberFormat="1" applyFont="1" applyFill="1" applyBorder="1" applyAlignment="1">
      <alignment vertical="center"/>
    </xf>
    <xf numFmtId="164" fontId="0" fillId="3" borderId="11" xfId="2" applyFont="1" applyFill="1" applyBorder="1"/>
    <xf numFmtId="165" fontId="6" fillId="3" borderId="11" xfId="2" applyNumberFormat="1" applyFont="1" applyFill="1" applyBorder="1"/>
    <xf numFmtId="165" fontId="0" fillId="3" borderId="11" xfId="2" applyNumberFormat="1" applyFont="1" applyFill="1" applyBorder="1" applyAlignment="1">
      <alignment horizontal="center" vertical="center"/>
    </xf>
    <xf numFmtId="165" fontId="3" fillId="6" borderId="15" xfId="2" applyNumberFormat="1" applyFont="1" applyFill="1" applyBorder="1"/>
    <xf numFmtId="165" fontId="3" fillId="6" borderId="16" xfId="2" applyNumberFormat="1" applyFont="1" applyFill="1" applyBorder="1"/>
    <xf numFmtId="165" fontId="3" fillId="4" borderId="16" xfId="2" applyNumberFormat="1" applyFont="1" applyFill="1" applyBorder="1"/>
    <xf numFmtId="164" fontId="3" fillId="0" borderId="8" xfId="2" applyFont="1" applyBorder="1" applyAlignment="1">
      <alignment horizontal="center" wrapText="1"/>
    </xf>
    <xf numFmtId="164" fontId="3" fillId="0" borderId="9" xfId="2" applyFont="1" applyBorder="1" applyAlignment="1">
      <alignment horizontal="center" wrapText="1"/>
    </xf>
    <xf numFmtId="165" fontId="3" fillId="0" borderId="0" xfId="2" applyNumberFormat="1" applyFont="1" applyFill="1" applyAlignment="1">
      <alignment vertical="center"/>
    </xf>
    <xf numFmtId="0" fontId="0" fillId="0" borderId="0" xfId="0" applyAlignment="1">
      <alignment vertical="center"/>
    </xf>
    <xf numFmtId="164" fontId="3" fillId="0" borderId="0" xfId="2" applyFont="1" applyAlignment="1">
      <alignment horizontal="center" wrapText="1"/>
    </xf>
    <xf numFmtId="165" fontId="0" fillId="0" borderId="10" xfId="2" applyNumberFormat="1" applyFont="1" applyFill="1" applyBorder="1" applyAlignment="1">
      <alignment horizontal="center" vertical="center"/>
    </xf>
    <xf numFmtId="165" fontId="0" fillId="0" borderId="11" xfId="2" applyNumberFormat="1" applyFont="1" applyFill="1" applyBorder="1" applyAlignment="1">
      <alignment horizontal="center" vertical="center"/>
    </xf>
    <xf numFmtId="165" fontId="0" fillId="0" borderId="12" xfId="2" applyNumberFormat="1" applyFont="1" applyFill="1" applyBorder="1" applyAlignment="1">
      <alignment horizontal="center" vertical="center"/>
    </xf>
    <xf numFmtId="165" fontId="3" fillId="0" borderId="1" xfId="2" applyNumberFormat="1" applyFont="1" applyFill="1" applyBorder="1" applyAlignment="1">
      <alignment horizontal="center"/>
    </xf>
    <xf numFmtId="164" fontId="3" fillId="0" borderId="17" xfId="2" applyFont="1" applyBorder="1" applyAlignment="1">
      <alignment horizontal="center" wrapText="1"/>
    </xf>
  </cellXfs>
  <cellStyles count="6">
    <cellStyle name="Comma" xfId="1" builtinId="3"/>
    <cellStyle name="Comma 2" xfId="5" xr:uid="{00000000-0005-0000-0000-000001000000}"/>
    <cellStyle name="Currency" xfId="2" builtinId="4"/>
    <cellStyle name="Currency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topLeftCell="A2" zoomScale="80" zoomScaleNormal="80" zoomScaleSheetLayoutView="100" workbookViewId="0">
      <pane xSplit="1" ySplit="4" topLeftCell="B6" activePane="bottomRight" state="frozen"/>
      <selection activeCell="A2" sqref="A2"/>
      <selection pane="topRight" activeCell="B2" sqref="B2"/>
      <selection pane="bottomLeft" activeCell="A5" sqref="A5"/>
      <selection pane="bottomRight" activeCell="J7" sqref="J7"/>
    </sheetView>
  </sheetViews>
  <sheetFormatPr baseColWidth="10" defaultColWidth="8.83203125" defaultRowHeight="15" x14ac:dyDescent="0.2"/>
  <cols>
    <col min="1" max="1" width="63.1640625" bestFit="1" customWidth="1"/>
    <col min="2" max="7" width="14.6640625" style="14" customWidth="1"/>
    <col min="8" max="9" width="14.6640625" style="14" hidden="1" customWidth="1"/>
    <col min="10" max="15" width="14.6640625" style="14" customWidth="1"/>
    <col min="16" max="16" width="11" style="12" customWidth="1"/>
    <col min="17" max="17" width="21.33203125" bestFit="1" customWidth="1"/>
    <col min="18" max="18" width="9.5" style="11" bestFit="1" customWidth="1"/>
    <col min="19" max="19" width="8.83203125" style="12"/>
    <col min="20" max="20" width="11" style="12" customWidth="1"/>
    <col min="21" max="21" width="2.6640625" customWidth="1"/>
    <col min="22" max="22" width="40.6640625" customWidth="1"/>
  </cols>
  <sheetData>
    <row r="1" spans="1:22" ht="25.5" hidden="1" customHeight="1" x14ac:dyDescent="0.2">
      <c r="C1" s="24">
        <v>1.3</v>
      </c>
      <c r="D1" s="24">
        <v>1.5</v>
      </c>
    </row>
    <row r="2" spans="1:22" ht="25.5" customHeight="1" thickBot="1" x14ac:dyDescent="0.25">
      <c r="C2" s="24"/>
      <c r="D2" s="24"/>
    </row>
    <row r="3" spans="1:22" s="1" customFormat="1" ht="37.5" customHeight="1" thickBot="1" x14ac:dyDescent="0.25">
      <c r="B3" s="87" t="s">
        <v>0</v>
      </c>
      <c r="C3" s="87"/>
      <c r="D3" s="87"/>
      <c r="E3" s="87"/>
      <c r="F3" s="83" t="s">
        <v>131</v>
      </c>
      <c r="G3" s="92"/>
      <c r="H3" s="84"/>
      <c r="I3" s="83" t="s">
        <v>132</v>
      </c>
      <c r="J3" s="92"/>
      <c r="K3" s="84"/>
      <c r="L3" s="83" t="s">
        <v>133</v>
      </c>
      <c r="M3" s="84"/>
      <c r="N3" s="83" t="s">
        <v>134</v>
      </c>
      <c r="O3" s="84"/>
      <c r="P3" s="1" t="s">
        <v>1</v>
      </c>
      <c r="Q3" s="1" t="s">
        <v>2</v>
      </c>
      <c r="R3" s="2" t="s">
        <v>3</v>
      </c>
      <c r="S3" s="1" t="s">
        <v>4</v>
      </c>
      <c r="T3" s="1" t="s">
        <v>5</v>
      </c>
    </row>
    <row r="4" spans="1:22" s="3" customFormat="1" ht="36" customHeight="1" thickBot="1" x14ac:dyDescent="0.25">
      <c r="B4" s="91" t="s">
        <v>6</v>
      </c>
      <c r="C4" s="91"/>
      <c r="D4" s="91"/>
      <c r="E4" s="4" t="s">
        <v>7</v>
      </c>
      <c r="F4" s="64" t="s">
        <v>127</v>
      </c>
      <c r="G4" s="43" t="s">
        <v>128</v>
      </c>
      <c r="H4" s="43" t="s">
        <v>188</v>
      </c>
      <c r="I4" s="43"/>
      <c r="J4" s="48" t="s">
        <v>139</v>
      </c>
      <c r="K4" s="48" t="s">
        <v>140</v>
      </c>
      <c r="L4" s="61" t="s">
        <v>135</v>
      </c>
      <c r="M4" s="62" t="s">
        <v>136</v>
      </c>
      <c r="N4" s="61" t="s">
        <v>137</v>
      </c>
      <c r="O4" s="65" t="s">
        <v>138</v>
      </c>
      <c r="P4" s="5"/>
      <c r="Q4" s="6"/>
      <c r="R4" s="7"/>
      <c r="S4" s="6"/>
      <c r="T4" s="6"/>
    </row>
    <row r="5" spans="1:22" s="3" customFormat="1" ht="40.5" customHeight="1" thickBot="1" x14ac:dyDescent="0.25">
      <c r="B5" s="4" t="s">
        <v>25</v>
      </c>
      <c r="C5" s="4" t="s">
        <v>26</v>
      </c>
      <c r="D5" s="4" t="s">
        <v>27</v>
      </c>
      <c r="E5" s="33" t="s">
        <v>116</v>
      </c>
      <c r="F5" s="66" t="s">
        <v>129</v>
      </c>
      <c r="G5" s="44" t="s">
        <v>129</v>
      </c>
      <c r="H5" s="44" t="s">
        <v>188</v>
      </c>
      <c r="I5" s="44"/>
      <c r="J5" s="49" t="s">
        <v>129</v>
      </c>
      <c r="K5" s="49" t="s">
        <v>129</v>
      </c>
      <c r="L5" s="53" t="s">
        <v>129</v>
      </c>
      <c r="M5" s="54" t="s">
        <v>129</v>
      </c>
      <c r="N5" s="53" t="s">
        <v>129</v>
      </c>
      <c r="O5" s="67" t="s">
        <v>129</v>
      </c>
      <c r="P5" s="5"/>
      <c r="Q5" s="6"/>
      <c r="R5" s="7"/>
      <c r="S5" s="6"/>
      <c r="T5" s="6"/>
      <c r="V5" s="3" t="s">
        <v>120</v>
      </c>
    </row>
    <row r="6" spans="1:22" x14ac:dyDescent="0.2">
      <c r="B6" s="9"/>
      <c r="C6" s="9"/>
      <c r="D6" s="9"/>
      <c r="E6" s="9"/>
      <c r="F6" s="68"/>
      <c r="G6" s="69"/>
      <c r="H6" s="69"/>
      <c r="I6" s="69"/>
      <c r="J6" s="70"/>
      <c r="K6" s="70"/>
      <c r="L6" s="55"/>
      <c r="M6" s="56"/>
      <c r="N6" s="55"/>
      <c r="O6" s="71"/>
      <c r="P6" s="10"/>
    </row>
    <row r="7" spans="1:22" x14ac:dyDescent="0.2">
      <c r="A7" s="13" t="s">
        <v>141</v>
      </c>
      <c r="B7" s="8"/>
      <c r="C7" s="8"/>
      <c r="D7" s="8"/>
      <c r="E7" s="8"/>
      <c r="F7" s="72"/>
      <c r="G7" s="46"/>
      <c r="H7" s="46"/>
      <c r="I7" s="46"/>
      <c r="J7" s="73"/>
      <c r="K7" s="73"/>
      <c r="L7" s="57"/>
      <c r="M7" s="58"/>
      <c r="N7" s="57"/>
      <c r="O7" s="74"/>
      <c r="P7" s="10"/>
    </row>
    <row r="8" spans="1:22" x14ac:dyDescent="0.2">
      <c r="A8" t="s">
        <v>142</v>
      </c>
      <c r="B8" s="8">
        <v>2200000</v>
      </c>
      <c r="C8" s="8">
        <f>+B8*C$1</f>
        <v>2860000</v>
      </c>
      <c r="D8" s="8">
        <f>+C8*D$1</f>
        <v>4290000</v>
      </c>
      <c r="E8" s="8"/>
      <c r="F8" s="72"/>
      <c r="G8" s="46"/>
      <c r="H8" s="46"/>
      <c r="I8" s="46"/>
      <c r="J8" s="73"/>
      <c r="K8" s="73"/>
      <c r="L8" s="57"/>
      <c r="M8" s="58"/>
      <c r="N8" s="57"/>
      <c r="O8" s="74"/>
      <c r="P8" s="15">
        <v>1975</v>
      </c>
      <c r="Q8" s="16" t="s">
        <v>117</v>
      </c>
      <c r="R8" s="11">
        <v>10000</v>
      </c>
      <c r="S8" s="12">
        <v>4</v>
      </c>
      <c r="T8" s="12" t="s">
        <v>9</v>
      </c>
    </row>
    <row r="9" spans="1:22" x14ac:dyDescent="0.2">
      <c r="A9" t="s">
        <v>143</v>
      </c>
      <c r="B9" s="8">
        <v>185000</v>
      </c>
      <c r="C9" s="8">
        <f t="shared" ref="C9:D44" si="0">+B9*C$1</f>
        <v>240500</v>
      </c>
      <c r="D9" s="8">
        <f t="shared" si="0"/>
        <v>360750</v>
      </c>
      <c r="E9" s="17">
        <v>7000000</v>
      </c>
      <c r="F9" s="75"/>
      <c r="G9" s="45"/>
      <c r="H9" s="45"/>
      <c r="I9" s="45"/>
      <c r="J9" s="50"/>
      <c r="K9" s="50"/>
      <c r="L9" s="59"/>
      <c r="M9" s="60"/>
      <c r="N9" s="59"/>
      <c r="O9" s="76"/>
      <c r="P9" s="15">
        <v>1990</v>
      </c>
      <c r="Q9" s="18" t="s">
        <v>124</v>
      </c>
      <c r="R9" s="11">
        <v>12000</v>
      </c>
      <c r="S9" s="12">
        <v>1</v>
      </c>
      <c r="T9" s="12" t="s">
        <v>9</v>
      </c>
    </row>
    <row r="10" spans="1:22" x14ac:dyDescent="0.2">
      <c r="B10" s="8"/>
      <c r="C10" s="8"/>
      <c r="D10" s="8"/>
      <c r="E10" s="39" t="s">
        <v>126</v>
      </c>
      <c r="F10" s="75">
        <f>SUM(C8:C9,E9)</f>
        <v>10100500</v>
      </c>
      <c r="G10" s="45">
        <f>F10*75%</f>
        <v>7575375</v>
      </c>
      <c r="H10" s="45"/>
      <c r="I10" s="45"/>
      <c r="J10" s="50">
        <f>IF(F10&gt;25000000,25000000,F10)</f>
        <v>10100500</v>
      </c>
      <c r="K10" s="50">
        <f>IF(G10&gt;25000000,25000000,G10)</f>
        <v>7575375</v>
      </c>
      <c r="L10" s="59">
        <f>IF(F10&gt;50000000,25000000,IF(F10&gt;25000000,F10-25000000,0))</f>
        <v>0</v>
      </c>
      <c r="M10" s="60">
        <f>IF(G10&gt;50000000,25000000,IF(G10&gt;25000000,G10-25000000,0))</f>
        <v>0</v>
      </c>
      <c r="N10" s="59">
        <f>IF(F10&gt;57500000,25000000,IF(F10&gt;25000000,F10-25000000,0))</f>
        <v>0</v>
      </c>
      <c r="O10" s="76">
        <f>IF(G10&gt;57500000,25000000,IF(G10&gt;25000000,G10-25000000,0))</f>
        <v>0</v>
      </c>
      <c r="P10" s="15"/>
      <c r="Q10" s="18"/>
      <c r="R10" s="11" t="s">
        <v>187</v>
      </c>
      <c r="S10" s="12" t="s">
        <v>187</v>
      </c>
      <c r="T10" s="12" t="s">
        <v>187</v>
      </c>
    </row>
    <row r="11" spans="1:22" x14ac:dyDescent="0.2">
      <c r="A11" s="13" t="s">
        <v>147</v>
      </c>
      <c r="B11" s="8"/>
      <c r="C11" s="8">
        <f t="shared" si="0"/>
        <v>0</v>
      </c>
      <c r="D11" s="8">
        <f t="shared" si="0"/>
        <v>0</v>
      </c>
      <c r="F11" s="75"/>
      <c r="G11" s="45"/>
      <c r="H11" s="45"/>
      <c r="I11" s="45"/>
      <c r="J11" s="50"/>
      <c r="K11" s="50"/>
      <c r="L11" s="59"/>
      <c r="M11" s="60"/>
      <c r="N11" s="59"/>
      <c r="O11" s="76"/>
      <c r="P11" s="15"/>
      <c r="Q11" s="18"/>
      <c r="R11" s="11" t="s">
        <v>187</v>
      </c>
      <c r="S11" s="12" t="s">
        <v>187</v>
      </c>
      <c r="T11" s="12" t="s">
        <v>187</v>
      </c>
    </row>
    <row r="12" spans="1:22" x14ac:dyDescent="0.2">
      <c r="A12" s="13"/>
      <c r="B12" s="8"/>
      <c r="C12" s="8"/>
      <c r="D12" s="8"/>
      <c r="F12" s="75"/>
      <c r="G12" s="45"/>
      <c r="H12" s="45"/>
      <c r="I12" s="45"/>
      <c r="J12" s="50"/>
      <c r="K12" s="50"/>
      <c r="L12" s="59"/>
      <c r="M12" s="60"/>
      <c r="N12" s="59"/>
      <c r="O12" s="76"/>
      <c r="P12" s="15"/>
      <c r="Q12" s="18"/>
      <c r="R12" s="11" t="s">
        <v>187</v>
      </c>
      <c r="S12" s="12" t="s">
        <v>187</v>
      </c>
      <c r="T12" s="12" t="s">
        <v>187</v>
      </c>
    </row>
    <row r="13" spans="1:22" ht="16" thickBot="1" x14ac:dyDescent="0.25">
      <c r="A13" s="13" t="s">
        <v>148</v>
      </c>
      <c r="B13" s="8"/>
      <c r="C13" s="8">
        <f t="shared" si="0"/>
        <v>0</v>
      </c>
      <c r="D13" s="8">
        <f t="shared" si="0"/>
        <v>0</v>
      </c>
      <c r="E13" s="8"/>
      <c r="F13" s="75"/>
      <c r="G13" s="45"/>
      <c r="H13" s="45"/>
      <c r="I13" s="45"/>
      <c r="J13" s="50"/>
      <c r="K13" s="50"/>
      <c r="L13" s="59"/>
      <c r="M13" s="60"/>
      <c r="N13" s="59"/>
      <c r="O13" s="76"/>
      <c r="P13" s="15"/>
      <c r="Q13" s="18"/>
      <c r="R13" s="11" t="s">
        <v>187</v>
      </c>
      <c r="S13" s="12" t="s">
        <v>187</v>
      </c>
      <c r="T13" s="12" t="s">
        <v>187</v>
      </c>
    </row>
    <row r="14" spans="1:22" x14ac:dyDescent="0.2">
      <c r="A14" t="s">
        <v>142</v>
      </c>
      <c r="B14" s="8">
        <v>2200000</v>
      </c>
      <c r="C14" s="8">
        <f t="shared" si="0"/>
        <v>2860000</v>
      </c>
      <c r="D14" s="8">
        <f t="shared" si="0"/>
        <v>4290000</v>
      </c>
      <c r="E14" s="88">
        <v>14000000</v>
      </c>
      <c r="F14" s="75"/>
      <c r="G14" s="45"/>
      <c r="H14" s="45"/>
      <c r="I14" s="45"/>
      <c r="J14" s="50"/>
      <c r="K14" s="50"/>
      <c r="L14" s="59"/>
      <c r="M14" s="60"/>
      <c r="N14" s="59"/>
      <c r="O14" s="76"/>
      <c r="P14" s="15">
        <v>1979</v>
      </c>
      <c r="Q14" t="s">
        <v>125</v>
      </c>
      <c r="R14" s="11">
        <v>15000</v>
      </c>
      <c r="S14" s="12">
        <v>2</v>
      </c>
      <c r="T14" s="12" t="s">
        <v>9</v>
      </c>
    </row>
    <row r="15" spans="1:22" x14ac:dyDescent="0.2">
      <c r="A15" t="s">
        <v>143</v>
      </c>
      <c r="B15" s="8"/>
      <c r="C15" s="8">
        <f t="shared" si="0"/>
        <v>0</v>
      </c>
      <c r="D15" s="8">
        <f t="shared" si="0"/>
        <v>0</v>
      </c>
      <c r="E15" s="89"/>
      <c r="F15" s="75"/>
      <c r="G15" s="45"/>
      <c r="H15" s="45"/>
      <c r="I15" s="45"/>
      <c r="J15" s="50"/>
      <c r="K15" s="50"/>
      <c r="L15" s="59"/>
      <c r="M15" s="60"/>
      <c r="N15" s="59"/>
      <c r="O15" s="76"/>
      <c r="P15" s="15">
        <v>1992</v>
      </c>
      <c r="Q15" t="s">
        <v>18</v>
      </c>
      <c r="R15" s="11">
        <v>65000</v>
      </c>
      <c r="S15" s="12">
        <v>1</v>
      </c>
      <c r="T15" s="12" t="s">
        <v>9</v>
      </c>
    </row>
    <row r="16" spans="1:22" ht="16" thickBot="1" x14ac:dyDescent="0.25">
      <c r="A16" t="s">
        <v>144</v>
      </c>
      <c r="B16" s="8"/>
      <c r="C16" s="8">
        <f t="shared" si="0"/>
        <v>0</v>
      </c>
      <c r="D16" s="8">
        <f t="shared" si="0"/>
        <v>0</v>
      </c>
      <c r="E16" s="90"/>
      <c r="F16" s="75"/>
      <c r="G16" s="45"/>
      <c r="H16" s="45"/>
      <c r="I16" s="45"/>
      <c r="J16" s="50"/>
      <c r="K16" s="50"/>
      <c r="L16" s="59"/>
      <c r="M16" s="60"/>
      <c r="N16" s="59"/>
      <c r="O16" s="76"/>
      <c r="P16" s="15">
        <v>1991</v>
      </c>
      <c r="Q16" t="s">
        <v>16</v>
      </c>
      <c r="R16" s="11">
        <v>5000</v>
      </c>
      <c r="S16" s="12">
        <v>1</v>
      </c>
      <c r="T16" s="12" t="s">
        <v>9</v>
      </c>
    </row>
    <row r="17" spans="1:20" x14ac:dyDescent="0.2">
      <c r="A17" t="s">
        <v>145</v>
      </c>
      <c r="B17" s="8">
        <v>185000</v>
      </c>
      <c r="C17" s="8">
        <f t="shared" si="0"/>
        <v>240500</v>
      </c>
      <c r="D17" s="8">
        <f t="shared" si="0"/>
        <v>360750</v>
      </c>
      <c r="E17" s="8"/>
      <c r="F17" s="75"/>
      <c r="G17" s="45"/>
      <c r="H17" s="45"/>
      <c r="I17" s="45"/>
      <c r="J17" s="50"/>
      <c r="K17" s="50"/>
      <c r="L17" s="59"/>
      <c r="M17" s="60"/>
      <c r="N17" s="59"/>
      <c r="O17" s="76"/>
      <c r="P17" s="15">
        <v>1974</v>
      </c>
      <c r="Q17" t="s">
        <v>124</v>
      </c>
      <c r="R17" s="11">
        <v>15000</v>
      </c>
      <c r="S17" s="12">
        <v>3</v>
      </c>
      <c r="T17" s="12" t="s">
        <v>9</v>
      </c>
    </row>
    <row r="18" spans="1:20" x14ac:dyDescent="0.2">
      <c r="A18" t="s">
        <v>146</v>
      </c>
      <c r="B18" s="8">
        <v>185000</v>
      </c>
      <c r="C18" s="8">
        <f t="shared" si="0"/>
        <v>240500</v>
      </c>
      <c r="D18" s="8">
        <f t="shared" si="0"/>
        <v>360750</v>
      </c>
      <c r="E18" s="8"/>
      <c r="F18" s="75"/>
      <c r="G18" s="45"/>
      <c r="H18" s="45"/>
      <c r="I18" s="45"/>
      <c r="J18" s="50"/>
      <c r="K18" s="50"/>
      <c r="L18" s="59"/>
      <c r="M18" s="60"/>
      <c r="N18" s="59"/>
      <c r="O18" s="76"/>
      <c r="P18" s="15"/>
      <c r="Q18" t="s">
        <v>23</v>
      </c>
      <c r="R18" s="11">
        <v>10000</v>
      </c>
      <c r="S18" s="12">
        <v>1</v>
      </c>
      <c r="T18" s="12" t="s">
        <v>9</v>
      </c>
    </row>
    <row r="19" spans="1:20" x14ac:dyDescent="0.2">
      <c r="B19" s="8" t="s">
        <v>187</v>
      </c>
      <c r="C19" s="8"/>
      <c r="D19" s="8"/>
      <c r="E19" s="40" t="s">
        <v>126</v>
      </c>
      <c r="F19" s="72">
        <f>SUM(C14:C18,E14)</f>
        <v>17341000</v>
      </c>
      <c r="G19" s="45">
        <f t="shared" ref="G19:G73" si="1">F19*75%</f>
        <v>13005750</v>
      </c>
      <c r="H19" s="45"/>
      <c r="I19" s="45"/>
      <c r="J19" s="50">
        <f t="shared" ref="J19:J73" si="2">IF(F19&gt;25000000,25000000,F19)</f>
        <v>17341000</v>
      </c>
      <c r="K19" s="50">
        <f t="shared" ref="K19:K73" si="3">IF(G19&gt;25000000,25000000,G19)</f>
        <v>13005750</v>
      </c>
      <c r="L19" s="59">
        <f t="shared" ref="L19:L72" si="4">IF(F19&gt;50000000,25000000,IF(F19&gt;25000000,F19-25000000,0))</f>
        <v>0</v>
      </c>
      <c r="M19" s="60">
        <f t="shared" ref="M19:M72" si="5">IF(G19&gt;50000000,25000000,IF(G19&gt;25000000,G19-25000000,0))</f>
        <v>0</v>
      </c>
      <c r="N19" s="59">
        <f t="shared" ref="N19:N73" si="6">IF(F19&gt;57500000,25000000,IF(F19&gt;25000000,F19-25000000,0))</f>
        <v>0</v>
      </c>
      <c r="O19" s="76">
        <f t="shared" ref="O19:O73" si="7">IF(G19&gt;57500000,25000000,IF(G19&gt;25000000,G19-25000000,0))</f>
        <v>0</v>
      </c>
      <c r="P19" s="15"/>
      <c r="R19" s="11" t="s">
        <v>187</v>
      </c>
      <c r="S19" s="12" t="s">
        <v>187</v>
      </c>
      <c r="T19" s="12" t="s">
        <v>187</v>
      </c>
    </row>
    <row r="20" spans="1:20" x14ac:dyDescent="0.2">
      <c r="A20" s="13" t="s">
        <v>149</v>
      </c>
      <c r="B20" s="8"/>
      <c r="C20" s="8">
        <f t="shared" si="0"/>
        <v>0</v>
      </c>
      <c r="D20" s="8">
        <f t="shared" si="0"/>
        <v>0</v>
      </c>
      <c r="E20" s="8"/>
      <c r="F20" s="72"/>
      <c r="G20" s="45"/>
      <c r="H20" s="45"/>
      <c r="I20" s="45"/>
      <c r="J20" s="50"/>
      <c r="K20" s="50"/>
      <c r="L20" s="59"/>
      <c r="M20" s="60"/>
      <c r="N20" s="59"/>
      <c r="O20" s="76"/>
      <c r="P20" s="15"/>
      <c r="R20" s="11" t="s">
        <v>187</v>
      </c>
      <c r="S20" s="12" t="s">
        <v>187</v>
      </c>
      <c r="T20" s="12" t="s">
        <v>187</v>
      </c>
    </row>
    <row r="21" spans="1:20" x14ac:dyDescent="0.2">
      <c r="A21" t="s">
        <v>12</v>
      </c>
      <c r="B21" s="8">
        <v>3500</v>
      </c>
      <c r="C21" s="8">
        <f t="shared" si="0"/>
        <v>4550</v>
      </c>
      <c r="D21" s="8">
        <f t="shared" si="0"/>
        <v>6825</v>
      </c>
      <c r="E21" s="8">
        <v>0</v>
      </c>
      <c r="F21" s="72">
        <f>C21+E21</f>
        <v>4550</v>
      </c>
      <c r="G21" s="45">
        <f t="shared" si="1"/>
        <v>3412.5</v>
      </c>
      <c r="H21" s="45"/>
      <c r="I21" s="45"/>
      <c r="J21" s="50">
        <f t="shared" si="2"/>
        <v>4550</v>
      </c>
      <c r="K21" s="50">
        <f t="shared" si="3"/>
        <v>3412.5</v>
      </c>
      <c r="L21" s="59">
        <f t="shared" si="4"/>
        <v>0</v>
      </c>
      <c r="M21" s="60">
        <f t="shared" si="5"/>
        <v>0</v>
      </c>
      <c r="N21" s="59">
        <f t="shared" si="6"/>
        <v>0</v>
      </c>
      <c r="O21" s="76">
        <f t="shared" si="7"/>
        <v>0</v>
      </c>
      <c r="P21" s="15">
        <v>2020</v>
      </c>
      <c r="Q21" t="s">
        <v>15</v>
      </c>
      <c r="R21" s="11">
        <v>6000</v>
      </c>
      <c r="S21" s="12">
        <v>4</v>
      </c>
      <c r="T21" s="12" t="s">
        <v>9</v>
      </c>
    </row>
    <row r="22" spans="1:20" x14ac:dyDescent="0.2">
      <c r="B22" s="8" t="s">
        <v>187</v>
      </c>
      <c r="C22" s="8"/>
      <c r="D22" s="8"/>
      <c r="F22" s="77"/>
      <c r="G22" s="45"/>
      <c r="H22" s="45"/>
      <c r="I22" s="45"/>
      <c r="J22" s="50"/>
      <c r="K22" s="50"/>
      <c r="L22" s="59"/>
      <c r="M22" s="60"/>
      <c r="N22" s="59"/>
      <c r="O22" s="76"/>
      <c r="P22" s="15"/>
      <c r="Q22" s="18"/>
      <c r="R22" s="11" t="s">
        <v>187</v>
      </c>
      <c r="S22" s="12" t="s">
        <v>187</v>
      </c>
      <c r="T22" s="12" t="s">
        <v>187</v>
      </c>
    </row>
    <row r="23" spans="1:20" ht="16" thickBot="1" x14ac:dyDescent="0.25">
      <c r="A23" s="13" t="s">
        <v>150</v>
      </c>
      <c r="B23" s="8" t="s">
        <v>187</v>
      </c>
      <c r="C23" s="8"/>
      <c r="D23" s="8"/>
      <c r="E23" s="8"/>
      <c r="F23" s="72"/>
      <c r="G23" s="45"/>
      <c r="H23" s="45"/>
      <c r="I23" s="45"/>
      <c r="J23" s="50"/>
      <c r="K23" s="50"/>
      <c r="L23" s="59"/>
      <c r="M23" s="60"/>
      <c r="N23" s="59"/>
      <c r="O23" s="76"/>
      <c r="P23" s="15"/>
      <c r="Q23" s="18"/>
      <c r="R23" s="11" t="s">
        <v>187</v>
      </c>
      <c r="S23" s="12" t="s">
        <v>187</v>
      </c>
      <c r="T23" s="12" t="s">
        <v>187</v>
      </c>
    </row>
    <row r="24" spans="1:20" ht="16" thickBot="1" x14ac:dyDescent="0.25">
      <c r="A24" t="s">
        <v>142</v>
      </c>
      <c r="B24" s="8">
        <v>130000</v>
      </c>
      <c r="C24" s="8">
        <f t="shared" si="0"/>
        <v>169000</v>
      </c>
      <c r="D24" s="8">
        <f t="shared" si="0"/>
        <v>253500</v>
      </c>
      <c r="E24" s="63">
        <v>240000</v>
      </c>
      <c r="F24" s="72"/>
      <c r="G24" s="45"/>
      <c r="H24" s="45"/>
      <c r="I24" s="45"/>
      <c r="J24" s="50"/>
      <c r="K24" s="50"/>
      <c r="L24" s="59"/>
      <c r="M24" s="60"/>
      <c r="N24" s="59"/>
      <c r="O24" s="76"/>
      <c r="P24" s="15">
        <v>1857</v>
      </c>
      <c r="Q24" t="s">
        <v>10</v>
      </c>
      <c r="R24" s="11">
        <v>257000</v>
      </c>
      <c r="S24" s="12">
        <v>1</v>
      </c>
      <c r="T24" s="12" t="s">
        <v>11</v>
      </c>
    </row>
    <row r="25" spans="1:20" x14ac:dyDescent="0.2">
      <c r="A25" t="s">
        <v>143</v>
      </c>
      <c r="B25" s="8">
        <v>44000000</v>
      </c>
      <c r="C25" s="8">
        <f t="shared" si="0"/>
        <v>57200000</v>
      </c>
      <c r="D25" s="8">
        <f t="shared" si="0"/>
        <v>85800000</v>
      </c>
      <c r="E25" s="8"/>
      <c r="F25" s="72"/>
      <c r="G25" s="45"/>
      <c r="H25" s="45"/>
      <c r="I25" s="45"/>
      <c r="J25" s="50"/>
      <c r="K25" s="50"/>
      <c r="L25" s="59"/>
      <c r="M25" s="60"/>
      <c r="N25" s="59"/>
      <c r="O25" s="76"/>
      <c r="P25" s="15">
        <v>1857</v>
      </c>
      <c r="Q25" t="s">
        <v>8</v>
      </c>
      <c r="R25" s="11">
        <v>257000</v>
      </c>
      <c r="S25" s="12">
        <v>4</v>
      </c>
      <c r="T25" s="12" t="s">
        <v>11</v>
      </c>
    </row>
    <row r="26" spans="1:20" x14ac:dyDescent="0.2">
      <c r="B26" s="8" t="s">
        <v>187</v>
      </c>
      <c r="C26" s="8"/>
      <c r="D26" s="8"/>
      <c r="E26" s="40" t="s">
        <v>126</v>
      </c>
      <c r="F26" s="72">
        <f>SUM(C24:C25,E24)</f>
        <v>57609000</v>
      </c>
      <c r="G26" s="45">
        <f t="shared" si="1"/>
        <v>43206750</v>
      </c>
      <c r="H26" s="45"/>
      <c r="I26" s="45"/>
      <c r="J26" s="50">
        <f t="shared" si="2"/>
        <v>25000000</v>
      </c>
      <c r="K26" s="50">
        <f t="shared" si="3"/>
        <v>25000000</v>
      </c>
      <c r="L26" s="59">
        <f t="shared" si="4"/>
        <v>25000000</v>
      </c>
      <c r="M26" s="60">
        <f t="shared" si="5"/>
        <v>18206750</v>
      </c>
      <c r="N26" s="59">
        <f t="shared" si="6"/>
        <v>25000000</v>
      </c>
      <c r="O26" s="76">
        <f t="shared" si="7"/>
        <v>18206750</v>
      </c>
      <c r="P26" s="15"/>
      <c r="R26" s="11" t="s">
        <v>187</v>
      </c>
      <c r="S26" s="12" t="s">
        <v>187</v>
      </c>
      <c r="T26" s="12" t="s">
        <v>187</v>
      </c>
    </row>
    <row r="27" spans="1:20" x14ac:dyDescent="0.2">
      <c r="A27" s="13" t="s">
        <v>151</v>
      </c>
      <c r="B27" s="8"/>
      <c r="C27" s="8">
        <f t="shared" si="0"/>
        <v>0</v>
      </c>
      <c r="D27" s="8">
        <f t="shared" si="0"/>
        <v>0</v>
      </c>
      <c r="E27" s="36"/>
      <c r="F27" s="78"/>
      <c r="G27" s="45"/>
      <c r="H27" s="45"/>
      <c r="I27" s="45"/>
      <c r="J27" s="50"/>
      <c r="K27" s="50"/>
      <c r="L27" s="59"/>
      <c r="M27" s="60"/>
      <c r="N27" s="59"/>
      <c r="O27" s="76"/>
      <c r="P27" s="15">
        <v>1990</v>
      </c>
      <c r="Q27" t="s">
        <v>125</v>
      </c>
      <c r="R27" s="11">
        <v>4000</v>
      </c>
      <c r="S27" s="12">
        <v>3</v>
      </c>
      <c r="T27" s="12" t="s">
        <v>9</v>
      </c>
    </row>
    <row r="28" spans="1:20" ht="16" thickBot="1" x14ac:dyDescent="0.25">
      <c r="A28" s="13"/>
      <c r="B28" s="8"/>
      <c r="C28" s="8"/>
      <c r="D28" s="8"/>
      <c r="E28" s="36"/>
      <c r="F28" s="78"/>
      <c r="G28" s="45"/>
      <c r="H28" s="45"/>
      <c r="I28" s="45"/>
      <c r="J28" s="50"/>
      <c r="K28" s="50"/>
      <c r="L28" s="59"/>
      <c r="M28" s="60"/>
      <c r="N28" s="59"/>
      <c r="O28" s="76"/>
      <c r="P28" s="15"/>
      <c r="R28" s="11" t="s">
        <v>187</v>
      </c>
      <c r="S28" s="12" t="s">
        <v>187</v>
      </c>
      <c r="T28" s="12" t="s">
        <v>187</v>
      </c>
    </row>
    <row r="29" spans="1:20" x14ac:dyDescent="0.2">
      <c r="A29" s="13" t="s">
        <v>152</v>
      </c>
      <c r="B29" s="8"/>
      <c r="C29" s="8">
        <f t="shared" si="0"/>
        <v>0</v>
      </c>
      <c r="D29" s="8">
        <f t="shared" si="0"/>
        <v>0</v>
      </c>
      <c r="E29" s="88">
        <v>500000</v>
      </c>
      <c r="F29" s="79"/>
      <c r="G29" s="45"/>
      <c r="H29" s="45"/>
      <c r="I29" s="45"/>
      <c r="J29" s="50"/>
      <c r="K29" s="50"/>
      <c r="L29" s="59"/>
      <c r="M29" s="60"/>
      <c r="N29" s="59"/>
      <c r="O29" s="76"/>
      <c r="P29" s="15">
        <v>1997</v>
      </c>
      <c r="Q29" t="s">
        <v>14</v>
      </c>
      <c r="R29" s="11">
        <v>40000</v>
      </c>
      <c r="S29" s="12">
        <v>3</v>
      </c>
      <c r="T29" s="12" t="s">
        <v>9</v>
      </c>
    </row>
    <row r="30" spans="1:20" ht="16" thickBot="1" x14ac:dyDescent="0.25">
      <c r="A30" s="13" t="s">
        <v>153</v>
      </c>
      <c r="B30" s="8"/>
      <c r="C30" s="8">
        <f t="shared" si="0"/>
        <v>0</v>
      </c>
      <c r="D30" s="8">
        <f t="shared" si="0"/>
        <v>0</v>
      </c>
      <c r="E30" s="90"/>
      <c r="F30" s="79"/>
      <c r="G30" s="45"/>
      <c r="H30" s="45"/>
      <c r="I30" s="45"/>
      <c r="J30" s="50"/>
      <c r="K30" s="50"/>
      <c r="L30" s="59"/>
      <c r="M30" s="60"/>
      <c r="N30" s="59"/>
      <c r="O30" s="76"/>
      <c r="P30" s="15"/>
      <c r="Q30" t="s">
        <v>15</v>
      </c>
      <c r="R30" s="11" t="s">
        <v>187</v>
      </c>
      <c r="S30" s="12">
        <v>3</v>
      </c>
      <c r="T30" s="12" t="s">
        <v>9</v>
      </c>
    </row>
    <row r="31" spans="1:20" x14ac:dyDescent="0.2">
      <c r="A31" s="13"/>
      <c r="B31" s="8" t="s">
        <v>187</v>
      </c>
      <c r="C31" s="8"/>
      <c r="D31" s="8"/>
      <c r="E31" s="41" t="s">
        <v>126</v>
      </c>
      <c r="F31" s="79">
        <f>E29</f>
        <v>500000</v>
      </c>
      <c r="G31" s="45">
        <f t="shared" si="1"/>
        <v>375000</v>
      </c>
      <c r="H31" s="45"/>
      <c r="I31" s="45"/>
      <c r="J31" s="50">
        <f t="shared" si="2"/>
        <v>500000</v>
      </c>
      <c r="K31" s="50">
        <f t="shared" si="3"/>
        <v>375000</v>
      </c>
      <c r="L31" s="59">
        <f t="shared" si="4"/>
        <v>0</v>
      </c>
      <c r="M31" s="60">
        <f t="shared" si="5"/>
        <v>0</v>
      </c>
      <c r="N31" s="59">
        <f t="shared" si="6"/>
        <v>0</v>
      </c>
      <c r="O31" s="76">
        <f t="shared" si="7"/>
        <v>0</v>
      </c>
      <c r="P31" s="15"/>
      <c r="R31" s="11" t="s">
        <v>187</v>
      </c>
      <c r="S31" s="12" t="s">
        <v>187</v>
      </c>
      <c r="T31" s="12" t="s">
        <v>187</v>
      </c>
    </row>
    <row r="32" spans="1:20" x14ac:dyDescent="0.2">
      <c r="A32" s="19" t="s">
        <v>154</v>
      </c>
      <c r="B32" s="8">
        <v>30000</v>
      </c>
      <c r="C32" s="8">
        <f t="shared" si="0"/>
        <v>39000</v>
      </c>
      <c r="D32" s="8">
        <f t="shared" si="0"/>
        <v>58500</v>
      </c>
      <c r="E32" s="8"/>
      <c r="F32" s="72">
        <f>C32+E32</f>
        <v>39000</v>
      </c>
      <c r="G32" s="45">
        <f t="shared" si="1"/>
        <v>29250</v>
      </c>
      <c r="H32" s="45"/>
      <c r="I32" s="45"/>
      <c r="J32" s="50">
        <f t="shared" si="2"/>
        <v>39000</v>
      </c>
      <c r="K32" s="50">
        <f t="shared" si="3"/>
        <v>29250</v>
      </c>
      <c r="L32" s="59">
        <f t="shared" si="4"/>
        <v>0</v>
      </c>
      <c r="M32" s="60">
        <f t="shared" si="5"/>
        <v>0</v>
      </c>
      <c r="N32" s="59">
        <f t="shared" si="6"/>
        <v>0</v>
      </c>
      <c r="O32" s="76">
        <f t="shared" si="7"/>
        <v>0</v>
      </c>
      <c r="P32" s="15"/>
      <c r="Q32" t="s">
        <v>13</v>
      </c>
      <c r="R32" s="11">
        <v>50000</v>
      </c>
      <c r="S32" s="12">
        <v>3</v>
      </c>
      <c r="T32" s="12" t="s">
        <v>9</v>
      </c>
    </row>
    <row r="33" spans="1:22" x14ac:dyDescent="0.2">
      <c r="A33" s="19" t="s">
        <v>155</v>
      </c>
      <c r="B33" s="8">
        <v>120000</v>
      </c>
      <c r="C33" s="8"/>
      <c r="D33" s="8"/>
      <c r="E33" s="8"/>
      <c r="F33" s="72">
        <f t="shared" ref="F33:F73" si="8">C33+E33</f>
        <v>0</v>
      </c>
      <c r="G33" s="45">
        <f t="shared" si="1"/>
        <v>0</v>
      </c>
      <c r="H33" s="45"/>
      <c r="I33" s="45"/>
      <c r="J33" s="50">
        <f t="shared" si="2"/>
        <v>0</v>
      </c>
      <c r="K33" s="50">
        <f t="shared" si="3"/>
        <v>0</v>
      </c>
      <c r="L33" s="59"/>
      <c r="M33" s="60"/>
      <c r="N33" s="59"/>
      <c r="O33" s="76"/>
      <c r="P33" s="15"/>
      <c r="R33" s="11" t="s">
        <v>187</v>
      </c>
      <c r="S33" s="12" t="s">
        <v>187</v>
      </c>
      <c r="T33" s="12" t="s">
        <v>187</v>
      </c>
    </row>
    <row r="34" spans="1:22" x14ac:dyDescent="0.2">
      <c r="A34" s="13" t="s">
        <v>156</v>
      </c>
      <c r="B34" s="8">
        <v>350000</v>
      </c>
      <c r="C34" s="8">
        <f t="shared" si="0"/>
        <v>455000</v>
      </c>
      <c r="D34" s="8">
        <f t="shared" si="0"/>
        <v>682500</v>
      </c>
      <c r="E34" s="8"/>
      <c r="F34" s="72">
        <f t="shared" si="8"/>
        <v>455000</v>
      </c>
      <c r="G34" s="45">
        <f t="shared" si="1"/>
        <v>341250</v>
      </c>
      <c r="H34" s="45"/>
      <c r="I34" s="45"/>
      <c r="J34" s="50">
        <f t="shared" si="2"/>
        <v>455000</v>
      </c>
      <c r="K34" s="50">
        <f t="shared" si="3"/>
        <v>341250</v>
      </c>
      <c r="L34" s="59">
        <f t="shared" si="4"/>
        <v>0</v>
      </c>
      <c r="M34" s="60">
        <f t="shared" si="5"/>
        <v>0</v>
      </c>
      <c r="N34" s="59">
        <f t="shared" si="6"/>
        <v>0</v>
      </c>
      <c r="O34" s="76">
        <f t="shared" si="7"/>
        <v>0</v>
      </c>
      <c r="P34" s="15"/>
      <c r="Q34" t="s">
        <v>8</v>
      </c>
      <c r="R34" s="11" t="s">
        <v>187</v>
      </c>
      <c r="S34" s="12">
        <v>3</v>
      </c>
      <c r="T34" s="12" t="s">
        <v>9</v>
      </c>
    </row>
    <row r="35" spans="1:22" x14ac:dyDescent="0.2">
      <c r="A35" s="13" t="s">
        <v>157</v>
      </c>
      <c r="B35" s="8"/>
      <c r="C35" s="8">
        <f t="shared" si="0"/>
        <v>0</v>
      </c>
      <c r="D35" s="8">
        <f t="shared" si="0"/>
        <v>0</v>
      </c>
      <c r="E35" s="8">
        <v>125000</v>
      </c>
      <c r="F35" s="72">
        <f t="shared" si="8"/>
        <v>125000</v>
      </c>
      <c r="G35" s="45">
        <f t="shared" si="1"/>
        <v>93750</v>
      </c>
      <c r="H35" s="45"/>
      <c r="I35" s="45"/>
      <c r="J35" s="50">
        <f t="shared" si="2"/>
        <v>125000</v>
      </c>
      <c r="K35" s="50">
        <f t="shared" si="3"/>
        <v>93750</v>
      </c>
      <c r="L35" s="59">
        <f t="shared" si="4"/>
        <v>0</v>
      </c>
      <c r="M35" s="60">
        <f t="shared" si="5"/>
        <v>0</v>
      </c>
      <c r="N35" s="59">
        <f t="shared" si="6"/>
        <v>0</v>
      </c>
      <c r="O35" s="76">
        <f t="shared" si="7"/>
        <v>0</v>
      </c>
      <c r="P35" s="15">
        <v>1995</v>
      </c>
      <c r="Q35" t="s">
        <v>8</v>
      </c>
      <c r="R35" s="11">
        <v>41000</v>
      </c>
      <c r="S35" s="12">
        <v>4</v>
      </c>
      <c r="T35" s="12" t="s">
        <v>9</v>
      </c>
    </row>
    <row r="36" spans="1:22" x14ac:dyDescent="0.2">
      <c r="A36" s="13" t="s">
        <v>158</v>
      </c>
      <c r="B36" s="8"/>
      <c r="C36" s="8"/>
      <c r="D36" s="8"/>
      <c r="E36" s="36"/>
      <c r="F36" s="72">
        <f t="shared" si="8"/>
        <v>0</v>
      </c>
      <c r="G36" s="45">
        <f t="shared" si="1"/>
        <v>0</v>
      </c>
      <c r="H36" s="45"/>
      <c r="I36" s="45"/>
      <c r="J36" s="50">
        <f t="shared" si="2"/>
        <v>0</v>
      </c>
      <c r="K36" s="50">
        <f t="shared" si="3"/>
        <v>0</v>
      </c>
      <c r="L36" s="59">
        <f t="shared" si="4"/>
        <v>0</v>
      </c>
      <c r="M36" s="60">
        <f t="shared" si="5"/>
        <v>0</v>
      </c>
      <c r="N36" s="59">
        <f t="shared" si="6"/>
        <v>0</v>
      </c>
      <c r="O36" s="76">
        <f t="shared" si="7"/>
        <v>0</v>
      </c>
      <c r="P36" s="15">
        <v>1988</v>
      </c>
      <c r="Q36" t="s">
        <v>119</v>
      </c>
      <c r="R36" s="11">
        <v>41000</v>
      </c>
      <c r="S36" s="12">
        <v>2</v>
      </c>
      <c r="T36" s="12" t="s">
        <v>19</v>
      </c>
    </row>
    <row r="37" spans="1:22" x14ac:dyDescent="0.2">
      <c r="A37" s="13" t="s">
        <v>159</v>
      </c>
      <c r="B37" s="8"/>
      <c r="C37" s="8">
        <f t="shared" si="0"/>
        <v>0</v>
      </c>
      <c r="D37" s="8">
        <f t="shared" si="0"/>
        <v>0</v>
      </c>
      <c r="E37" s="36"/>
      <c r="F37" s="72">
        <f t="shared" si="8"/>
        <v>0</v>
      </c>
      <c r="G37" s="45">
        <f t="shared" si="1"/>
        <v>0</v>
      </c>
      <c r="H37" s="45"/>
      <c r="I37" s="45"/>
      <c r="J37" s="50">
        <f t="shared" si="2"/>
        <v>0</v>
      </c>
      <c r="K37" s="50">
        <f t="shared" si="3"/>
        <v>0</v>
      </c>
      <c r="L37" s="59">
        <f t="shared" si="4"/>
        <v>0</v>
      </c>
      <c r="M37" s="60">
        <f t="shared" si="5"/>
        <v>0</v>
      </c>
      <c r="N37" s="59">
        <f t="shared" si="6"/>
        <v>0</v>
      </c>
      <c r="O37" s="76">
        <f t="shared" si="7"/>
        <v>0</v>
      </c>
      <c r="P37" s="15">
        <v>1993</v>
      </c>
      <c r="Q37" t="s">
        <v>8</v>
      </c>
      <c r="R37" s="11">
        <v>40000</v>
      </c>
      <c r="S37" s="12">
        <v>2</v>
      </c>
      <c r="T37" s="12" t="s">
        <v>9</v>
      </c>
    </row>
    <row r="38" spans="1:22" x14ac:dyDescent="0.2">
      <c r="A38" s="13"/>
      <c r="B38" s="8"/>
      <c r="C38" s="8"/>
      <c r="D38" s="8"/>
      <c r="E38" s="36"/>
      <c r="F38" s="72"/>
      <c r="G38" s="45"/>
      <c r="H38" s="45"/>
      <c r="I38" s="45"/>
      <c r="J38" s="50"/>
      <c r="K38" s="50"/>
      <c r="L38" s="59"/>
      <c r="M38" s="60"/>
      <c r="N38" s="59"/>
      <c r="O38" s="76"/>
      <c r="P38" s="15"/>
      <c r="R38" s="11" t="s">
        <v>187</v>
      </c>
      <c r="S38" s="12" t="s">
        <v>187</v>
      </c>
      <c r="T38" s="12" t="s">
        <v>187</v>
      </c>
    </row>
    <row r="39" spans="1:22" x14ac:dyDescent="0.2">
      <c r="A39" s="13" t="s">
        <v>160</v>
      </c>
      <c r="B39" s="8"/>
      <c r="C39" s="8">
        <f t="shared" si="0"/>
        <v>0</v>
      </c>
      <c r="D39" s="8">
        <f t="shared" si="0"/>
        <v>0</v>
      </c>
      <c r="E39" s="8"/>
      <c r="F39" s="72"/>
      <c r="G39" s="45"/>
      <c r="H39" s="45"/>
      <c r="I39" s="45"/>
      <c r="J39" s="50"/>
      <c r="K39" s="50"/>
      <c r="L39" s="59"/>
      <c r="M39" s="60"/>
      <c r="N39" s="59"/>
      <c r="O39" s="76"/>
      <c r="P39" s="15"/>
      <c r="Q39" s="18"/>
      <c r="R39" s="11" t="s">
        <v>187</v>
      </c>
      <c r="S39" s="12" t="s">
        <v>187</v>
      </c>
      <c r="T39" s="12" t="s">
        <v>187</v>
      </c>
    </row>
    <row r="40" spans="1:22" x14ac:dyDescent="0.2">
      <c r="A40" s="20" t="s">
        <v>20</v>
      </c>
      <c r="B40" s="8">
        <v>3500</v>
      </c>
      <c r="C40" s="8">
        <f t="shared" si="0"/>
        <v>4550</v>
      </c>
      <c r="D40" s="8">
        <f t="shared" si="0"/>
        <v>6825</v>
      </c>
      <c r="E40" s="8"/>
      <c r="F40" s="72"/>
      <c r="G40" s="45"/>
      <c r="H40" s="45"/>
      <c r="I40" s="45"/>
      <c r="J40" s="50"/>
      <c r="K40" s="50"/>
      <c r="L40" s="59"/>
      <c r="M40" s="60"/>
      <c r="N40" s="59"/>
      <c r="O40" s="76"/>
      <c r="P40" s="15" t="s">
        <v>21</v>
      </c>
      <c r="Q40" t="s">
        <v>118</v>
      </c>
      <c r="R40" s="11">
        <v>15000</v>
      </c>
      <c r="S40" s="12">
        <v>2</v>
      </c>
      <c r="T40" s="12" t="s">
        <v>9</v>
      </c>
      <c r="V40" t="s">
        <v>130</v>
      </c>
    </row>
    <row r="41" spans="1:22" x14ac:dyDescent="0.2">
      <c r="A41" s="20" t="s">
        <v>22</v>
      </c>
      <c r="B41" s="8">
        <v>59000</v>
      </c>
      <c r="C41" s="8">
        <f t="shared" si="0"/>
        <v>76700</v>
      </c>
      <c r="D41" s="8">
        <f t="shared" si="0"/>
        <v>115050</v>
      </c>
      <c r="E41" s="8"/>
      <c r="F41" s="72"/>
      <c r="G41" s="45"/>
      <c r="H41" s="45"/>
      <c r="I41" s="45"/>
      <c r="J41" s="50"/>
      <c r="K41" s="50"/>
      <c r="L41" s="59"/>
      <c r="M41" s="60"/>
      <c r="N41" s="59"/>
      <c r="O41" s="76"/>
      <c r="P41" s="15" t="s">
        <v>21</v>
      </c>
      <c r="Q41" t="s">
        <v>13</v>
      </c>
      <c r="R41" s="11">
        <v>10000</v>
      </c>
      <c r="S41" s="12">
        <v>1</v>
      </c>
      <c r="T41" s="12" t="s">
        <v>19</v>
      </c>
    </row>
    <row r="42" spans="1:22" x14ac:dyDescent="0.2">
      <c r="A42" s="20"/>
      <c r="B42" s="8" t="s">
        <v>187</v>
      </c>
      <c r="C42" s="8"/>
      <c r="D42" s="8"/>
      <c r="E42" s="40" t="s">
        <v>126</v>
      </c>
      <c r="F42" s="72">
        <f>C41</f>
        <v>76700</v>
      </c>
      <c r="G42" s="45">
        <f t="shared" si="1"/>
        <v>57525</v>
      </c>
      <c r="H42" s="45"/>
      <c r="I42" s="45"/>
      <c r="J42" s="50">
        <f t="shared" si="2"/>
        <v>76700</v>
      </c>
      <c r="K42" s="50">
        <f t="shared" si="3"/>
        <v>57525</v>
      </c>
      <c r="L42" s="59">
        <f t="shared" si="4"/>
        <v>0</v>
      </c>
      <c r="M42" s="60">
        <f t="shared" si="5"/>
        <v>0</v>
      </c>
      <c r="N42" s="59">
        <f t="shared" si="6"/>
        <v>0</v>
      </c>
      <c r="O42" s="76">
        <f t="shared" si="7"/>
        <v>0</v>
      </c>
      <c r="P42" s="15"/>
      <c r="R42" s="11" t="s">
        <v>187</v>
      </c>
      <c r="S42" s="12" t="s">
        <v>187</v>
      </c>
      <c r="T42" s="12" t="s">
        <v>187</v>
      </c>
    </row>
    <row r="43" spans="1:22" x14ac:dyDescent="0.2">
      <c r="A43" s="20"/>
      <c r="B43" s="8" t="s">
        <v>187</v>
      </c>
      <c r="C43" s="8"/>
      <c r="D43" s="8"/>
      <c r="E43" s="40"/>
      <c r="F43" s="72"/>
      <c r="G43" s="45"/>
      <c r="H43" s="45"/>
      <c r="I43" s="45"/>
      <c r="J43" s="50"/>
      <c r="K43" s="50"/>
      <c r="L43" s="59"/>
      <c r="M43" s="60"/>
      <c r="N43" s="59"/>
      <c r="O43" s="76"/>
      <c r="P43" s="15"/>
      <c r="R43" s="11" t="s">
        <v>187</v>
      </c>
      <c r="S43" s="12" t="s">
        <v>187</v>
      </c>
      <c r="T43" s="12" t="s">
        <v>187</v>
      </c>
    </row>
    <row r="44" spans="1:22" x14ac:dyDescent="0.2">
      <c r="A44" s="13" t="s">
        <v>161</v>
      </c>
      <c r="B44" s="8">
        <v>2200000</v>
      </c>
      <c r="C44" s="8">
        <f t="shared" si="0"/>
        <v>2860000</v>
      </c>
      <c r="D44" s="8">
        <f t="shared" si="0"/>
        <v>4290000</v>
      </c>
      <c r="E44" s="8"/>
      <c r="F44" s="72">
        <f t="shared" si="8"/>
        <v>2860000</v>
      </c>
      <c r="G44" s="45">
        <f t="shared" si="1"/>
        <v>2145000</v>
      </c>
      <c r="H44" s="45"/>
      <c r="I44" s="45"/>
      <c r="J44" s="50">
        <f t="shared" si="2"/>
        <v>2860000</v>
      </c>
      <c r="K44" s="50">
        <f t="shared" si="3"/>
        <v>2145000</v>
      </c>
      <c r="L44" s="59">
        <f t="shared" si="4"/>
        <v>0</v>
      </c>
      <c r="M44" s="60">
        <f t="shared" si="5"/>
        <v>0</v>
      </c>
      <c r="N44" s="59">
        <f t="shared" si="6"/>
        <v>0</v>
      </c>
      <c r="O44" s="76">
        <f t="shared" si="7"/>
        <v>0</v>
      </c>
      <c r="P44" s="15">
        <v>2001</v>
      </c>
      <c r="Q44" t="s">
        <v>23</v>
      </c>
      <c r="R44" s="11">
        <v>40000</v>
      </c>
      <c r="S44" s="12">
        <v>4</v>
      </c>
      <c r="T44" s="12" t="s">
        <v>19</v>
      </c>
    </row>
    <row r="45" spans="1:22" x14ac:dyDescent="0.2">
      <c r="A45" s="13" t="s">
        <v>162</v>
      </c>
      <c r="B45" s="8">
        <v>250000</v>
      </c>
      <c r="C45" s="8"/>
      <c r="D45" s="8"/>
      <c r="E45" s="8">
        <v>5000000</v>
      </c>
      <c r="F45" s="72">
        <f t="shared" si="8"/>
        <v>5000000</v>
      </c>
      <c r="G45" s="45">
        <f t="shared" si="1"/>
        <v>3750000</v>
      </c>
      <c r="H45" s="45"/>
      <c r="I45" s="45"/>
      <c r="J45" s="50">
        <f t="shared" si="2"/>
        <v>5000000</v>
      </c>
      <c r="K45" s="50">
        <f t="shared" si="3"/>
        <v>3750000</v>
      </c>
      <c r="L45" s="59">
        <f t="shared" si="4"/>
        <v>0</v>
      </c>
      <c r="M45" s="60">
        <f t="shared" si="5"/>
        <v>0</v>
      </c>
      <c r="N45" s="59">
        <f t="shared" si="6"/>
        <v>0</v>
      </c>
      <c r="O45" s="76">
        <f t="shared" si="7"/>
        <v>0</v>
      </c>
      <c r="P45" s="15"/>
      <c r="R45" s="11" t="s">
        <v>187</v>
      </c>
      <c r="S45" s="12" t="s">
        <v>187</v>
      </c>
      <c r="T45" s="12" t="s">
        <v>187</v>
      </c>
    </row>
    <row r="46" spans="1:22" x14ac:dyDescent="0.2">
      <c r="A46" s="23" t="s">
        <v>163</v>
      </c>
      <c r="B46" s="35" t="s">
        <v>187</v>
      </c>
      <c r="C46" s="35"/>
      <c r="D46" s="35"/>
      <c r="E46" s="35"/>
      <c r="F46" s="72"/>
      <c r="G46" s="45"/>
      <c r="H46" s="45"/>
      <c r="I46" s="45"/>
      <c r="J46" s="50"/>
      <c r="K46" s="50"/>
      <c r="L46" s="59"/>
      <c r="M46" s="60"/>
      <c r="N46" s="59"/>
      <c r="O46" s="76"/>
      <c r="R46" s="11" t="s">
        <v>187</v>
      </c>
      <c r="S46" s="12" t="s">
        <v>187</v>
      </c>
      <c r="T46" s="12" t="s">
        <v>187</v>
      </c>
    </row>
    <row r="47" spans="1:22" x14ac:dyDescent="0.2">
      <c r="A47" s="21" t="s">
        <v>24</v>
      </c>
      <c r="B47" s="35" t="s">
        <v>187</v>
      </c>
      <c r="C47" s="35"/>
      <c r="D47" s="35"/>
      <c r="E47" s="35"/>
      <c r="F47" s="72"/>
      <c r="G47" s="45"/>
      <c r="H47" s="45"/>
      <c r="I47" s="45"/>
      <c r="J47" s="50"/>
      <c r="K47" s="50"/>
      <c r="L47" s="59"/>
      <c r="M47" s="60"/>
      <c r="N47" s="59"/>
      <c r="O47" s="76"/>
      <c r="R47" s="11" t="s">
        <v>187</v>
      </c>
      <c r="S47" s="12" t="s">
        <v>187</v>
      </c>
      <c r="T47" s="12" t="s">
        <v>187</v>
      </c>
    </row>
    <row r="48" spans="1:22" x14ac:dyDescent="0.2">
      <c r="A48" s="34" t="s">
        <v>164</v>
      </c>
      <c r="B48" s="8"/>
      <c r="C48" s="8">
        <f t="shared" ref="C48:C49" si="9">+B48*C$1</f>
        <v>0</v>
      </c>
      <c r="D48" s="8">
        <f t="shared" ref="D48:D49" si="10">+C48*D$1</f>
        <v>0</v>
      </c>
      <c r="E48" s="8">
        <v>300000</v>
      </c>
      <c r="F48" s="72">
        <f t="shared" si="8"/>
        <v>300000</v>
      </c>
      <c r="G48" s="45">
        <f t="shared" si="1"/>
        <v>225000</v>
      </c>
      <c r="H48" s="45"/>
      <c r="I48" s="45"/>
      <c r="J48" s="50">
        <f t="shared" si="2"/>
        <v>300000</v>
      </c>
      <c r="K48" s="50">
        <f t="shared" si="3"/>
        <v>225000</v>
      </c>
      <c r="L48" s="59">
        <f t="shared" si="4"/>
        <v>0</v>
      </c>
      <c r="M48" s="60">
        <f t="shared" si="5"/>
        <v>0</v>
      </c>
      <c r="N48" s="59">
        <f t="shared" si="6"/>
        <v>0</v>
      </c>
      <c r="O48" s="76">
        <f t="shared" si="7"/>
        <v>0</v>
      </c>
      <c r="P48" s="12">
        <v>1998</v>
      </c>
      <c r="Q48" t="s">
        <v>15</v>
      </c>
      <c r="R48" s="11">
        <v>40000</v>
      </c>
      <c r="S48" s="12">
        <v>4</v>
      </c>
      <c r="T48" s="12" t="s">
        <v>9</v>
      </c>
    </row>
    <row r="49" spans="1:20" x14ac:dyDescent="0.2">
      <c r="A49" s="34" t="s">
        <v>165</v>
      </c>
      <c r="B49" s="8"/>
      <c r="C49" s="8">
        <f t="shared" si="9"/>
        <v>0</v>
      </c>
      <c r="D49" s="8">
        <f t="shared" si="10"/>
        <v>0</v>
      </c>
      <c r="E49" s="8">
        <v>0</v>
      </c>
      <c r="F49" s="72">
        <f t="shared" si="8"/>
        <v>0</v>
      </c>
      <c r="G49" s="45">
        <f t="shared" si="1"/>
        <v>0</v>
      </c>
      <c r="H49" s="45"/>
      <c r="I49" s="45"/>
      <c r="J49" s="50">
        <f t="shared" si="2"/>
        <v>0</v>
      </c>
      <c r="K49" s="50">
        <f t="shared" si="3"/>
        <v>0</v>
      </c>
      <c r="L49" s="59">
        <f t="shared" si="4"/>
        <v>0</v>
      </c>
      <c r="M49" s="60">
        <f t="shared" si="5"/>
        <v>0</v>
      </c>
      <c r="N49" s="59">
        <f t="shared" si="6"/>
        <v>0</v>
      </c>
      <c r="O49" s="76">
        <f t="shared" si="7"/>
        <v>0</v>
      </c>
      <c r="P49" s="12">
        <v>1975</v>
      </c>
      <c r="Q49" s="18" t="s">
        <v>10</v>
      </c>
      <c r="R49" s="11">
        <v>257000</v>
      </c>
      <c r="S49" s="12">
        <v>4</v>
      </c>
      <c r="T49" s="12" t="s">
        <v>9</v>
      </c>
    </row>
    <row r="50" spans="1:20" x14ac:dyDescent="0.2">
      <c r="A50" s="34" t="s">
        <v>166</v>
      </c>
      <c r="B50" s="8">
        <v>60000</v>
      </c>
      <c r="C50" s="8">
        <f t="shared" ref="C50:C55" si="11">+B50*C$1</f>
        <v>78000</v>
      </c>
      <c r="D50" s="8">
        <f t="shared" ref="D50:D55" si="12">+C50*D$1</f>
        <v>117000</v>
      </c>
      <c r="E50" s="8"/>
      <c r="F50" s="72">
        <f t="shared" si="8"/>
        <v>78000</v>
      </c>
      <c r="G50" s="45">
        <f t="shared" si="1"/>
        <v>58500</v>
      </c>
      <c r="H50" s="45"/>
      <c r="I50" s="45"/>
      <c r="J50" s="50">
        <f t="shared" si="2"/>
        <v>78000</v>
      </c>
      <c r="K50" s="50">
        <f t="shared" si="3"/>
        <v>58500</v>
      </c>
      <c r="L50" s="59">
        <f t="shared" si="4"/>
        <v>0</v>
      </c>
      <c r="M50" s="60">
        <f t="shared" si="5"/>
        <v>0</v>
      </c>
      <c r="N50" s="59">
        <f t="shared" si="6"/>
        <v>0</v>
      </c>
      <c r="O50" s="76">
        <f t="shared" si="7"/>
        <v>0</v>
      </c>
      <c r="P50" s="12">
        <v>1995</v>
      </c>
      <c r="Q50" t="s">
        <v>117</v>
      </c>
      <c r="R50" s="11">
        <v>5000</v>
      </c>
      <c r="S50" s="12">
        <v>4</v>
      </c>
      <c r="T50" s="12" t="s">
        <v>9</v>
      </c>
    </row>
    <row r="51" spans="1:20" x14ac:dyDescent="0.2">
      <c r="A51" s="34" t="s">
        <v>167</v>
      </c>
      <c r="B51" s="8">
        <v>59000</v>
      </c>
      <c r="C51" s="8">
        <f t="shared" si="11"/>
        <v>76700</v>
      </c>
      <c r="D51" s="8">
        <f t="shared" si="12"/>
        <v>115050</v>
      </c>
      <c r="E51" s="8">
        <v>0</v>
      </c>
      <c r="F51" s="72">
        <f t="shared" si="8"/>
        <v>76700</v>
      </c>
      <c r="G51" s="45">
        <f t="shared" si="1"/>
        <v>57525</v>
      </c>
      <c r="H51" s="45"/>
      <c r="I51" s="45"/>
      <c r="J51" s="50">
        <f t="shared" si="2"/>
        <v>76700</v>
      </c>
      <c r="K51" s="50">
        <f t="shared" si="3"/>
        <v>57525</v>
      </c>
      <c r="L51" s="59">
        <f t="shared" si="4"/>
        <v>0</v>
      </c>
      <c r="M51" s="60">
        <f t="shared" si="5"/>
        <v>0</v>
      </c>
      <c r="N51" s="59">
        <f t="shared" si="6"/>
        <v>0</v>
      </c>
      <c r="O51" s="76">
        <f t="shared" si="7"/>
        <v>0</v>
      </c>
      <c r="P51" s="12">
        <v>2015</v>
      </c>
      <c r="Q51" t="s">
        <v>18</v>
      </c>
      <c r="R51" s="11">
        <v>10000</v>
      </c>
      <c r="S51" s="12">
        <v>4</v>
      </c>
      <c r="T51" s="12" t="s">
        <v>9</v>
      </c>
    </row>
    <row r="52" spans="1:20" x14ac:dyDescent="0.2">
      <c r="A52" s="34" t="s">
        <v>168</v>
      </c>
      <c r="B52" s="8"/>
      <c r="C52" s="8">
        <f t="shared" si="11"/>
        <v>0</v>
      </c>
      <c r="D52" s="8">
        <f t="shared" si="12"/>
        <v>0</v>
      </c>
      <c r="E52" s="8"/>
      <c r="F52" s="72">
        <f t="shared" si="8"/>
        <v>0</v>
      </c>
      <c r="G52" s="45">
        <f t="shared" si="1"/>
        <v>0</v>
      </c>
      <c r="H52" s="45"/>
      <c r="I52" s="45"/>
      <c r="J52" s="50">
        <f t="shared" si="2"/>
        <v>0</v>
      </c>
      <c r="K52" s="50">
        <f t="shared" si="3"/>
        <v>0</v>
      </c>
      <c r="L52" s="59">
        <f t="shared" si="4"/>
        <v>0</v>
      </c>
      <c r="M52" s="60">
        <f t="shared" si="5"/>
        <v>0</v>
      </c>
      <c r="N52" s="59">
        <f t="shared" si="6"/>
        <v>0</v>
      </c>
      <c r="O52" s="76">
        <f t="shared" si="7"/>
        <v>0</v>
      </c>
      <c r="P52" s="12">
        <v>2001</v>
      </c>
      <c r="Q52" t="s">
        <v>8</v>
      </c>
      <c r="R52" s="11">
        <v>41000</v>
      </c>
      <c r="S52" s="12">
        <v>3</v>
      </c>
      <c r="T52" s="12" t="s">
        <v>9</v>
      </c>
    </row>
    <row r="53" spans="1:20" x14ac:dyDescent="0.2">
      <c r="A53" s="34" t="s">
        <v>169</v>
      </c>
      <c r="B53" s="8"/>
      <c r="C53" s="8">
        <f t="shared" si="11"/>
        <v>0</v>
      </c>
      <c r="D53" s="8">
        <f t="shared" si="12"/>
        <v>0</v>
      </c>
      <c r="E53" s="8">
        <v>215000</v>
      </c>
      <c r="F53" s="72">
        <f t="shared" si="8"/>
        <v>215000</v>
      </c>
      <c r="G53" s="45">
        <f t="shared" si="1"/>
        <v>161250</v>
      </c>
      <c r="H53" s="45"/>
      <c r="I53" s="45"/>
      <c r="J53" s="50">
        <f t="shared" si="2"/>
        <v>215000</v>
      </c>
      <c r="K53" s="50">
        <f t="shared" si="3"/>
        <v>161250</v>
      </c>
      <c r="L53" s="59">
        <f t="shared" si="4"/>
        <v>0</v>
      </c>
      <c r="M53" s="60">
        <f t="shared" si="5"/>
        <v>0</v>
      </c>
      <c r="N53" s="59">
        <f t="shared" si="6"/>
        <v>0</v>
      </c>
      <c r="O53" s="76">
        <f t="shared" si="7"/>
        <v>0</v>
      </c>
      <c r="P53" s="12">
        <v>1992</v>
      </c>
      <c r="Q53" t="s">
        <v>13</v>
      </c>
      <c r="R53" s="11">
        <v>12000</v>
      </c>
      <c r="S53" s="12">
        <v>2</v>
      </c>
      <c r="T53" s="12" t="s">
        <v>9</v>
      </c>
    </row>
    <row r="54" spans="1:20" x14ac:dyDescent="0.2">
      <c r="A54" s="34" t="s">
        <v>170</v>
      </c>
      <c r="B54" s="8">
        <v>3500</v>
      </c>
      <c r="C54" s="8">
        <f t="shared" si="11"/>
        <v>4550</v>
      </c>
      <c r="D54" s="8">
        <f t="shared" si="12"/>
        <v>6825</v>
      </c>
      <c r="E54" s="8"/>
      <c r="F54" s="72">
        <f t="shared" si="8"/>
        <v>4550</v>
      </c>
      <c r="G54" s="45">
        <f t="shared" si="1"/>
        <v>3412.5</v>
      </c>
      <c r="H54" s="45"/>
      <c r="I54" s="45"/>
      <c r="J54" s="50">
        <f t="shared" si="2"/>
        <v>4550</v>
      </c>
      <c r="K54" s="50">
        <f t="shared" si="3"/>
        <v>3412.5</v>
      </c>
      <c r="L54" s="59">
        <f t="shared" si="4"/>
        <v>0</v>
      </c>
      <c r="M54" s="60">
        <f t="shared" si="5"/>
        <v>0</v>
      </c>
      <c r="N54" s="59">
        <f t="shared" si="6"/>
        <v>0</v>
      </c>
      <c r="O54" s="76">
        <f t="shared" si="7"/>
        <v>0</v>
      </c>
      <c r="P54" s="12">
        <v>2011</v>
      </c>
      <c r="Q54" t="s">
        <v>117</v>
      </c>
      <c r="R54" s="11">
        <v>65000</v>
      </c>
      <c r="S54" s="12">
        <v>2</v>
      </c>
      <c r="T54" s="12" t="s">
        <v>9</v>
      </c>
    </row>
    <row r="55" spans="1:20" x14ac:dyDescent="0.2">
      <c r="A55" s="34" t="s">
        <v>171</v>
      </c>
      <c r="B55" s="8"/>
      <c r="C55" s="8">
        <f t="shared" si="11"/>
        <v>0</v>
      </c>
      <c r="D55" s="8">
        <f t="shared" si="12"/>
        <v>0</v>
      </c>
      <c r="E55" s="8"/>
      <c r="F55" s="72">
        <f t="shared" si="8"/>
        <v>0</v>
      </c>
      <c r="G55" s="45">
        <f t="shared" si="1"/>
        <v>0</v>
      </c>
      <c r="H55" s="45"/>
      <c r="I55" s="45"/>
      <c r="J55" s="50">
        <f t="shared" si="2"/>
        <v>0</v>
      </c>
      <c r="K55" s="50">
        <f t="shared" si="3"/>
        <v>0</v>
      </c>
      <c r="L55" s="59">
        <f t="shared" si="4"/>
        <v>0</v>
      </c>
      <c r="M55" s="60">
        <f t="shared" si="5"/>
        <v>0</v>
      </c>
      <c r="N55" s="59">
        <f t="shared" si="6"/>
        <v>0</v>
      </c>
      <c r="O55" s="76">
        <f t="shared" si="7"/>
        <v>0</v>
      </c>
      <c r="P55" s="12">
        <v>2009</v>
      </c>
      <c r="Q55" t="s">
        <v>10</v>
      </c>
      <c r="R55" s="11">
        <v>10000</v>
      </c>
      <c r="S55" s="12">
        <v>1</v>
      </c>
      <c r="T55" s="12" t="s">
        <v>9</v>
      </c>
    </row>
    <row r="56" spans="1:20" x14ac:dyDescent="0.2">
      <c r="A56" s="34" t="s">
        <v>172</v>
      </c>
      <c r="B56" s="8">
        <v>120000</v>
      </c>
      <c r="C56" s="8">
        <f t="shared" ref="C56:C57" si="13">+B56*C$1</f>
        <v>156000</v>
      </c>
      <c r="D56" s="8">
        <f t="shared" ref="D56:D57" si="14">+C56*D$1</f>
        <v>234000</v>
      </c>
      <c r="E56" s="8">
        <v>420000</v>
      </c>
      <c r="F56" s="72">
        <f t="shared" si="8"/>
        <v>576000</v>
      </c>
      <c r="G56" s="45">
        <f t="shared" si="1"/>
        <v>432000</v>
      </c>
      <c r="H56" s="45"/>
      <c r="I56" s="45"/>
      <c r="J56" s="50">
        <f t="shared" si="2"/>
        <v>576000</v>
      </c>
      <c r="K56" s="50">
        <f t="shared" si="3"/>
        <v>432000</v>
      </c>
      <c r="L56" s="59">
        <f t="shared" si="4"/>
        <v>0</v>
      </c>
      <c r="M56" s="60">
        <f t="shared" si="5"/>
        <v>0</v>
      </c>
      <c r="N56" s="59">
        <f t="shared" si="6"/>
        <v>0</v>
      </c>
      <c r="O56" s="76">
        <f t="shared" si="7"/>
        <v>0</v>
      </c>
      <c r="P56" s="12">
        <v>1998</v>
      </c>
      <c r="Q56" t="s">
        <v>8</v>
      </c>
      <c r="R56" s="11">
        <v>6000</v>
      </c>
      <c r="S56" s="12">
        <v>1</v>
      </c>
      <c r="T56" s="12" t="s">
        <v>9</v>
      </c>
    </row>
    <row r="57" spans="1:20" x14ac:dyDescent="0.2">
      <c r="A57" s="34" t="s">
        <v>173</v>
      </c>
      <c r="B57" s="8"/>
      <c r="C57" s="8">
        <f t="shared" si="13"/>
        <v>0</v>
      </c>
      <c r="D57" s="8">
        <f t="shared" si="14"/>
        <v>0</v>
      </c>
      <c r="E57" s="8"/>
      <c r="F57" s="72">
        <f t="shared" si="8"/>
        <v>0</v>
      </c>
      <c r="G57" s="45">
        <f t="shared" si="1"/>
        <v>0</v>
      </c>
      <c r="H57" s="45"/>
      <c r="I57" s="45"/>
      <c r="J57" s="50">
        <f t="shared" si="2"/>
        <v>0</v>
      </c>
      <c r="K57" s="50">
        <f t="shared" si="3"/>
        <v>0</v>
      </c>
      <c r="L57" s="59">
        <f t="shared" si="4"/>
        <v>0</v>
      </c>
      <c r="M57" s="60">
        <f t="shared" si="5"/>
        <v>0</v>
      </c>
      <c r="N57" s="59">
        <f t="shared" si="6"/>
        <v>0</v>
      </c>
      <c r="O57" s="76">
        <f t="shared" si="7"/>
        <v>0</v>
      </c>
      <c r="P57" s="12">
        <v>2000</v>
      </c>
      <c r="Q57" t="s">
        <v>119</v>
      </c>
      <c r="R57" s="11">
        <v>4000</v>
      </c>
      <c r="S57" s="12">
        <v>4</v>
      </c>
      <c r="T57" s="12" t="s">
        <v>9</v>
      </c>
    </row>
    <row r="58" spans="1:20" x14ac:dyDescent="0.2">
      <c r="A58" s="34" t="s">
        <v>174</v>
      </c>
      <c r="B58" s="8">
        <v>350000</v>
      </c>
      <c r="C58" s="8">
        <f t="shared" ref="C58" si="15">+B58*C$1</f>
        <v>455000</v>
      </c>
      <c r="D58" s="8">
        <f t="shared" ref="D58" si="16">+C58*D$1</f>
        <v>682500</v>
      </c>
      <c r="E58" s="8"/>
      <c r="F58" s="72">
        <f t="shared" si="8"/>
        <v>455000</v>
      </c>
      <c r="G58" s="45">
        <f t="shared" si="1"/>
        <v>341250</v>
      </c>
      <c r="H58" s="45"/>
      <c r="I58" s="45"/>
      <c r="J58" s="50">
        <f t="shared" si="2"/>
        <v>455000</v>
      </c>
      <c r="K58" s="50">
        <f t="shared" si="3"/>
        <v>341250</v>
      </c>
      <c r="L58" s="59">
        <f t="shared" si="4"/>
        <v>0</v>
      </c>
      <c r="M58" s="60">
        <f t="shared" si="5"/>
        <v>0</v>
      </c>
      <c r="N58" s="59">
        <f t="shared" si="6"/>
        <v>0</v>
      </c>
      <c r="O58" s="76">
        <f t="shared" si="7"/>
        <v>0</v>
      </c>
      <c r="P58" s="12">
        <v>2009</v>
      </c>
      <c r="Q58" t="s">
        <v>14</v>
      </c>
      <c r="R58" s="11">
        <v>5000</v>
      </c>
      <c r="S58" s="12">
        <v>4</v>
      </c>
      <c r="T58" s="12" t="s">
        <v>9</v>
      </c>
    </row>
    <row r="59" spans="1:20" x14ac:dyDescent="0.2">
      <c r="A59" s="34" t="s">
        <v>175</v>
      </c>
      <c r="B59" s="8"/>
      <c r="C59" s="8"/>
      <c r="D59" s="8"/>
      <c r="E59" s="8">
        <v>12000000</v>
      </c>
      <c r="F59" s="72">
        <f t="shared" si="8"/>
        <v>12000000</v>
      </c>
      <c r="G59" s="45">
        <f t="shared" si="1"/>
        <v>9000000</v>
      </c>
      <c r="H59" s="45"/>
      <c r="I59" s="45"/>
      <c r="J59" s="50">
        <f t="shared" si="2"/>
        <v>12000000</v>
      </c>
      <c r="K59" s="50">
        <f t="shared" si="3"/>
        <v>9000000</v>
      </c>
      <c r="L59" s="59">
        <f t="shared" si="4"/>
        <v>0</v>
      </c>
      <c r="M59" s="60">
        <f t="shared" si="5"/>
        <v>0</v>
      </c>
      <c r="N59" s="59">
        <f t="shared" si="6"/>
        <v>0</v>
      </c>
      <c r="O59" s="76">
        <f t="shared" si="7"/>
        <v>0</v>
      </c>
      <c r="R59" s="11" t="s">
        <v>187</v>
      </c>
      <c r="S59" s="12" t="s">
        <v>187</v>
      </c>
      <c r="T59" s="12" t="s">
        <v>187</v>
      </c>
    </row>
    <row r="60" spans="1:20" x14ac:dyDescent="0.2">
      <c r="A60" s="34" t="s">
        <v>176</v>
      </c>
      <c r="B60" s="8"/>
      <c r="C60" s="8"/>
      <c r="D60" s="8"/>
      <c r="E60" s="8">
        <v>6000000</v>
      </c>
      <c r="F60" s="72">
        <f t="shared" si="8"/>
        <v>6000000</v>
      </c>
      <c r="G60" s="45">
        <f t="shared" si="1"/>
        <v>4500000</v>
      </c>
      <c r="H60" s="45"/>
      <c r="I60" s="45"/>
      <c r="J60" s="50">
        <f t="shared" si="2"/>
        <v>6000000</v>
      </c>
      <c r="K60" s="50">
        <f t="shared" si="3"/>
        <v>4500000</v>
      </c>
      <c r="L60" s="59">
        <f t="shared" si="4"/>
        <v>0</v>
      </c>
      <c r="M60" s="60">
        <f t="shared" si="5"/>
        <v>0</v>
      </c>
      <c r="N60" s="59">
        <f t="shared" si="6"/>
        <v>0</v>
      </c>
      <c r="O60" s="76">
        <f t="shared" si="7"/>
        <v>0</v>
      </c>
      <c r="P60" s="12">
        <v>1960</v>
      </c>
      <c r="Q60" s="18" t="s">
        <v>119</v>
      </c>
      <c r="R60" s="11">
        <v>50000</v>
      </c>
      <c r="S60" s="12">
        <v>1</v>
      </c>
      <c r="T60" s="12" t="s">
        <v>9</v>
      </c>
    </row>
    <row r="61" spans="1:20" x14ac:dyDescent="0.2">
      <c r="A61" s="34" t="s">
        <v>177</v>
      </c>
      <c r="B61" s="8"/>
      <c r="C61" s="8"/>
      <c r="D61" s="8"/>
      <c r="E61" s="8">
        <v>430000</v>
      </c>
      <c r="F61" s="72">
        <f t="shared" si="8"/>
        <v>430000</v>
      </c>
      <c r="G61" s="45">
        <f t="shared" si="1"/>
        <v>322500</v>
      </c>
      <c r="H61" s="45"/>
      <c r="I61" s="45"/>
      <c r="J61" s="50">
        <f t="shared" si="2"/>
        <v>430000</v>
      </c>
      <c r="K61" s="50">
        <f t="shared" si="3"/>
        <v>322500</v>
      </c>
      <c r="L61" s="59">
        <f t="shared" si="4"/>
        <v>0</v>
      </c>
      <c r="M61" s="60">
        <f t="shared" si="5"/>
        <v>0</v>
      </c>
      <c r="N61" s="59">
        <f t="shared" si="6"/>
        <v>0</v>
      </c>
      <c r="O61" s="76">
        <f t="shared" si="7"/>
        <v>0</v>
      </c>
      <c r="R61" s="11" t="s">
        <v>187</v>
      </c>
      <c r="S61" s="12" t="s">
        <v>187</v>
      </c>
      <c r="T61" s="12" t="s">
        <v>187</v>
      </c>
    </row>
    <row r="62" spans="1:20" x14ac:dyDescent="0.2">
      <c r="A62" s="34" t="s">
        <v>178</v>
      </c>
      <c r="B62" s="8"/>
      <c r="C62" s="8"/>
      <c r="D62" s="8"/>
      <c r="E62" s="37">
        <v>0</v>
      </c>
      <c r="F62" s="72">
        <f t="shared" si="8"/>
        <v>0</v>
      </c>
      <c r="G62" s="45">
        <f t="shared" si="1"/>
        <v>0</v>
      </c>
      <c r="H62" s="45"/>
      <c r="I62" s="45"/>
      <c r="J62" s="50">
        <f t="shared" si="2"/>
        <v>0</v>
      </c>
      <c r="K62" s="50">
        <f t="shared" si="3"/>
        <v>0</v>
      </c>
      <c r="L62" s="59">
        <f t="shared" si="4"/>
        <v>0</v>
      </c>
      <c r="M62" s="60">
        <f t="shared" si="5"/>
        <v>0</v>
      </c>
      <c r="N62" s="59">
        <f t="shared" si="6"/>
        <v>0</v>
      </c>
      <c r="O62" s="76">
        <f t="shared" si="7"/>
        <v>0</v>
      </c>
      <c r="P62" s="12">
        <v>1994</v>
      </c>
      <c r="Q62" t="s">
        <v>23</v>
      </c>
      <c r="R62" s="11">
        <v>65000</v>
      </c>
      <c r="S62" s="12">
        <v>1</v>
      </c>
      <c r="T62" s="12" t="s">
        <v>9</v>
      </c>
    </row>
    <row r="63" spans="1:20" x14ac:dyDescent="0.2">
      <c r="A63" s="34" t="s">
        <v>179</v>
      </c>
      <c r="B63" s="8">
        <v>5000</v>
      </c>
      <c r="C63" s="8">
        <f>+B63*C$1</f>
        <v>6500</v>
      </c>
      <c r="D63" s="8">
        <f>+C63*D$1</f>
        <v>9750</v>
      </c>
      <c r="E63" s="8">
        <v>0</v>
      </c>
      <c r="F63" s="72">
        <f>C63+E63</f>
        <v>6500</v>
      </c>
      <c r="G63" s="45">
        <f>F63*75%</f>
        <v>4875</v>
      </c>
      <c r="H63" s="45"/>
      <c r="I63" s="45"/>
      <c r="J63" s="50">
        <f>IF(F63&gt;25000000,25000000,F63)</f>
        <v>6500</v>
      </c>
      <c r="K63" s="50">
        <f>IF(G63&gt;25000000,25000000,G63)</f>
        <v>4875</v>
      </c>
      <c r="L63" s="59">
        <f t="shared" si="4"/>
        <v>0</v>
      </c>
      <c r="M63" s="60">
        <f t="shared" si="5"/>
        <v>0</v>
      </c>
      <c r="N63" s="59">
        <f t="shared" si="6"/>
        <v>0</v>
      </c>
      <c r="O63" s="76">
        <f t="shared" si="7"/>
        <v>0</v>
      </c>
      <c r="P63" s="15">
        <v>1982</v>
      </c>
      <c r="Q63" t="s">
        <v>125</v>
      </c>
      <c r="R63" s="11">
        <v>6000</v>
      </c>
      <c r="S63" s="12">
        <v>1</v>
      </c>
      <c r="T63" s="12" t="s">
        <v>9</v>
      </c>
    </row>
    <row r="64" spans="1:20" x14ac:dyDescent="0.2">
      <c r="A64" s="34" t="s">
        <v>180</v>
      </c>
      <c r="B64" s="8"/>
      <c r="C64" s="8"/>
      <c r="D64" s="8"/>
      <c r="E64" s="8">
        <v>4000000</v>
      </c>
      <c r="F64" s="72">
        <f>C64+E64</f>
        <v>4000000</v>
      </c>
      <c r="G64" s="45">
        <f>F64*75%</f>
        <v>3000000</v>
      </c>
      <c r="H64" s="45"/>
      <c r="I64" s="45"/>
      <c r="J64" s="50">
        <f>IF(F64&gt;25000000,25000000,F64)</f>
        <v>4000000</v>
      </c>
      <c r="K64" s="50">
        <f>IF(G64&gt;25000000,25000000,G64)</f>
        <v>3000000</v>
      </c>
      <c r="L64" s="59">
        <f t="shared" si="4"/>
        <v>0</v>
      </c>
      <c r="M64" s="60">
        <f t="shared" si="5"/>
        <v>0</v>
      </c>
      <c r="N64" s="59">
        <f t="shared" si="6"/>
        <v>0</v>
      </c>
      <c r="O64" s="76">
        <f t="shared" si="7"/>
        <v>0</v>
      </c>
      <c r="R64" s="11" t="s">
        <v>187</v>
      </c>
      <c r="S64" s="12" t="s">
        <v>187</v>
      </c>
      <c r="T64" s="12" t="s">
        <v>187</v>
      </c>
    </row>
    <row r="65" spans="1:20" x14ac:dyDescent="0.2">
      <c r="A65" s="38" t="s">
        <v>181</v>
      </c>
      <c r="B65" s="8"/>
      <c r="C65" s="8"/>
      <c r="D65" s="8"/>
      <c r="E65" s="85">
        <v>8000000</v>
      </c>
      <c r="F65" s="72"/>
      <c r="G65" s="45"/>
      <c r="H65" s="45"/>
      <c r="I65" s="45"/>
      <c r="J65" s="50"/>
      <c r="K65" s="50"/>
      <c r="L65" s="59"/>
      <c r="M65" s="60"/>
      <c r="N65" s="59"/>
      <c r="O65" s="76"/>
      <c r="R65" s="11" t="s">
        <v>187</v>
      </c>
      <c r="S65" s="12" t="s">
        <v>187</v>
      </c>
      <c r="T65" s="12" t="s">
        <v>187</v>
      </c>
    </row>
    <row r="66" spans="1:20" x14ac:dyDescent="0.2">
      <c r="A66" s="34" t="s">
        <v>122</v>
      </c>
      <c r="B66" s="8"/>
      <c r="C66" s="8"/>
      <c r="D66" s="8"/>
      <c r="E66" s="86"/>
      <c r="F66" s="72"/>
      <c r="G66" s="45"/>
      <c r="H66" s="45"/>
      <c r="I66" s="45"/>
      <c r="J66" s="50"/>
      <c r="K66" s="50"/>
      <c r="L66" s="59"/>
      <c r="M66" s="60"/>
      <c r="N66" s="59"/>
      <c r="O66" s="76"/>
      <c r="P66" s="12">
        <v>2007</v>
      </c>
      <c r="Q66" t="s">
        <v>15</v>
      </c>
      <c r="R66" s="11">
        <v>15000</v>
      </c>
      <c r="S66" s="12">
        <v>3</v>
      </c>
      <c r="T66" s="12" t="s">
        <v>9</v>
      </c>
    </row>
    <row r="67" spans="1:20" x14ac:dyDescent="0.2">
      <c r="A67" s="34" t="s">
        <v>123</v>
      </c>
      <c r="B67" s="8"/>
      <c r="C67" s="8"/>
      <c r="D67" s="8"/>
      <c r="E67" s="86"/>
      <c r="F67" s="72"/>
      <c r="G67" s="45"/>
      <c r="H67" s="45"/>
      <c r="I67" s="45"/>
      <c r="J67" s="50"/>
      <c r="K67" s="50"/>
      <c r="L67" s="59"/>
      <c r="M67" s="60"/>
      <c r="N67" s="59"/>
      <c r="O67" s="76"/>
      <c r="P67" s="12">
        <v>2013</v>
      </c>
      <c r="Q67" t="s">
        <v>121</v>
      </c>
      <c r="R67" s="11">
        <v>6000</v>
      </c>
      <c r="S67" s="12">
        <v>2</v>
      </c>
      <c r="T67" s="12" t="s">
        <v>19</v>
      </c>
    </row>
    <row r="68" spans="1:20" x14ac:dyDescent="0.2">
      <c r="A68" s="34"/>
      <c r="B68" s="8"/>
      <c r="C68" s="8"/>
      <c r="D68" s="8"/>
      <c r="E68" s="42" t="s">
        <v>126</v>
      </c>
      <c r="F68" s="72">
        <f>E65</f>
        <v>8000000</v>
      </c>
      <c r="G68" s="45">
        <f t="shared" si="1"/>
        <v>6000000</v>
      </c>
      <c r="H68" s="45"/>
      <c r="I68" s="45"/>
      <c r="J68" s="50">
        <f t="shared" si="2"/>
        <v>8000000</v>
      </c>
      <c r="K68" s="50">
        <f t="shared" si="3"/>
        <v>6000000</v>
      </c>
      <c r="L68" s="59">
        <f t="shared" si="4"/>
        <v>0</v>
      </c>
      <c r="M68" s="60">
        <f t="shared" si="5"/>
        <v>0</v>
      </c>
      <c r="N68" s="59">
        <f t="shared" si="6"/>
        <v>0</v>
      </c>
      <c r="O68" s="76">
        <f t="shared" si="7"/>
        <v>0</v>
      </c>
      <c r="R68" s="11" t="s">
        <v>187</v>
      </c>
      <c r="S68" s="12" t="s">
        <v>187</v>
      </c>
      <c r="T68" s="12" t="s">
        <v>187</v>
      </c>
    </row>
    <row r="69" spans="1:20" x14ac:dyDescent="0.2">
      <c r="A69" s="34"/>
      <c r="B69" s="8"/>
      <c r="C69" s="8"/>
      <c r="D69" s="8"/>
      <c r="E69" s="42"/>
      <c r="F69" s="72"/>
      <c r="G69" s="45"/>
      <c r="H69" s="45"/>
      <c r="I69" s="45"/>
      <c r="J69" s="50"/>
      <c r="K69" s="50">
        <f t="shared" si="3"/>
        <v>0</v>
      </c>
      <c r="L69" s="59"/>
      <c r="M69" s="60"/>
      <c r="N69" s="59"/>
      <c r="O69" s="76"/>
      <c r="R69" s="11" t="s">
        <v>187</v>
      </c>
      <c r="S69" s="12" t="s">
        <v>187</v>
      </c>
      <c r="T69" s="12" t="s">
        <v>187</v>
      </c>
    </row>
    <row r="70" spans="1:20" x14ac:dyDescent="0.2">
      <c r="A70" t="s">
        <v>182</v>
      </c>
      <c r="B70" s="8"/>
      <c r="C70" s="8">
        <f t="shared" ref="C70:D73" si="17">+B70*C$1</f>
        <v>0</v>
      </c>
      <c r="D70" s="8">
        <f t="shared" si="17"/>
        <v>0</v>
      </c>
      <c r="E70" s="8">
        <v>0</v>
      </c>
      <c r="F70" s="72">
        <f t="shared" si="8"/>
        <v>0</v>
      </c>
      <c r="G70" s="45">
        <f t="shared" si="1"/>
        <v>0</v>
      </c>
      <c r="H70" s="45"/>
      <c r="I70" s="45"/>
      <c r="J70" s="50">
        <f t="shared" si="2"/>
        <v>0</v>
      </c>
      <c r="K70" s="50">
        <f t="shared" si="3"/>
        <v>0</v>
      </c>
      <c r="L70" s="59"/>
      <c r="M70" s="60"/>
      <c r="N70" s="59"/>
      <c r="O70" s="76"/>
      <c r="P70" s="15">
        <v>1982</v>
      </c>
      <c r="Q70" t="s">
        <v>121</v>
      </c>
      <c r="R70" s="11">
        <v>102000</v>
      </c>
      <c r="S70" s="12">
        <v>2</v>
      </c>
      <c r="T70" s="12" t="s">
        <v>9</v>
      </c>
    </row>
    <row r="71" spans="1:20" x14ac:dyDescent="0.2">
      <c r="A71" s="21" t="s">
        <v>183</v>
      </c>
      <c r="B71" s="8"/>
      <c r="C71" s="8"/>
      <c r="D71" s="8"/>
      <c r="E71" s="8">
        <v>0</v>
      </c>
      <c r="F71" s="72">
        <f t="shared" si="8"/>
        <v>0</v>
      </c>
      <c r="G71" s="45">
        <f t="shared" si="1"/>
        <v>0</v>
      </c>
      <c r="H71" s="45"/>
      <c r="I71" s="45"/>
      <c r="J71" s="50">
        <f t="shared" si="2"/>
        <v>0</v>
      </c>
      <c r="K71" s="50">
        <f t="shared" si="3"/>
        <v>0</v>
      </c>
      <c r="L71" s="59"/>
      <c r="M71" s="60"/>
      <c r="N71" s="59"/>
      <c r="O71" s="76"/>
      <c r="P71" s="52">
        <v>2015</v>
      </c>
      <c r="Q71" t="s">
        <v>121</v>
      </c>
      <c r="R71" s="11">
        <v>65000</v>
      </c>
      <c r="S71" s="12">
        <v>3</v>
      </c>
      <c r="T71" s="12" t="s">
        <v>9</v>
      </c>
    </row>
    <row r="72" spans="1:20" x14ac:dyDescent="0.2">
      <c r="A72" s="21" t="s">
        <v>184</v>
      </c>
      <c r="B72" s="8"/>
      <c r="C72" s="8"/>
      <c r="D72" s="8"/>
      <c r="E72" s="8">
        <v>4100000</v>
      </c>
      <c r="F72" s="72">
        <f t="shared" si="8"/>
        <v>4100000</v>
      </c>
      <c r="G72" s="45">
        <f t="shared" si="1"/>
        <v>3075000</v>
      </c>
      <c r="H72" s="45"/>
      <c r="I72" s="45"/>
      <c r="J72" s="50">
        <f t="shared" si="2"/>
        <v>4100000</v>
      </c>
      <c r="K72" s="50">
        <f t="shared" si="3"/>
        <v>3075000</v>
      </c>
      <c r="L72" s="59">
        <f t="shared" si="4"/>
        <v>0</v>
      </c>
      <c r="M72" s="60">
        <f t="shared" si="5"/>
        <v>0</v>
      </c>
      <c r="N72" s="59">
        <f t="shared" si="6"/>
        <v>0</v>
      </c>
      <c r="O72" s="76">
        <f t="shared" si="7"/>
        <v>0</v>
      </c>
      <c r="P72" s="52">
        <v>1999</v>
      </c>
      <c r="Q72" t="s">
        <v>13</v>
      </c>
      <c r="R72" s="11">
        <v>6000</v>
      </c>
      <c r="S72" s="12">
        <v>2</v>
      </c>
      <c r="T72" s="12" t="s">
        <v>19</v>
      </c>
    </row>
    <row r="73" spans="1:20" x14ac:dyDescent="0.2">
      <c r="A73" s="21" t="s">
        <v>185</v>
      </c>
      <c r="B73" s="8">
        <v>4300000</v>
      </c>
      <c r="C73" s="8">
        <f t="shared" si="17"/>
        <v>5590000</v>
      </c>
      <c r="D73" s="8"/>
      <c r="E73" s="8"/>
      <c r="F73" s="72">
        <f t="shared" si="8"/>
        <v>5590000</v>
      </c>
      <c r="G73" s="45">
        <f t="shared" si="1"/>
        <v>4192500</v>
      </c>
      <c r="H73" s="45"/>
      <c r="I73" s="45"/>
      <c r="J73" s="50">
        <f t="shared" si="2"/>
        <v>5590000</v>
      </c>
      <c r="K73" s="50">
        <f t="shared" si="3"/>
        <v>4192500</v>
      </c>
      <c r="L73" s="59"/>
      <c r="M73" s="60"/>
      <c r="N73" s="59">
        <f t="shared" si="6"/>
        <v>0</v>
      </c>
      <c r="O73" s="76">
        <f t="shared" si="7"/>
        <v>0</v>
      </c>
      <c r="P73" s="52">
        <v>1990</v>
      </c>
      <c r="Q73" t="s">
        <v>117</v>
      </c>
      <c r="R73" s="11">
        <v>50000</v>
      </c>
      <c r="S73" s="12">
        <v>1</v>
      </c>
      <c r="T73" s="12" t="s">
        <v>9</v>
      </c>
    </row>
    <row r="74" spans="1:20" ht="16" thickBot="1" x14ac:dyDescent="0.25">
      <c r="A74" s="21"/>
      <c r="B74" s="22">
        <f>SUM(B7:B73)</f>
        <v>56998500</v>
      </c>
      <c r="C74" s="22">
        <f>SUM(C7:C70)</f>
        <v>68027050</v>
      </c>
      <c r="D74" s="22">
        <f>SUM(D7:D70)</f>
        <v>102040575</v>
      </c>
      <c r="E74" s="22">
        <f>SUM(E7:E72)</f>
        <v>62330000</v>
      </c>
      <c r="F74" s="47">
        <f>SUM(F7:F73)</f>
        <v>135942500</v>
      </c>
      <c r="G74" s="47">
        <f t="shared" ref="G74:O74" si="18">SUM(G7:G73)</f>
        <v>101956875</v>
      </c>
      <c r="H74" s="47"/>
      <c r="I74" s="47"/>
      <c r="J74" s="51">
        <f t="shared" si="18"/>
        <v>103333500</v>
      </c>
      <c r="K74" s="82">
        <f t="shared" si="18"/>
        <v>83750125</v>
      </c>
      <c r="L74" s="80">
        <f t="shared" si="18"/>
        <v>25000000</v>
      </c>
      <c r="M74" s="81">
        <f t="shared" si="18"/>
        <v>18206750</v>
      </c>
      <c r="N74" s="80">
        <f t="shared" si="18"/>
        <v>25000000</v>
      </c>
      <c r="O74" s="81">
        <f t="shared" si="18"/>
        <v>18206750</v>
      </c>
      <c r="P74" s="10"/>
    </row>
    <row r="75" spans="1:20" ht="16" thickTop="1" x14ac:dyDescent="0.2"/>
    <row r="76" spans="1:20" x14ac:dyDescent="0.2">
      <c r="A76" t="s">
        <v>186</v>
      </c>
    </row>
  </sheetData>
  <mergeCells count="9">
    <mergeCell ref="L3:M3"/>
    <mergeCell ref="N3:O3"/>
    <mergeCell ref="E65:E67"/>
    <mergeCell ref="B3:E3"/>
    <mergeCell ref="E14:E16"/>
    <mergeCell ref="E29:E30"/>
    <mergeCell ref="B4:D4"/>
    <mergeCell ref="F3:H3"/>
    <mergeCell ref="I3:K3"/>
  </mergeCells>
  <pageMargins left="0.7" right="0.7" top="0.75" bottom="0.75" header="0.3" footer="0.3"/>
  <pageSetup paperSize="5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4188-CBDD-3340-9082-B4836039693F}">
  <dimension ref="A1:I89"/>
  <sheetViews>
    <sheetView workbookViewId="0">
      <selection activeCell="C1" sqref="C1:C66"/>
    </sheetView>
  </sheetViews>
  <sheetFormatPr baseColWidth="10" defaultRowHeight="15" x14ac:dyDescent="0.2"/>
  <sheetData>
    <row r="1" spans="1:9" x14ac:dyDescent="0.2">
      <c r="A1" s="15">
        <v>120000</v>
      </c>
      <c r="B1" cm="1">
        <f t="array" aca="1" ref="B1" ca="1">INDEX($E$1:$E$16, RANDBETWEEN(1, ROWS($E$1:$E$16)), 1)</f>
        <v>2200000</v>
      </c>
      <c r="C1">
        <f ca="1">IF(A1="","",B1)</f>
        <v>2200000</v>
      </c>
      <c r="E1" s="15">
        <v>120000</v>
      </c>
    </row>
    <row r="2" spans="1:9" x14ac:dyDescent="0.2">
      <c r="A2" s="15">
        <v>7500</v>
      </c>
      <c r="B2" cm="1">
        <f t="array" aca="1" ref="B2" ca="1">INDEX($E$1:$E$16, RANDBETWEEN(1, ROWS($E$1:$E$16)), 1)</f>
        <v>120000</v>
      </c>
      <c r="C2">
        <f t="shared" ref="C2:C65" ca="1" si="0">IF(A2="","",B2)</f>
        <v>120000</v>
      </c>
      <c r="E2" s="15">
        <v>7500</v>
      </c>
      <c r="I2" s="16"/>
    </row>
    <row r="3" spans="1:9" x14ac:dyDescent="0.2">
      <c r="A3" s="15"/>
      <c r="B3" cm="1">
        <f t="array" aca="1" ref="B3" ca="1">INDEX($E$1:$E$16, RANDBETWEEN(1, ROWS($E$1:$E$16)), 1)</f>
        <v>220000</v>
      </c>
      <c r="C3" t="str">
        <f t="shared" si="0"/>
        <v/>
      </c>
      <c r="E3" s="15">
        <v>185000</v>
      </c>
      <c r="I3" s="18"/>
    </row>
    <row r="4" spans="1:9" x14ac:dyDescent="0.2">
      <c r="A4" s="15"/>
      <c r="B4" cm="1">
        <f t="array" aca="1" ref="B4" ca="1">INDEX($E$1:$E$16, RANDBETWEEN(1, ROWS($E$1:$E$16)), 1)</f>
        <v>60000</v>
      </c>
      <c r="C4" t="str">
        <f t="shared" si="0"/>
        <v/>
      </c>
      <c r="E4" s="15">
        <v>5000</v>
      </c>
      <c r="I4" s="18"/>
    </row>
    <row r="5" spans="1:9" x14ac:dyDescent="0.2">
      <c r="A5" s="15"/>
      <c r="B5" cm="1">
        <f t="array" aca="1" ref="B5" ca="1">INDEX($E$1:$E$16, RANDBETWEEN(1, ROWS($E$1:$E$16)), 1)</f>
        <v>59000</v>
      </c>
      <c r="C5" t="str">
        <f t="shared" si="0"/>
        <v/>
      </c>
      <c r="E5" s="15">
        <v>250000</v>
      </c>
      <c r="I5" s="18"/>
    </row>
    <row r="6" spans="1:9" x14ac:dyDescent="0.2">
      <c r="A6" s="15"/>
      <c r="B6" cm="1">
        <f t="array" aca="1" ref="B6" ca="1">INDEX($E$1:$E$16, RANDBETWEEN(1, ROWS($E$1:$E$16)), 1)</f>
        <v>350000</v>
      </c>
      <c r="C6" t="str">
        <f t="shared" si="0"/>
        <v/>
      </c>
      <c r="E6" s="15">
        <v>44000000</v>
      </c>
      <c r="I6" s="18"/>
    </row>
    <row r="7" spans="1:9" x14ac:dyDescent="0.2">
      <c r="A7" s="15">
        <v>185000</v>
      </c>
      <c r="B7" cm="1">
        <f t="array" aca="1" ref="B7" ca="1">INDEX($E$1:$E$16, RANDBETWEEN(1, ROWS($E$1:$E$16)), 1)</f>
        <v>250000</v>
      </c>
      <c r="C7">
        <f t="shared" ca="1" si="0"/>
        <v>250000</v>
      </c>
      <c r="E7" s="15">
        <v>3500</v>
      </c>
      <c r="I7" s="18"/>
    </row>
    <row r="8" spans="1:9" x14ac:dyDescent="0.2">
      <c r="A8" s="15"/>
      <c r="B8" cm="1">
        <f t="array" aca="1" ref="B8" ca="1">INDEX($E$1:$E$16, RANDBETWEEN(1, ROWS($E$1:$E$16)), 1)</f>
        <v>1600000</v>
      </c>
      <c r="C8" t="str">
        <f t="shared" si="0"/>
        <v/>
      </c>
      <c r="E8" s="15">
        <v>130000</v>
      </c>
    </row>
    <row r="9" spans="1:9" x14ac:dyDescent="0.2">
      <c r="A9" s="15"/>
      <c r="B9" cm="1">
        <f t="array" aca="1" ref="B9" ca="1">INDEX($E$1:$E$16, RANDBETWEEN(1, ROWS($E$1:$E$16)), 1)</f>
        <v>7500</v>
      </c>
      <c r="C9" t="str">
        <f t="shared" si="0"/>
        <v/>
      </c>
      <c r="E9" s="15">
        <v>60000</v>
      </c>
    </row>
    <row r="10" spans="1:9" x14ac:dyDescent="0.2">
      <c r="A10" s="15">
        <v>5000</v>
      </c>
      <c r="B10" cm="1">
        <f t="array" aca="1" ref="B10" ca="1">INDEX($E$1:$E$16, RANDBETWEEN(1, ROWS($E$1:$E$16)), 1)</f>
        <v>220000</v>
      </c>
      <c r="C10">
        <f t="shared" ca="1" si="0"/>
        <v>220000</v>
      </c>
      <c r="E10" s="15">
        <v>350000</v>
      </c>
    </row>
    <row r="11" spans="1:9" x14ac:dyDescent="0.2">
      <c r="A11" s="15">
        <v>250000</v>
      </c>
      <c r="B11" cm="1">
        <f t="array" aca="1" ref="B11" ca="1">INDEX($E$1:$E$16, RANDBETWEEN(1, ROWS($E$1:$E$16)), 1)</f>
        <v>220000</v>
      </c>
      <c r="C11">
        <f t="shared" ca="1" si="0"/>
        <v>220000</v>
      </c>
      <c r="E11" s="15">
        <v>2200000</v>
      </c>
    </row>
    <row r="12" spans="1:9" x14ac:dyDescent="0.2">
      <c r="A12" s="15"/>
      <c r="B12" cm="1">
        <f t="array" aca="1" ref="B12" ca="1">INDEX($E$1:$E$16, RANDBETWEEN(1, ROWS($E$1:$E$16)), 1)</f>
        <v>2200000</v>
      </c>
      <c r="C12" t="str">
        <f t="shared" si="0"/>
        <v/>
      </c>
      <c r="E12" s="15">
        <v>0</v>
      </c>
    </row>
    <row r="13" spans="1:9" x14ac:dyDescent="0.2">
      <c r="A13" s="15"/>
      <c r="B13" cm="1">
        <f t="array" aca="1" ref="B13" ca="1">INDEX($E$1:$E$16, RANDBETWEEN(1, ROWS($E$1:$E$16)), 1)</f>
        <v>44000000</v>
      </c>
      <c r="C13" t="str">
        <f t="shared" si="0"/>
        <v/>
      </c>
      <c r="E13" s="15">
        <v>220000</v>
      </c>
    </row>
    <row r="14" spans="1:9" x14ac:dyDescent="0.2">
      <c r="A14" s="15">
        <v>44000000</v>
      </c>
      <c r="B14" cm="1">
        <f t="array" aca="1" ref="B14" ca="1">INDEX($E$1:$E$16, RANDBETWEEN(1, ROWS($E$1:$E$16)), 1)</f>
        <v>130000</v>
      </c>
      <c r="C14">
        <f t="shared" ca="1" si="0"/>
        <v>130000</v>
      </c>
      <c r="E14" s="15">
        <v>59000</v>
      </c>
    </row>
    <row r="15" spans="1:9" x14ac:dyDescent="0.2">
      <c r="A15" s="15"/>
      <c r="B15" cm="1">
        <f t="array" aca="1" ref="B15" ca="1">INDEX($E$1:$E$16, RANDBETWEEN(1, ROWS($E$1:$E$16)), 1)</f>
        <v>120000</v>
      </c>
      <c r="C15" t="str">
        <f t="shared" si="0"/>
        <v/>
      </c>
      <c r="E15" s="15">
        <v>1600000</v>
      </c>
    </row>
    <row r="16" spans="1:9" x14ac:dyDescent="0.2">
      <c r="A16" s="15"/>
      <c r="B16" cm="1">
        <f t="array" aca="1" ref="B16" ca="1">INDEX($E$1:$E$16, RANDBETWEEN(1, ROWS($E$1:$E$16)), 1)</f>
        <v>250000</v>
      </c>
      <c r="C16" t="str">
        <f t="shared" si="0"/>
        <v/>
      </c>
      <c r="E16" s="12">
        <v>30000</v>
      </c>
      <c r="I16" s="18"/>
    </row>
    <row r="17" spans="1:9" x14ac:dyDescent="0.2">
      <c r="A17" s="15">
        <v>3500</v>
      </c>
      <c r="B17" cm="1">
        <f t="array" aca="1" ref="B17" ca="1">INDEX($E$1:$E$16, RANDBETWEEN(1, ROWS($E$1:$E$16)), 1)</f>
        <v>185000</v>
      </c>
      <c r="C17">
        <f t="shared" ca="1" si="0"/>
        <v>185000</v>
      </c>
      <c r="I17" s="18"/>
    </row>
    <row r="18" spans="1:9" x14ac:dyDescent="0.2">
      <c r="A18" s="15">
        <v>130000</v>
      </c>
      <c r="B18" cm="1">
        <f t="array" aca="1" ref="B18" ca="1">INDEX($E$1:$E$16, RANDBETWEEN(1, ROWS($E$1:$E$16)), 1)</f>
        <v>3500</v>
      </c>
      <c r="C18">
        <f t="shared" ca="1" si="0"/>
        <v>3500</v>
      </c>
    </row>
    <row r="19" spans="1:9" x14ac:dyDescent="0.2">
      <c r="A19" s="15"/>
      <c r="B19" cm="1">
        <f t="array" aca="1" ref="B19" ca="1">INDEX($E$1:$E$16, RANDBETWEEN(1, ROWS($E$1:$E$16)), 1)</f>
        <v>220000</v>
      </c>
      <c r="C19" t="str">
        <f t="shared" si="0"/>
        <v/>
      </c>
    </row>
    <row r="20" spans="1:9" x14ac:dyDescent="0.2">
      <c r="A20" s="15"/>
      <c r="B20" cm="1">
        <f t="array" aca="1" ref="B20" ca="1">INDEX($E$1:$E$16, RANDBETWEEN(1, ROWS($E$1:$E$16)), 1)</f>
        <v>2200000</v>
      </c>
      <c r="C20" t="str">
        <f t="shared" si="0"/>
        <v/>
      </c>
    </row>
    <row r="21" spans="1:9" x14ac:dyDescent="0.2">
      <c r="A21" s="15"/>
      <c r="B21" cm="1">
        <f t="array" aca="1" ref="B21" ca="1">INDEX($E$1:$E$16, RANDBETWEEN(1, ROWS($E$1:$E$16)), 1)</f>
        <v>3500</v>
      </c>
      <c r="C21" t="str">
        <f t="shared" si="0"/>
        <v/>
      </c>
    </row>
    <row r="22" spans="1:9" x14ac:dyDescent="0.2">
      <c r="A22" s="15"/>
      <c r="B22" cm="1">
        <f t="array" aca="1" ref="B22" ca="1">INDEX($E$1:$E$16, RANDBETWEEN(1, ROWS($E$1:$E$16)), 1)</f>
        <v>2200000</v>
      </c>
      <c r="C22" t="str">
        <f t="shared" si="0"/>
        <v/>
      </c>
    </row>
    <row r="23" spans="1:9" x14ac:dyDescent="0.2">
      <c r="A23" s="15"/>
      <c r="B23" cm="1">
        <f t="array" aca="1" ref="B23" ca="1">INDEX($E$1:$E$16, RANDBETWEEN(1, ROWS($E$1:$E$16)), 1)</f>
        <v>2200000</v>
      </c>
      <c r="C23" t="str">
        <f t="shared" si="0"/>
        <v/>
      </c>
    </row>
    <row r="24" spans="1:9" x14ac:dyDescent="0.2">
      <c r="A24" s="15"/>
      <c r="B24" cm="1">
        <f t="array" aca="1" ref="B24" ca="1">INDEX($E$1:$E$16, RANDBETWEEN(1, ROWS($E$1:$E$16)), 1)</f>
        <v>59000</v>
      </c>
      <c r="C24" t="str">
        <f t="shared" si="0"/>
        <v/>
      </c>
    </row>
    <row r="25" spans="1:9" x14ac:dyDescent="0.2">
      <c r="A25" s="15">
        <v>60000</v>
      </c>
      <c r="B25" cm="1">
        <f t="array" aca="1" ref="B25" ca="1">INDEX($E$1:$E$16, RANDBETWEEN(1, ROWS($E$1:$E$16)), 1)</f>
        <v>5000</v>
      </c>
      <c r="C25">
        <f t="shared" ca="1" si="0"/>
        <v>5000</v>
      </c>
    </row>
    <row r="26" spans="1:9" x14ac:dyDescent="0.2">
      <c r="A26" s="15">
        <v>350000</v>
      </c>
      <c r="B26" cm="1">
        <f t="array" aca="1" ref="B26" ca="1">INDEX($E$1:$E$16, RANDBETWEEN(1, ROWS($E$1:$E$16)), 1)</f>
        <v>1600000</v>
      </c>
      <c r="C26">
        <f t="shared" ca="1" si="0"/>
        <v>1600000</v>
      </c>
    </row>
    <row r="27" spans="1:9" x14ac:dyDescent="0.2">
      <c r="A27" s="15">
        <v>2200000</v>
      </c>
      <c r="B27" cm="1">
        <f t="array" aca="1" ref="B27" ca="1">INDEX($E$1:$E$16, RANDBETWEEN(1, ROWS($E$1:$E$16)), 1)</f>
        <v>130000</v>
      </c>
      <c r="C27">
        <f t="shared" ca="1" si="0"/>
        <v>130000</v>
      </c>
    </row>
    <row r="28" spans="1:9" x14ac:dyDescent="0.2">
      <c r="A28" s="15"/>
      <c r="B28" cm="1">
        <f t="array" aca="1" ref="B28" ca="1">INDEX($E$1:$E$16, RANDBETWEEN(1, ROWS($E$1:$E$16)), 1)</f>
        <v>350000</v>
      </c>
      <c r="C28" t="str">
        <f t="shared" si="0"/>
        <v/>
      </c>
    </row>
    <row r="29" spans="1:9" x14ac:dyDescent="0.2">
      <c r="A29" s="15"/>
      <c r="B29" cm="1">
        <f t="array" aca="1" ref="B29" ca="1">INDEX($E$1:$E$16, RANDBETWEEN(1, ROWS($E$1:$E$16)), 1)</f>
        <v>2200000</v>
      </c>
      <c r="C29" t="str">
        <f t="shared" si="0"/>
        <v/>
      </c>
    </row>
    <row r="30" spans="1:9" x14ac:dyDescent="0.2">
      <c r="A30" s="15"/>
      <c r="B30" cm="1">
        <f t="array" aca="1" ref="B30" ca="1">INDEX($E$1:$E$16, RANDBETWEEN(1, ROWS($E$1:$E$16)), 1)</f>
        <v>350000</v>
      </c>
      <c r="C30" t="str">
        <f t="shared" si="0"/>
        <v/>
      </c>
    </row>
    <row r="31" spans="1:9" x14ac:dyDescent="0.2">
      <c r="A31" s="15"/>
      <c r="B31" cm="1">
        <f t="array" aca="1" ref="B31" ca="1">INDEX($E$1:$E$16, RANDBETWEEN(1, ROWS($E$1:$E$16)), 1)</f>
        <v>130000</v>
      </c>
      <c r="C31" t="str">
        <f t="shared" si="0"/>
        <v/>
      </c>
    </row>
    <row r="32" spans="1:9" x14ac:dyDescent="0.2">
      <c r="A32" s="15"/>
      <c r="B32" cm="1">
        <f t="array" aca="1" ref="B32" ca="1">INDEX($E$1:$E$16, RANDBETWEEN(1, ROWS($E$1:$E$16)), 1)</f>
        <v>59000</v>
      </c>
      <c r="C32" t="str">
        <f t="shared" si="0"/>
        <v/>
      </c>
    </row>
    <row r="33" spans="1:9" x14ac:dyDescent="0.2">
      <c r="A33" s="15">
        <v>0</v>
      </c>
      <c r="B33" cm="1">
        <f t="array" aca="1" ref="B33" ca="1">INDEX($E$1:$E$16, RANDBETWEEN(1, ROWS($E$1:$E$16)), 1)</f>
        <v>3500</v>
      </c>
      <c r="C33">
        <f t="shared" ca="1" si="0"/>
        <v>3500</v>
      </c>
      <c r="I33" s="18"/>
    </row>
    <row r="34" spans="1:9" x14ac:dyDescent="0.2">
      <c r="A34" s="15">
        <v>220000</v>
      </c>
      <c r="B34" cm="1">
        <f t="array" aca="1" ref="B34" ca="1">INDEX($E$1:$E$16, RANDBETWEEN(1, ROWS($E$1:$E$16)), 1)</f>
        <v>185000</v>
      </c>
      <c r="C34">
        <f t="shared" ca="1" si="0"/>
        <v>185000</v>
      </c>
    </row>
    <row r="35" spans="1:9" x14ac:dyDescent="0.2">
      <c r="A35" s="15"/>
      <c r="B35" cm="1">
        <f t="array" aca="1" ref="B35" ca="1">INDEX($E$1:$E$16, RANDBETWEEN(1, ROWS($E$1:$E$16)), 1)</f>
        <v>2200000</v>
      </c>
      <c r="C35" t="str">
        <f t="shared" si="0"/>
        <v/>
      </c>
    </row>
    <row r="36" spans="1:9" x14ac:dyDescent="0.2">
      <c r="A36" s="15"/>
      <c r="B36" cm="1">
        <f t="array" aca="1" ref="B36" ca="1">INDEX($E$1:$E$16, RANDBETWEEN(1, ROWS($E$1:$E$16)), 1)</f>
        <v>30000</v>
      </c>
      <c r="C36" t="str">
        <f t="shared" si="0"/>
        <v/>
      </c>
    </row>
    <row r="37" spans="1:9" x14ac:dyDescent="0.2">
      <c r="A37" s="15">
        <v>59000</v>
      </c>
      <c r="B37" cm="1">
        <f t="array" aca="1" ref="B37" ca="1">INDEX($E$1:$E$16, RANDBETWEEN(1, ROWS($E$1:$E$16)), 1)</f>
        <v>0</v>
      </c>
      <c r="C37">
        <f t="shared" ca="1" si="0"/>
        <v>0</v>
      </c>
    </row>
    <row r="38" spans="1:9" x14ac:dyDescent="0.2">
      <c r="A38" s="15">
        <v>1600000</v>
      </c>
      <c r="B38" cm="1">
        <f t="array" aca="1" ref="B38" ca="1">INDEX($E$1:$E$16, RANDBETWEEN(1, ROWS($E$1:$E$16)), 1)</f>
        <v>220000</v>
      </c>
      <c r="C38">
        <f t="shared" ca="1" si="0"/>
        <v>220000</v>
      </c>
    </row>
    <row r="39" spans="1:9" x14ac:dyDescent="0.2">
      <c r="A39" s="12"/>
      <c r="B39" cm="1">
        <f t="array" aca="1" ref="B39" ca="1">INDEX($E$1:$E$16, RANDBETWEEN(1, ROWS($E$1:$E$16)), 1)</f>
        <v>250000</v>
      </c>
      <c r="C39" t="str">
        <f t="shared" si="0"/>
        <v/>
      </c>
    </row>
    <row r="40" spans="1:9" x14ac:dyDescent="0.2">
      <c r="A40" s="12"/>
      <c r="B40" cm="1">
        <f t="array" aca="1" ref="B40" ca="1">INDEX($E$1:$E$16, RANDBETWEEN(1, ROWS($E$1:$E$16)), 1)</f>
        <v>0</v>
      </c>
      <c r="C40" t="str">
        <f t="shared" si="0"/>
        <v/>
      </c>
    </row>
    <row r="41" spans="1:9" x14ac:dyDescent="0.2">
      <c r="A41" s="12"/>
      <c r="B41" cm="1">
        <f t="array" aca="1" ref="B41" ca="1">INDEX($E$1:$E$16, RANDBETWEEN(1, ROWS($E$1:$E$16)), 1)</f>
        <v>3500</v>
      </c>
      <c r="C41" t="str">
        <f t="shared" si="0"/>
        <v/>
      </c>
    </row>
    <row r="42" spans="1:9" x14ac:dyDescent="0.2">
      <c r="A42" s="12"/>
      <c r="B42" cm="1">
        <f t="array" aca="1" ref="B42" ca="1">INDEX($E$1:$E$16, RANDBETWEEN(1, ROWS($E$1:$E$16)), 1)</f>
        <v>0</v>
      </c>
      <c r="C42" t="str">
        <f t="shared" si="0"/>
        <v/>
      </c>
    </row>
    <row r="43" spans="1:9" x14ac:dyDescent="0.2">
      <c r="A43" s="12">
        <v>30000</v>
      </c>
      <c r="B43" cm="1">
        <f t="array" aca="1" ref="B43" ca="1">INDEX($E$1:$E$16, RANDBETWEEN(1, ROWS($E$1:$E$16)), 1)</f>
        <v>30000</v>
      </c>
      <c r="C43">
        <f t="shared" ca="1" si="0"/>
        <v>30000</v>
      </c>
      <c r="I43" s="18"/>
    </row>
    <row r="44" spans="1:9" x14ac:dyDescent="0.2">
      <c r="A44" s="12">
        <v>110000</v>
      </c>
      <c r="B44" cm="1">
        <f t="array" aca="1" ref="B44" ca="1">INDEX($E$1:$E$16, RANDBETWEEN(1, ROWS($E$1:$E$16)), 1)</f>
        <v>44000000</v>
      </c>
      <c r="C44">
        <f t="shared" ca="1" si="0"/>
        <v>44000000</v>
      </c>
    </row>
    <row r="45" spans="1:9" x14ac:dyDescent="0.2">
      <c r="A45" s="12"/>
      <c r="B45" cm="1">
        <f t="array" aca="1" ref="B45" ca="1">INDEX($E$1:$E$16, RANDBETWEEN(1, ROWS($E$1:$E$16)), 1)</f>
        <v>30000</v>
      </c>
      <c r="C45" t="str">
        <f t="shared" si="0"/>
        <v/>
      </c>
    </row>
    <row r="46" spans="1:9" x14ac:dyDescent="0.2">
      <c r="A46" s="12"/>
      <c r="B46" cm="1">
        <f t="array" aca="1" ref="B46" ca="1">INDEX($E$1:$E$16, RANDBETWEEN(1, ROWS($E$1:$E$16)), 1)</f>
        <v>7500</v>
      </c>
      <c r="C46" t="str">
        <f t="shared" si="0"/>
        <v/>
      </c>
    </row>
    <row r="47" spans="1:9" x14ac:dyDescent="0.2">
      <c r="A47" s="12">
        <v>500000</v>
      </c>
      <c r="B47" cm="1">
        <f t="array" aca="1" ref="B47" ca="1">INDEX($E$1:$E$16, RANDBETWEEN(1, ROWS($E$1:$E$16)), 1)</f>
        <v>130000</v>
      </c>
      <c r="C47">
        <f t="shared" ca="1" si="0"/>
        <v>130000</v>
      </c>
    </row>
    <row r="48" spans="1:9" x14ac:dyDescent="0.2">
      <c r="A48" s="12"/>
      <c r="B48" cm="1">
        <f t="array" aca="1" ref="B48" ca="1">INDEX($E$1:$E$16, RANDBETWEEN(1, ROWS($E$1:$E$16)), 1)</f>
        <v>185000</v>
      </c>
      <c r="C48" t="str">
        <f t="shared" si="0"/>
        <v/>
      </c>
    </row>
    <row r="49" spans="1:9" x14ac:dyDescent="0.2">
      <c r="A49" s="12">
        <v>1600000</v>
      </c>
      <c r="B49" cm="1">
        <f t="array" aca="1" ref="B49" ca="1">INDEX($E$1:$E$16, RANDBETWEEN(1, ROWS($E$1:$E$16)), 1)</f>
        <v>60000</v>
      </c>
      <c r="C49">
        <f t="shared" ca="1" si="0"/>
        <v>60000</v>
      </c>
    </row>
    <row r="50" spans="1:9" x14ac:dyDescent="0.2">
      <c r="A50" s="12"/>
      <c r="B50" cm="1">
        <f t="array" aca="1" ref="B50" ca="1">INDEX($E$1:$E$16, RANDBETWEEN(1, ROWS($E$1:$E$16)), 1)</f>
        <v>60000</v>
      </c>
      <c r="C50" t="str">
        <f t="shared" si="0"/>
        <v/>
      </c>
    </row>
    <row r="51" spans="1:9" x14ac:dyDescent="0.2">
      <c r="A51" s="12">
        <v>1300000</v>
      </c>
      <c r="B51" cm="1">
        <f t="array" aca="1" ref="B51" ca="1">INDEX($E$1:$E$16, RANDBETWEEN(1, ROWS($E$1:$E$16)), 1)</f>
        <v>250000</v>
      </c>
      <c r="C51">
        <f t="shared" ca="1" si="0"/>
        <v>250000</v>
      </c>
    </row>
    <row r="52" spans="1:9" x14ac:dyDescent="0.2">
      <c r="A52" s="12"/>
      <c r="B52" cm="1">
        <f t="array" aca="1" ref="B52" ca="1">INDEX($E$1:$E$16, RANDBETWEEN(1, ROWS($E$1:$E$16)), 1)</f>
        <v>2200000</v>
      </c>
      <c r="C52" t="str">
        <f t="shared" si="0"/>
        <v/>
      </c>
    </row>
    <row r="53" spans="1:9" x14ac:dyDescent="0.2">
      <c r="A53" s="12"/>
      <c r="B53" cm="1">
        <f t="array" aca="1" ref="B53" ca="1">INDEX($E$1:$E$16, RANDBETWEEN(1, ROWS($E$1:$E$16)), 1)</f>
        <v>120000</v>
      </c>
      <c r="C53" t="str">
        <f t="shared" si="0"/>
        <v/>
      </c>
    </row>
    <row r="54" spans="1:9" x14ac:dyDescent="0.2">
      <c r="A54" s="12"/>
      <c r="B54" cm="1">
        <f t="array" aca="1" ref="B54" ca="1">INDEX($E$1:$E$16, RANDBETWEEN(1, ROWS($E$1:$E$16)), 1)</f>
        <v>250000</v>
      </c>
      <c r="C54" t="str">
        <f t="shared" si="0"/>
        <v/>
      </c>
      <c r="I54" s="18"/>
    </row>
    <row r="55" spans="1:9" x14ac:dyDescent="0.2">
      <c r="A55" s="12"/>
      <c r="B55" cm="1">
        <f t="array" aca="1" ref="B55" ca="1">INDEX($E$1:$E$16, RANDBETWEEN(1, ROWS($E$1:$E$16)), 1)</f>
        <v>2200000</v>
      </c>
      <c r="C55" t="str">
        <f t="shared" si="0"/>
        <v/>
      </c>
    </row>
    <row r="56" spans="1:9" x14ac:dyDescent="0.2">
      <c r="A56" s="15">
        <v>9000000</v>
      </c>
      <c r="B56" cm="1">
        <f t="array" aca="1" ref="B56" ca="1">INDEX($E$1:$E$16, RANDBETWEEN(1, ROWS($E$1:$E$16)), 1)</f>
        <v>1600000</v>
      </c>
      <c r="C56">
        <f t="shared" ca="1" si="0"/>
        <v>1600000</v>
      </c>
    </row>
    <row r="57" spans="1:9" x14ac:dyDescent="0.2">
      <c r="A57" s="12"/>
      <c r="B57" cm="1">
        <f t="array" aca="1" ref="B57" ca="1">INDEX($E$1:$E$16, RANDBETWEEN(1, ROWS($E$1:$E$16)), 1)</f>
        <v>120000</v>
      </c>
      <c r="C57" t="str">
        <f t="shared" si="0"/>
        <v/>
      </c>
    </row>
    <row r="58" spans="1:9" x14ac:dyDescent="0.2">
      <c r="A58" s="12"/>
      <c r="B58" cm="1">
        <f t="array" aca="1" ref="B58" ca="1">INDEX($E$1:$E$16, RANDBETWEEN(1, ROWS($E$1:$E$16)), 1)</f>
        <v>185000</v>
      </c>
      <c r="C58" t="str">
        <f t="shared" si="0"/>
        <v/>
      </c>
    </row>
    <row r="59" spans="1:9" x14ac:dyDescent="0.2">
      <c r="A59" s="12"/>
      <c r="B59" cm="1">
        <f t="array" aca="1" ref="B59" ca="1">INDEX($E$1:$E$16, RANDBETWEEN(1, ROWS($E$1:$E$16)), 1)</f>
        <v>220000</v>
      </c>
      <c r="C59" t="str">
        <f t="shared" si="0"/>
        <v/>
      </c>
    </row>
    <row r="60" spans="1:9" x14ac:dyDescent="0.2">
      <c r="A60" s="12"/>
      <c r="B60" cm="1">
        <f t="array" aca="1" ref="B60" ca="1">INDEX($E$1:$E$16, RANDBETWEEN(1, ROWS($E$1:$E$16)), 1)</f>
        <v>350000</v>
      </c>
      <c r="C60" t="str">
        <f t="shared" si="0"/>
        <v/>
      </c>
    </row>
    <row r="61" spans="1:9" x14ac:dyDescent="0.2">
      <c r="A61" s="12"/>
      <c r="B61" cm="1">
        <f t="array" aca="1" ref="B61" ca="1">INDEX($E$1:$E$16, RANDBETWEEN(1, ROWS($E$1:$E$16)), 1)</f>
        <v>2200000</v>
      </c>
      <c r="C61" t="str">
        <f t="shared" si="0"/>
        <v/>
      </c>
    </row>
    <row r="62" spans="1:9" x14ac:dyDescent="0.2">
      <c r="A62" s="12"/>
      <c r="B62" cm="1">
        <f t="array" aca="1" ref="B62" ca="1">INDEX($E$1:$E$16, RANDBETWEEN(1, ROWS($E$1:$E$16)), 1)</f>
        <v>130000</v>
      </c>
      <c r="C62" t="str">
        <f t="shared" si="0"/>
        <v/>
      </c>
    </row>
    <row r="63" spans="1:9" x14ac:dyDescent="0.2">
      <c r="A63" s="15"/>
      <c r="B63" cm="1">
        <f t="array" aca="1" ref="B63" ca="1">INDEX($E$1:$E$16, RANDBETWEEN(1, ROWS($E$1:$E$16)), 1)</f>
        <v>44000000</v>
      </c>
      <c r="C63" t="str">
        <f t="shared" si="0"/>
        <v/>
      </c>
    </row>
    <row r="64" spans="1:9" x14ac:dyDescent="0.2">
      <c r="A64" s="52"/>
      <c r="B64" cm="1">
        <f t="array" aca="1" ref="B64" ca="1">INDEX($E$1:$E$16, RANDBETWEEN(1, ROWS($E$1:$E$16)), 1)</f>
        <v>5000</v>
      </c>
      <c r="C64" t="str">
        <f t="shared" si="0"/>
        <v/>
      </c>
    </row>
    <row r="65" spans="1:9" x14ac:dyDescent="0.2">
      <c r="A65" s="52"/>
      <c r="B65" cm="1">
        <f t="array" aca="1" ref="B65" ca="1">INDEX($E$1:$E$16, RANDBETWEEN(1, ROWS($E$1:$E$16)), 1)</f>
        <v>59000</v>
      </c>
      <c r="C65" t="str">
        <f t="shared" si="0"/>
        <v/>
      </c>
    </row>
    <row r="66" spans="1:9" x14ac:dyDescent="0.2">
      <c r="A66" s="52">
        <v>250000</v>
      </c>
      <c r="B66" cm="1">
        <f t="array" aca="1" ref="B66" ca="1">INDEX($E$1:$E$16, RANDBETWEEN(1, ROWS($E$1:$E$16)), 1)</f>
        <v>7500</v>
      </c>
      <c r="C66">
        <f t="shared" ref="C66" ca="1" si="1">IF(A66="","",B66)</f>
        <v>7500</v>
      </c>
    </row>
    <row r="74" spans="1:9" x14ac:dyDescent="0.2">
      <c r="I74" t="s">
        <v>8</v>
      </c>
    </row>
    <row r="75" spans="1:9" x14ac:dyDescent="0.2">
      <c r="I75" t="s">
        <v>8</v>
      </c>
    </row>
    <row r="76" spans="1:9" x14ac:dyDescent="0.2">
      <c r="I76" t="s">
        <v>10</v>
      </c>
    </row>
    <row r="77" spans="1:9" x14ac:dyDescent="0.2">
      <c r="I77" t="s">
        <v>13</v>
      </c>
    </row>
    <row r="78" spans="1:9" x14ac:dyDescent="0.2">
      <c r="I78" t="s">
        <v>14</v>
      </c>
    </row>
    <row r="79" spans="1:9" x14ac:dyDescent="0.2">
      <c r="I79" t="s">
        <v>15</v>
      </c>
    </row>
    <row r="80" spans="1:9" x14ac:dyDescent="0.2">
      <c r="I80" t="s">
        <v>16</v>
      </c>
    </row>
    <row r="81" spans="9:9" x14ac:dyDescent="0.2">
      <c r="I81" t="s">
        <v>17</v>
      </c>
    </row>
    <row r="82" spans="9:9" x14ac:dyDescent="0.2">
      <c r="I82" t="s">
        <v>18</v>
      </c>
    </row>
    <row r="83" spans="9:9" x14ac:dyDescent="0.2">
      <c r="I83" t="s">
        <v>23</v>
      </c>
    </row>
    <row r="84" spans="9:9" x14ac:dyDescent="0.2">
      <c r="I84" t="s">
        <v>118</v>
      </c>
    </row>
    <row r="85" spans="9:9" x14ac:dyDescent="0.2">
      <c r="I85" t="s">
        <v>117</v>
      </c>
    </row>
    <row r="86" spans="9:9" x14ac:dyDescent="0.2">
      <c r="I86" t="s">
        <v>121</v>
      </c>
    </row>
    <row r="87" spans="9:9" x14ac:dyDescent="0.2">
      <c r="I87" t="s">
        <v>124</v>
      </c>
    </row>
    <row r="88" spans="9:9" x14ac:dyDescent="0.2">
      <c r="I88" t="s">
        <v>119</v>
      </c>
    </row>
    <row r="89" spans="9:9" x14ac:dyDescent="0.2">
      <c r="I8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 x14ac:dyDescent="0.2"/>
  <cols>
    <col min="1" max="1" width="27.33203125" style="25" bestFit="1" customWidth="1"/>
    <col min="2" max="2" width="15.6640625" style="27" bestFit="1" customWidth="1"/>
    <col min="3" max="3" width="16.6640625" style="26" bestFit="1" customWidth="1"/>
    <col min="4" max="4" width="8.83203125" style="25"/>
    <col min="5" max="5" width="26" style="25" bestFit="1" customWidth="1"/>
    <col min="6" max="6" width="15.6640625" style="27" bestFit="1" customWidth="1"/>
    <col min="7" max="7" width="16.6640625" style="26" bestFit="1" customWidth="1"/>
    <col min="8" max="8" width="8.83203125" style="25"/>
    <col min="9" max="10" width="14.6640625" style="25" bestFit="1" customWidth="1"/>
    <col min="11" max="11" width="19.33203125" style="32" bestFit="1" customWidth="1"/>
    <col min="12" max="16384" width="8.83203125" style="25"/>
  </cols>
  <sheetData>
    <row r="1" spans="1:9" x14ac:dyDescent="0.2">
      <c r="E1" s="25" t="s">
        <v>100</v>
      </c>
      <c r="F1" s="27" t="s">
        <v>91</v>
      </c>
    </row>
    <row r="2" spans="1:9" x14ac:dyDescent="0.2">
      <c r="E2" s="25" t="s">
        <v>99</v>
      </c>
      <c r="F2" s="27" t="s">
        <v>91</v>
      </c>
    </row>
    <row r="3" spans="1:9" x14ac:dyDescent="0.2">
      <c r="E3" s="25" t="s">
        <v>97</v>
      </c>
      <c r="F3" s="27" t="s">
        <v>91</v>
      </c>
    </row>
    <row r="4" spans="1:9" x14ac:dyDescent="0.2">
      <c r="E4" s="25" t="s">
        <v>94</v>
      </c>
      <c r="F4" s="27" t="s">
        <v>91</v>
      </c>
    </row>
    <row r="5" spans="1:9" x14ac:dyDescent="0.2">
      <c r="A5" s="25" t="s">
        <v>98</v>
      </c>
      <c r="B5" s="27" t="s">
        <v>91</v>
      </c>
      <c r="E5" s="25" t="s">
        <v>93</v>
      </c>
      <c r="F5" s="27" t="s">
        <v>91</v>
      </c>
    </row>
    <row r="6" spans="1:9" x14ac:dyDescent="0.2">
      <c r="A6" s="25" t="s">
        <v>97</v>
      </c>
      <c r="B6" s="27" t="s">
        <v>96</v>
      </c>
    </row>
    <row r="7" spans="1:9" x14ac:dyDescent="0.2">
      <c r="A7" s="25" t="s">
        <v>95</v>
      </c>
      <c r="B7" s="27" t="s">
        <v>91</v>
      </c>
      <c r="F7" s="27" t="s">
        <v>90</v>
      </c>
    </row>
    <row r="8" spans="1:9" x14ac:dyDescent="0.2">
      <c r="A8" s="25" t="s">
        <v>94</v>
      </c>
      <c r="B8" s="27" t="s">
        <v>91</v>
      </c>
    </row>
    <row r="9" spans="1:9" x14ac:dyDescent="0.2">
      <c r="A9" s="25" t="s">
        <v>93</v>
      </c>
      <c r="B9" s="27" t="s">
        <v>91</v>
      </c>
    </row>
    <row r="10" spans="1:9" x14ac:dyDescent="0.2">
      <c r="A10" s="25" t="s">
        <v>92</v>
      </c>
      <c r="B10" s="27" t="s">
        <v>91</v>
      </c>
    </row>
    <row r="12" spans="1:9" x14ac:dyDescent="0.2">
      <c r="B12" s="27" t="s">
        <v>90</v>
      </c>
      <c r="C12" s="31" t="s">
        <v>89</v>
      </c>
      <c r="G12" s="31" t="s">
        <v>88</v>
      </c>
    </row>
    <row r="13" spans="1:9" x14ac:dyDescent="0.2">
      <c r="A13" s="25" t="s">
        <v>87</v>
      </c>
      <c r="B13" s="27" t="s">
        <v>86</v>
      </c>
      <c r="C13" s="26" t="s">
        <v>85</v>
      </c>
      <c r="E13" s="25" t="s">
        <v>87</v>
      </c>
      <c r="F13" s="27" t="s">
        <v>86</v>
      </c>
      <c r="G13" s="26" t="s">
        <v>85</v>
      </c>
    </row>
    <row r="14" spans="1:9" x14ac:dyDescent="0.2">
      <c r="A14" s="25" t="s">
        <v>84</v>
      </c>
      <c r="B14" s="27">
        <v>336829.74999999994</v>
      </c>
      <c r="C14" s="26">
        <v>24896212.420000006</v>
      </c>
      <c r="E14" s="25" t="s">
        <v>83</v>
      </c>
      <c r="F14" s="27">
        <v>409786.50000000006</v>
      </c>
      <c r="G14" s="26">
        <v>29052786.739999995</v>
      </c>
      <c r="I14" s="28">
        <f t="shared" ref="I14:I43" si="0">AVERAGE(G14,C14)</f>
        <v>26974499.579999998</v>
      </c>
    </row>
    <row r="15" spans="1:9" x14ac:dyDescent="0.2">
      <c r="A15" s="25" t="s">
        <v>82</v>
      </c>
      <c r="B15" s="27">
        <v>3161.25</v>
      </c>
      <c r="C15" s="26">
        <v>532909.32000000007</v>
      </c>
      <c r="E15" s="25" t="s">
        <v>81</v>
      </c>
      <c r="F15" s="27">
        <v>3179.33</v>
      </c>
      <c r="G15" s="26">
        <v>534625.47</v>
      </c>
      <c r="I15" s="28">
        <f t="shared" si="0"/>
        <v>533767.39500000002</v>
      </c>
    </row>
    <row r="16" spans="1:9" x14ac:dyDescent="0.2">
      <c r="A16" s="25" t="s">
        <v>80</v>
      </c>
      <c r="B16" s="27">
        <v>71169.060000000012</v>
      </c>
      <c r="C16" s="26">
        <v>5374169.7200000016</v>
      </c>
      <c r="E16" s="25" t="s">
        <v>79</v>
      </c>
      <c r="F16" s="27">
        <v>62826.330000000009</v>
      </c>
      <c r="G16" s="26">
        <v>4925373.1999999993</v>
      </c>
      <c r="I16" s="28">
        <f t="shared" si="0"/>
        <v>5149771.4600000009</v>
      </c>
    </row>
    <row r="17" spans="1:11" ht="16" thickBot="1" x14ac:dyDescent="0.25">
      <c r="A17" s="25" t="s">
        <v>78</v>
      </c>
      <c r="B17" s="27">
        <v>77.5</v>
      </c>
      <c r="C17" s="26">
        <v>12404.66</v>
      </c>
      <c r="E17" s="25" t="s">
        <v>77</v>
      </c>
      <c r="F17" s="27">
        <v>81.5</v>
      </c>
      <c r="G17" s="26">
        <v>13016.09</v>
      </c>
      <c r="I17" s="28">
        <f t="shared" si="0"/>
        <v>12710.375</v>
      </c>
      <c r="J17" s="30">
        <f>SUM(I14:I17)</f>
        <v>32670748.809999999</v>
      </c>
      <c r="K17" s="32" t="s">
        <v>101</v>
      </c>
    </row>
    <row r="18" spans="1:11" x14ac:dyDescent="0.2">
      <c r="A18" s="25" t="s">
        <v>76</v>
      </c>
      <c r="B18" s="27">
        <v>1157626.68</v>
      </c>
      <c r="C18" s="26">
        <v>2267136.1199999996</v>
      </c>
      <c r="E18" s="25" t="s">
        <v>75</v>
      </c>
      <c r="F18" s="27">
        <v>1405149.16</v>
      </c>
      <c r="G18" s="26">
        <v>2182397.9299999992</v>
      </c>
      <c r="I18" s="28">
        <f t="shared" si="0"/>
        <v>2224767.0249999994</v>
      </c>
      <c r="J18" s="28"/>
    </row>
    <row r="19" spans="1:11" ht="16" thickBot="1" x14ac:dyDescent="0.25">
      <c r="A19" s="25" t="s">
        <v>74</v>
      </c>
      <c r="B19" s="27">
        <v>951.57999999999993</v>
      </c>
      <c r="C19" s="26">
        <v>107091.64999999998</v>
      </c>
      <c r="E19" s="25" t="s">
        <v>73</v>
      </c>
      <c r="F19" s="27">
        <v>951.57999999999993</v>
      </c>
      <c r="G19" s="26">
        <v>107091.64999999998</v>
      </c>
      <c r="I19" s="28">
        <f t="shared" si="0"/>
        <v>107091.64999999998</v>
      </c>
      <c r="J19" s="30">
        <f>SUM(I18:I19)</f>
        <v>2331858.6749999993</v>
      </c>
      <c r="K19" s="32" t="s">
        <v>102</v>
      </c>
    </row>
    <row r="20" spans="1:11" x14ac:dyDescent="0.2">
      <c r="A20" s="25" t="s">
        <v>72</v>
      </c>
      <c r="B20" s="27">
        <v>62.72</v>
      </c>
      <c r="C20" s="26">
        <v>7512.7500000000009</v>
      </c>
      <c r="E20" s="25" t="s">
        <v>71</v>
      </c>
      <c r="F20" s="27">
        <v>45.05</v>
      </c>
      <c r="G20" s="26">
        <v>6374.5900000000011</v>
      </c>
      <c r="I20" s="28">
        <f t="shared" si="0"/>
        <v>6943.670000000001</v>
      </c>
    </row>
    <row r="21" spans="1:11" ht="16" thickBot="1" x14ac:dyDescent="0.25">
      <c r="A21" s="25" t="s">
        <v>70</v>
      </c>
      <c r="B21" s="27">
        <v>4930.59</v>
      </c>
      <c r="C21" s="26">
        <v>169985.57</v>
      </c>
      <c r="E21" s="25" t="s">
        <v>69</v>
      </c>
      <c r="F21" s="27">
        <v>4087.78</v>
      </c>
      <c r="G21" s="26">
        <v>146449.70000000004</v>
      </c>
      <c r="I21" s="28">
        <f t="shared" si="0"/>
        <v>158217.63500000001</v>
      </c>
      <c r="J21" s="30">
        <f>SUM(I20:I21)</f>
        <v>165161.30500000002</v>
      </c>
      <c r="K21" s="32" t="s">
        <v>103</v>
      </c>
    </row>
    <row r="22" spans="1:11" x14ac:dyDescent="0.2">
      <c r="A22" s="25" t="s">
        <v>68</v>
      </c>
      <c r="B22" s="27">
        <v>15</v>
      </c>
      <c r="C22" s="26">
        <v>2096.41</v>
      </c>
      <c r="E22" s="25" t="s">
        <v>67</v>
      </c>
      <c r="F22" s="27">
        <v>34.33</v>
      </c>
      <c r="G22" s="26">
        <v>4845.43</v>
      </c>
      <c r="I22" s="28">
        <f t="shared" si="0"/>
        <v>3470.92</v>
      </c>
    </row>
    <row r="23" spans="1:11" x14ac:dyDescent="0.2">
      <c r="A23" s="25" t="s">
        <v>66</v>
      </c>
      <c r="B23" s="27">
        <v>-0.73999999999999988</v>
      </c>
      <c r="C23" s="26">
        <v>-79.13</v>
      </c>
      <c r="I23" s="28">
        <f t="shared" si="0"/>
        <v>-79.13</v>
      </c>
    </row>
    <row r="24" spans="1:11" ht="16" thickBot="1" x14ac:dyDescent="0.25">
      <c r="A24" s="25" t="s">
        <v>65</v>
      </c>
      <c r="B24" s="27">
        <v>3331.16</v>
      </c>
      <c r="C24" s="26">
        <v>145533.01999999996</v>
      </c>
      <c r="E24" s="25" t="s">
        <v>64</v>
      </c>
      <c r="F24" s="27">
        <v>3249.37</v>
      </c>
      <c r="G24" s="26">
        <v>145603.80000000005</v>
      </c>
      <c r="I24" s="28">
        <f t="shared" si="0"/>
        <v>145568.41</v>
      </c>
      <c r="J24" s="30">
        <f>SUM(I22:I24)</f>
        <v>148960.20000000001</v>
      </c>
      <c r="K24" s="32" t="s">
        <v>104</v>
      </c>
    </row>
    <row r="25" spans="1:11" x14ac:dyDescent="0.2">
      <c r="A25" s="25" t="s">
        <v>63</v>
      </c>
      <c r="B25" s="27">
        <v>74.25</v>
      </c>
      <c r="C25" s="26">
        <v>11776.16</v>
      </c>
      <c r="E25" s="25" t="s">
        <v>62</v>
      </c>
      <c r="F25" s="27">
        <v>126</v>
      </c>
      <c r="G25" s="26">
        <v>13793.3</v>
      </c>
      <c r="I25" s="28">
        <f t="shared" si="0"/>
        <v>12784.73</v>
      </c>
    </row>
    <row r="26" spans="1:11" x14ac:dyDescent="0.2">
      <c r="A26" s="25" t="s">
        <v>61</v>
      </c>
      <c r="B26" s="27">
        <v>15.17</v>
      </c>
      <c r="C26" s="26">
        <v>635.84</v>
      </c>
      <c r="E26" s="25" t="s">
        <v>60</v>
      </c>
      <c r="F26" s="27">
        <v>6.5</v>
      </c>
      <c r="G26" s="26">
        <v>182.36</v>
      </c>
      <c r="I26" s="28">
        <f t="shared" si="0"/>
        <v>409.1</v>
      </c>
    </row>
    <row r="27" spans="1:11" x14ac:dyDescent="0.2">
      <c r="A27" s="25" t="s">
        <v>59</v>
      </c>
      <c r="B27" s="27">
        <v>99.5</v>
      </c>
      <c r="C27" s="26">
        <v>27202.54</v>
      </c>
      <c r="E27" s="25" t="s">
        <v>58</v>
      </c>
      <c r="F27" s="27">
        <v>58.5</v>
      </c>
      <c r="G27" s="26">
        <v>1937.53</v>
      </c>
      <c r="I27" s="28">
        <f t="shared" si="0"/>
        <v>14570.035</v>
      </c>
    </row>
    <row r="28" spans="1:11" x14ac:dyDescent="0.2">
      <c r="E28" s="25" t="s">
        <v>57</v>
      </c>
      <c r="F28" s="27">
        <v>2</v>
      </c>
      <c r="G28" s="26">
        <v>226.65</v>
      </c>
      <c r="I28" s="28">
        <f t="shared" si="0"/>
        <v>226.65</v>
      </c>
    </row>
    <row r="29" spans="1:11" x14ac:dyDescent="0.2">
      <c r="A29" s="25" t="s">
        <v>56</v>
      </c>
      <c r="B29" s="27">
        <v>1102.49</v>
      </c>
      <c r="C29" s="26">
        <v>123002.79000000002</v>
      </c>
      <c r="E29" s="25" t="s">
        <v>55</v>
      </c>
      <c r="F29" s="27">
        <v>333.58</v>
      </c>
      <c r="G29" s="26">
        <v>42983.51</v>
      </c>
      <c r="I29" s="28">
        <f t="shared" si="0"/>
        <v>82993.150000000009</v>
      </c>
    </row>
    <row r="30" spans="1:11" ht="16" thickBot="1" x14ac:dyDescent="0.25">
      <c r="A30" s="25" t="s">
        <v>54</v>
      </c>
      <c r="B30" s="27">
        <v>6546.97</v>
      </c>
      <c r="C30" s="26">
        <v>213509.86000000002</v>
      </c>
      <c r="E30" s="25" t="s">
        <v>53</v>
      </c>
      <c r="F30" s="27">
        <v>6546.97</v>
      </c>
      <c r="G30" s="26">
        <v>213509.86000000002</v>
      </c>
      <c r="I30" s="28">
        <f t="shared" si="0"/>
        <v>213509.86000000002</v>
      </c>
      <c r="J30" s="30">
        <f>SUM(I28:I30)</f>
        <v>296729.66000000003</v>
      </c>
      <c r="K30" s="32" t="s">
        <v>105</v>
      </c>
    </row>
    <row r="31" spans="1:11" x14ac:dyDescent="0.2">
      <c r="A31" s="25" t="s">
        <v>52</v>
      </c>
      <c r="B31" s="27">
        <v>32.4</v>
      </c>
      <c r="C31" s="26">
        <v>3047.6000000000008</v>
      </c>
      <c r="E31" s="25" t="s">
        <v>51</v>
      </c>
      <c r="F31" s="27">
        <v>16.510000000000002</v>
      </c>
      <c r="G31" s="26">
        <v>1890.7400000000005</v>
      </c>
      <c r="I31" s="28">
        <f t="shared" si="0"/>
        <v>2469.1700000000005</v>
      </c>
    </row>
    <row r="32" spans="1:11" x14ac:dyDescent="0.2">
      <c r="A32" s="25" t="s">
        <v>50</v>
      </c>
      <c r="B32" s="27">
        <v>611</v>
      </c>
      <c r="C32" s="26">
        <v>22196.16</v>
      </c>
      <c r="I32" s="28">
        <f t="shared" si="0"/>
        <v>22196.16</v>
      </c>
      <c r="J32" s="28">
        <f>+I32</f>
        <v>22196.16</v>
      </c>
      <c r="K32" s="32" t="s">
        <v>106</v>
      </c>
    </row>
    <row r="33" spans="1:11" x14ac:dyDescent="0.2">
      <c r="A33" s="25" t="s">
        <v>49</v>
      </c>
      <c r="B33" s="27">
        <v>2767.49</v>
      </c>
      <c r="C33" s="26">
        <v>94190.24000000002</v>
      </c>
      <c r="E33" s="25" t="s">
        <v>48</v>
      </c>
      <c r="F33" s="27">
        <v>2795.09</v>
      </c>
      <c r="G33" s="26">
        <v>340751.37999999995</v>
      </c>
      <c r="I33" s="28">
        <f t="shared" si="0"/>
        <v>217470.81</v>
      </c>
      <c r="J33" s="28">
        <f>I33</f>
        <v>217470.81</v>
      </c>
      <c r="K33" s="32" t="s">
        <v>114</v>
      </c>
    </row>
    <row r="34" spans="1:11" x14ac:dyDescent="0.2">
      <c r="A34" s="25" t="s">
        <v>47</v>
      </c>
      <c r="B34" s="27">
        <v>70.2</v>
      </c>
      <c r="C34" s="26">
        <v>13041.220000000001</v>
      </c>
      <c r="E34" s="25" t="s">
        <v>46</v>
      </c>
      <c r="F34" s="27">
        <v>91.78</v>
      </c>
      <c r="G34" s="26">
        <v>17675.269999999997</v>
      </c>
      <c r="I34" s="28">
        <f t="shared" si="0"/>
        <v>15358.244999999999</v>
      </c>
    </row>
    <row r="35" spans="1:11" ht="16" thickBot="1" x14ac:dyDescent="0.25">
      <c r="A35" s="25" t="s">
        <v>45</v>
      </c>
      <c r="B35" s="27">
        <v>7834.4500000000007</v>
      </c>
      <c r="C35" s="26">
        <v>460684.55</v>
      </c>
      <c r="E35" s="25" t="s">
        <v>44</v>
      </c>
      <c r="F35" s="27">
        <v>8879.59</v>
      </c>
      <c r="G35" s="26">
        <v>497125.35</v>
      </c>
      <c r="I35" s="28">
        <f t="shared" si="0"/>
        <v>478904.94999999995</v>
      </c>
      <c r="J35" s="30">
        <f>SUM(I34:I35)</f>
        <v>494263.19499999995</v>
      </c>
      <c r="K35" s="32" t="s">
        <v>115</v>
      </c>
    </row>
    <row r="36" spans="1:11" x14ac:dyDescent="0.2">
      <c r="A36" s="25" t="s">
        <v>43</v>
      </c>
      <c r="B36" s="27">
        <v>1100.43</v>
      </c>
      <c r="C36" s="26">
        <v>82344.44</v>
      </c>
      <c r="E36" s="25" t="s">
        <v>42</v>
      </c>
      <c r="F36" s="27">
        <v>1101.83</v>
      </c>
      <c r="G36" s="26">
        <v>79377.950000000012</v>
      </c>
      <c r="I36" s="28">
        <f t="shared" si="0"/>
        <v>80861.195000000007</v>
      </c>
      <c r="J36" s="28">
        <f>+I36</f>
        <v>80861.195000000007</v>
      </c>
      <c r="K36" s="32" t="s">
        <v>107</v>
      </c>
    </row>
    <row r="37" spans="1:11" x14ac:dyDescent="0.2">
      <c r="A37" s="25" t="s">
        <v>41</v>
      </c>
      <c r="B37" s="27">
        <v>2.75</v>
      </c>
      <c r="C37" s="26">
        <v>516.41</v>
      </c>
      <c r="I37" s="28">
        <f t="shared" si="0"/>
        <v>516.41</v>
      </c>
    </row>
    <row r="38" spans="1:11" x14ac:dyDescent="0.2">
      <c r="A38" s="25" t="s">
        <v>40</v>
      </c>
      <c r="B38" s="27">
        <v>663.9</v>
      </c>
      <c r="C38" s="26">
        <v>22393.71</v>
      </c>
      <c r="E38" s="25" t="s">
        <v>39</v>
      </c>
      <c r="F38" s="27">
        <v>799.72</v>
      </c>
      <c r="G38" s="26">
        <v>42163.73</v>
      </c>
      <c r="I38" s="28">
        <f t="shared" si="0"/>
        <v>32278.720000000001</v>
      </c>
      <c r="J38" s="28">
        <f>I38</f>
        <v>32278.720000000001</v>
      </c>
      <c r="K38" s="32" t="s">
        <v>108</v>
      </c>
    </row>
    <row r="39" spans="1:11" x14ac:dyDescent="0.2">
      <c r="A39" s="25" t="s">
        <v>38</v>
      </c>
      <c r="B39" s="27">
        <v>40482.36</v>
      </c>
      <c r="C39" s="26">
        <v>1419082.1400000001</v>
      </c>
      <c r="E39" s="25" t="s">
        <v>37</v>
      </c>
      <c r="F39" s="27">
        <v>31994.28</v>
      </c>
      <c r="G39" s="26">
        <v>1223844.3500000003</v>
      </c>
      <c r="I39" s="28">
        <f t="shared" si="0"/>
        <v>1321463.2450000001</v>
      </c>
      <c r="J39" s="28">
        <f>+I39</f>
        <v>1321463.2450000001</v>
      </c>
      <c r="K39" s="32" t="s">
        <v>109</v>
      </c>
    </row>
    <row r="40" spans="1:11" x14ac:dyDescent="0.2">
      <c r="A40" s="25" t="s">
        <v>36</v>
      </c>
      <c r="B40" s="27">
        <v>1089.8399999999999</v>
      </c>
      <c r="C40" s="26">
        <v>45446.170000000013</v>
      </c>
      <c r="E40" s="25" t="s">
        <v>35</v>
      </c>
      <c r="F40" s="27">
        <v>1071.49</v>
      </c>
      <c r="G40" s="26">
        <v>43243.410000000011</v>
      </c>
      <c r="I40" s="28">
        <f t="shared" si="0"/>
        <v>44344.790000000008</v>
      </c>
      <c r="J40" s="28">
        <f>+I40</f>
        <v>44344.790000000008</v>
      </c>
      <c r="K40" s="32" t="s">
        <v>110</v>
      </c>
    </row>
    <row r="41" spans="1:11" x14ac:dyDescent="0.2">
      <c r="A41" s="25" t="s">
        <v>34</v>
      </c>
      <c r="B41" s="27">
        <v>8411.9</v>
      </c>
      <c r="C41" s="26">
        <v>67681.31</v>
      </c>
      <c r="E41" s="25" t="s">
        <v>33</v>
      </c>
      <c r="F41" s="27">
        <v>8819.6000000000022</v>
      </c>
      <c r="G41" s="26">
        <v>70957.780000000013</v>
      </c>
      <c r="I41" s="28">
        <f t="shared" si="0"/>
        <v>69319.545000000013</v>
      </c>
      <c r="J41" s="28">
        <f>+I41</f>
        <v>69319.545000000013</v>
      </c>
      <c r="K41" s="32" t="s">
        <v>111</v>
      </c>
    </row>
    <row r="42" spans="1:11" x14ac:dyDescent="0.2">
      <c r="A42" s="25" t="s">
        <v>32</v>
      </c>
      <c r="B42" s="27">
        <v>3096.4599999999996</v>
      </c>
      <c r="C42" s="26">
        <v>345928.13999999996</v>
      </c>
      <c r="E42" s="25" t="s">
        <v>31</v>
      </c>
      <c r="F42" s="27">
        <v>3143.8599999999997</v>
      </c>
      <c r="G42" s="26">
        <v>305277.68999999994</v>
      </c>
      <c r="I42" s="28">
        <f t="shared" si="0"/>
        <v>325602.91499999992</v>
      </c>
      <c r="J42" s="28">
        <f>+I42</f>
        <v>325602.91499999992</v>
      </c>
      <c r="K42" s="32" t="s">
        <v>112</v>
      </c>
    </row>
    <row r="43" spans="1:11" x14ac:dyDescent="0.2">
      <c r="A43" s="25" t="s">
        <v>30</v>
      </c>
      <c r="B43" s="27">
        <v>499.03999999999996</v>
      </c>
      <c r="C43" s="26">
        <v>40977.35</v>
      </c>
      <c r="E43" s="25" t="s">
        <v>29</v>
      </c>
      <c r="F43" s="27">
        <v>679.15</v>
      </c>
      <c r="G43" s="26">
        <v>42194.130000000005</v>
      </c>
      <c r="I43" s="28">
        <f t="shared" si="0"/>
        <v>41585.740000000005</v>
      </c>
      <c r="J43" s="28">
        <f>+I43</f>
        <v>41585.740000000005</v>
      </c>
      <c r="K43" s="32" t="s">
        <v>113</v>
      </c>
    </row>
    <row r="44" spans="1:11" ht="16" thickBot="1" x14ac:dyDescent="0.25">
      <c r="A44" s="25" t="s">
        <v>28</v>
      </c>
      <c r="B44" s="27">
        <v>1652655.1499999994</v>
      </c>
      <c r="C44" s="29">
        <f>SUM(C14:C43)</f>
        <v>36508629.140000008</v>
      </c>
      <c r="E44" s="25" t="s">
        <v>28</v>
      </c>
      <c r="F44" s="27">
        <v>1955857.3800000008</v>
      </c>
      <c r="G44" s="29">
        <f>SUM(G14:G43)</f>
        <v>40055699.590000004</v>
      </c>
      <c r="I44" s="29">
        <f>SUM(I14:I43)</f>
        <v>38293594.409999982</v>
      </c>
      <c r="J44" s="29">
        <f>SUM(J14:J43)</f>
        <v>38262844.964999996</v>
      </c>
    </row>
    <row r="45" spans="1:11" ht="16" thickTop="1" x14ac:dyDescent="0.2">
      <c r="I4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SOV</vt:lpstr>
      <vt:lpstr>Sheet2</vt:lpstr>
      <vt:lpstr>location </vt:lpstr>
      <vt:lpstr>SOV!Print_Area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Nowrouz</dc:creator>
  <cp:lastModifiedBy>Microsoft Office User</cp:lastModifiedBy>
  <dcterms:created xsi:type="dcterms:W3CDTF">2019-08-16T18:55:34Z</dcterms:created>
  <dcterms:modified xsi:type="dcterms:W3CDTF">2022-12-08T19:31:38Z</dcterms:modified>
</cp:coreProperties>
</file>