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78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<sst xmlns="http://schemas.openxmlformats.org/spreadsheetml/2006/main" count="120" uniqueCount="103">
  <si>
    <t>Function</t>
  </si>
  <si>
    <t>Formula</t>
  </si>
  <si>
    <t>Result should be</t>
  </si>
  <si>
    <t>Equal?</t>
  </si>
  <si>
    <t>All equal?</t>
  </si>
  <si>
    <t>Arguments</t>
  </si>
  <si>
    <t>AGGREGATE (see sheet2)</t>
  </si>
  <si>
    <t>BETA.DIST (cumulative)</t>
  </si>
  <si>
    <t>BETA.DIST (non-cumulative)</t>
  </si>
  <si>
    <t>BETA.INV</t>
  </si>
  <si>
    <t>BINOM.DIST (cumulative)</t>
  </si>
  <si>
    <t>BINOM.DIST (non-cumulative)</t>
  </si>
  <si>
    <t>BINOM.INV</t>
  </si>
  <si>
    <t>CEILING.PRECISE</t>
  </si>
  <si>
    <t>ISO.CEILING</t>
  </si>
  <si>
    <t>CHISQ.DIST</t>
  </si>
  <si>
    <t>CHISQ.DIST.RT</t>
  </si>
  <si>
    <t>CHISQ.INV</t>
  </si>
  <si>
    <t>CHISQ.INV.RT</t>
  </si>
  <si>
    <t>CHISQ.TEST</t>
  </si>
  <si>
    <t>CONFIDENCE.NORM</t>
  </si>
  <si>
    <t>CONFIDENCE.T</t>
  </si>
  <si>
    <t>COVARIANCE.P</t>
  </si>
  <si>
    <t>COVARIANCE.S</t>
  </si>
  <si>
    <t>ERF.PRECISE</t>
  </si>
  <si>
    <t>ERF.C.PRECISE</t>
  </si>
  <si>
    <t>EXPON.DIST (cumulative)</t>
  </si>
  <si>
    <t>EXPON.DIST (non-cumulative)</t>
  </si>
  <si>
    <t>F.DIST (cumulative)</t>
  </si>
  <si>
    <t>F.DIST (non-cumulative)</t>
  </si>
  <si>
    <t>F.DIST.RT</t>
  </si>
  <si>
    <t>F.INV</t>
  </si>
  <si>
    <t>F.INV.RT</t>
  </si>
  <si>
    <t>F.TEST</t>
  </si>
  <si>
    <t>FLOOR.PRECISE</t>
  </si>
  <si>
    <t>GAMMA.DIST</t>
  </si>
  <si>
    <t>GAMMA.INV</t>
  </si>
  <si>
    <t>GAMMALN.PRECISE</t>
  </si>
  <si>
    <t>HYPGEOM.DIST (cumulative)</t>
  </si>
  <si>
    <t>HYPGEOM.DIST (non-cumulative)</t>
  </si>
  <si>
    <t>LOGNORM.DIST (cumulative)</t>
  </si>
  <si>
    <t>LOGNORM.DIST (non-cumulative)</t>
  </si>
  <si>
    <t>LOGNORM.INV</t>
  </si>
  <si>
    <t>MODE.MULT</t>
  </si>
  <si>
    <t>MODE.SNGL</t>
  </si>
  <si>
    <t>NEGBINOM.DIST (cumulative)</t>
  </si>
  <si>
    <t>NEGBINOM.DIST (non-cumulative)</t>
  </si>
  <si>
    <t>NETWORKDAYS.INTL</t>
  </si>
  <si>
    <t>NORM.DIST (cumulative)</t>
  </si>
  <si>
    <t>NORM.DIST (non-cumulative)</t>
  </si>
  <si>
    <t>NORM.INV</t>
  </si>
  <si>
    <t>NORM.S.DIST (cumulative)</t>
  </si>
  <si>
    <t>NORM.S.DIST (non-cumulative)</t>
  </si>
  <si>
    <t>NORM.S.INV</t>
  </si>
  <si>
    <t>PERCENTILE.EXC</t>
  </si>
  <si>
    <t>PERCENTILE.INC</t>
  </si>
  <si>
    <t>PERCENTRANK.EXC</t>
  </si>
  <si>
    <t>PERCENTRANK.INC</t>
  </si>
  <si>
    <t>POISSON.DIST (cumulative)</t>
  </si>
  <si>
    <t>POISSON.DIST (non-cumulative)</t>
  </si>
  <si>
    <t>QUARTILE.EXC</t>
  </si>
  <si>
    <t>QUARTILE.INC</t>
  </si>
  <si>
    <t>RANK.AVG</t>
  </si>
  <si>
    <t>RANK.EQ</t>
  </si>
  <si>
    <t>STDEV.P</t>
  </si>
  <si>
    <t>STDEV.S</t>
  </si>
  <si>
    <t>T.DIST (cumulative)</t>
  </si>
  <si>
    <t>T.DIST.2T</t>
  </si>
  <si>
    <t>T.DIST.RT</t>
  </si>
  <si>
    <t>T.INV</t>
  </si>
  <si>
    <t>T.INV.2T</t>
  </si>
  <si>
    <t>T.TEST</t>
  </si>
  <si>
    <t>VAR.P</t>
  </si>
  <si>
    <t>VAR.S</t>
  </si>
  <si>
    <t>WEIBULL.DIST (cumulative)</t>
  </si>
  <si>
    <t>WEIBULL.DIST (non-cumulative)</t>
  </si>
  <si>
    <t>WORKDAY.INTL</t>
  </si>
  <si>
    <t>Z.TEST</t>
  </si>
  <si>
    <t>T.DIST (non-cumulative)</t>
  </si>
  <si>
    <t>func.num</t>
  </si>
  <si>
    <t>func.name</t>
  </si>
  <si>
    <t>AVERAGE</t>
  </si>
  <si>
    <t>COUNT</t>
  </si>
  <si>
    <t>COUNTA</t>
  </si>
  <si>
    <t>MAX</t>
  </si>
  <si>
    <t>MIN</t>
  </si>
  <si>
    <t>PRODUCT</t>
  </si>
  <si>
    <t>SUM</t>
  </si>
  <si>
    <t>MEDIAN</t>
  </si>
  <si>
    <t>LARGE</t>
  </si>
  <si>
    <t>SMALL</t>
  </si>
  <si>
    <t>option</t>
  </si>
  <si>
    <t>behaviour</t>
  </si>
  <si>
    <t>ignore nested SUBTOTAL/AGGREGATE</t>
  </si>
  <si>
    <t>ignore hidden rows, nested SUBTOTAL/AGGREGATE</t>
  </si>
  <si>
    <t>ignore error values, nested SUBTOTAL/AGGREGATE</t>
  </si>
  <si>
    <t>ignore hidden rows, error values, nested SUBTOTAL/AGGREGATE</t>
  </si>
  <si>
    <t>ignore nothing</t>
  </si>
  <si>
    <t>ignore hidden rows</t>
  </si>
  <si>
    <t>ignore error values</t>
  </si>
  <si>
    <t>ignore hidden rows, error values</t>
  </si>
  <si>
    <t>Excel-results</t>
  </si>
  <si>
    <t>evaluation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</si>
</sst>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00000"/>
    <numFmt numFmtId="166" formatCode="D/M/YYYY"/>
    <numFmt numFmtId="167" formatCode="&quot;WAAR&quot;;&quot;WAAR&quot;;&quot;ONWAAR&quot;"/>
    <numFmt numFmtId="168" formatCode="DD/MM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8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19.2857142857143"/>
    <col collapsed="false" hidden="false" max="2" min="2" style="0" width="18.2857142857143"/>
    <col collapsed="false" hidden="false" max="3" min="3" style="0" width="17.8571428571429"/>
    <col collapsed="false" hidden="false" max="4" min="4" style="0" width="8.70918367346939"/>
    <col collapsed="false" hidden="false" max="5" min="5" style="0" width="10.4234693877551"/>
    <col collapsed="false" hidden="false" max="6" min="6" style="0" width="14.5714285714286"/>
    <col collapsed="false" hidden="false" max="7" min="7" style="0" width="15.1479591836735"/>
    <col collapsed="false" hidden="false" max="8" min="8" style="0" width="13.1377551020408"/>
    <col collapsed="false" hidden="false" max="1025" min="9" style="0" width="8.7091836734693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/>
      <c r="H1" s="3"/>
    </row>
    <row r="2" customFormat="false" ht="13.8" hidden="false" customHeight="false" outlineLevel="0" collapsed="false">
      <c r="A2" s="4" t="s">
        <v>6</v>
      </c>
      <c r="B2" s="5" t="n">
        <f aca="false">AND(Sheet2!C39:U47)</f>
        <v>1</v>
      </c>
      <c r="C2" s="6" t="n">
        <v>1</v>
      </c>
      <c r="D2" s="7" t="n">
        <f aca="false">ROUND(B2,12)=ROUND(C2,12)</f>
        <v>1</v>
      </c>
      <c r="E2" s="7" t="n">
        <f aca="false">AND(D2:D80)</f>
        <v>1</v>
      </c>
      <c r="F2" s="4" t="n">
        <v>2</v>
      </c>
      <c r="G2" s="4" t="n">
        <v>44</v>
      </c>
      <c r="H2" s="8"/>
    </row>
    <row r="3" customFormat="false" ht="13.8" hidden="false" customHeight="false" outlineLevel="0" collapsed="false">
      <c r="A3" s="4" t="s">
        <v>7</v>
      </c>
      <c r="B3" s="5" t="n">
        <f aca="false">_xlfn.BETA.DIST(F2,F5,F5,1,G5,G7)</f>
        <v>0.422848132802469</v>
      </c>
      <c r="C3" s="5" t="n">
        <v>0.422848132802469</v>
      </c>
      <c r="D3" s="7" t="n">
        <f aca="false">ROUND(B3,12)=ROUND(C3,12)</f>
        <v>1</v>
      </c>
      <c r="E3" s="4"/>
      <c r="F3" s="4" t="n">
        <v>1.5</v>
      </c>
      <c r="G3" s="4" t="n">
        <f aca="false">20/15</f>
        <v>1.33333333333333</v>
      </c>
      <c r="H3" s="9" t="n">
        <v>39448</v>
      </c>
    </row>
    <row r="4" customFormat="false" ht="15" hidden="false" customHeight="false" outlineLevel="0" collapsed="false">
      <c r="A4" s="4" t="s">
        <v>8</v>
      </c>
      <c r="B4" s="4" t="n">
        <f aca="false">_xlfn.BETA.DIST(F2,F5,F5,0,G5,G7)</f>
        <v>0.0668888421920616</v>
      </c>
      <c r="C4" s="4" t="n">
        <v>0.0668888421920616</v>
      </c>
      <c r="D4" s="7" t="n">
        <f aca="false">ROUND(B4,12)=ROUND(C4,12)</f>
        <v>1</v>
      </c>
      <c r="E4" s="4"/>
      <c r="F4" s="4" t="n">
        <v>2</v>
      </c>
      <c r="G4" s="4" t="n">
        <v>5</v>
      </c>
      <c r="H4" s="9" t="n">
        <v>39508</v>
      </c>
    </row>
    <row r="5" customFormat="false" ht="15" hidden="false" customHeight="false" outlineLevel="0" collapsed="false">
      <c r="A5" s="4" t="s">
        <v>9</v>
      </c>
      <c r="B5" s="5" t="n">
        <f aca="false">_xlfn.BETA.INV(F5,F5,F6,G5,G7)</f>
        <v>1.00000090592338</v>
      </c>
      <c r="C5" s="5" t="n">
        <v>1.00000090592338</v>
      </c>
      <c r="D5" s="7" t="n">
        <f aca="false">ROUND(B5,12)=ROUND(C5,12)</f>
        <v>1</v>
      </c>
      <c r="E5" s="4"/>
      <c r="F5" s="4" t="n">
        <f aca="false">2/15</f>
        <v>0.133333333333333</v>
      </c>
      <c r="G5" s="4" t="n">
        <v>1</v>
      </c>
      <c r="H5" s="9" t="n">
        <v>39751</v>
      </c>
    </row>
    <row r="6" customFormat="false" ht="15" hidden="false" customHeight="false" outlineLevel="0" collapsed="false">
      <c r="A6" s="4" t="s">
        <v>10</v>
      </c>
      <c r="B6" s="5" t="n">
        <f aca="false">_xlfn.BINOM.DIST(F6,G2,F5,1)</f>
        <v>0.0143175966847769</v>
      </c>
      <c r="C6" s="5" t="n">
        <v>0.0143175966847769</v>
      </c>
      <c r="D6" s="7" t="n">
        <f aca="false">ROUND(B6,12)=ROUND(C6,12)</f>
        <v>1</v>
      </c>
      <c r="E6" s="4"/>
      <c r="F6" s="4" t="n">
        <f aca="false">20/15</f>
        <v>1.33333333333333</v>
      </c>
      <c r="G6" s="4" t="n">
        <v>2</v>
      </c>
      <c r="H6" s="9"/>
    </row>
    <row r="7" customFormat="false" ht="15" hidden="false" customHeight="false" outlineLevel="0" collapsed="false">
      <c r="A7" s="4" t="s">
        <v>11</v>
      </c>
      <c r="B7" s="5" t="n">
        <f aca="false">_xlfn.BINOM.DIST(F6,G2,F5,0)</f>
        <v>0.0124747377055482</v>
      </c>
      <c r="C7" s="5" t="n">
        <v>0.0124747377055482</v>
      </c>
      <c r="D7" s="7" t="n">
        <f aca="false">ROUND(B7,12)=ROUND(C7,12)</f>
        <v>1</v>
      </c>
      <c r="E7" s="4"/>
      <c r="F7" s="4" t="n">
        <v>2</v>
      </c>
      <c r="G7" s="4" t="n">
        <v>6</v>
      </c>
      <c r="H7" s="9"/>
    </row>
    <row r="8" customFormat="false" ht="15" hidden="false" customHeight="false" outlineLevel="0" collapsed="false">
      <c r="A8" s="4" t="s">
        <v>12</v>
      </c>
      <c r="B8" s="5" t="n">
        <f aca="false">_xlfn.BINOM.INV(G2,F5,F5)</f>
        <v>3</v>
      </c>
      <c r="C8" s="5" t="n">
        <v>3</v>
      </c>
      <c r="D8" s="7" t="n">
        <f aca="false">ROUND(B8,12)=ROUND(C8,12)</f>
        <v>1</v>
      </c>
      <c r="E8" s="4"/>
      <c r="F8" s="4" t="n">
        <v>2</v>
      </c>
      <c r="G8" s="4" t="n">
        <v>6.6</v>
      </c>
    </row>
    <row r="9" customFormat="false" ht="15" hidden="false" customHeight="false" outlineLevel="0" collapsed="false">
      <c r="A9" s="4" t="s">
        <v>13</v>
      </c>
      <c r="B9" s="5" t="n">
        <f aca="false">_xlfn.CEILING.PRECISE(G6,F9)</f>
        <v>4</v>
      </c>
      <c r="C9" s="5" t="n">
        <v>4</v>
      </c>
      <c r="D9" s="7" t="n">
        <f aca="false">ROUND(B9,12)=ROUND(C9,12)</f>
        <v>1</v>
      </c>
      <c r="E9" s="4"/>
      <c r="F9" s="4" t="n">
        <v>4</v>
      </c>
      <c r="G9" s="4" t="n">
        <v>8</v>
      </c>
    </row>
    <row r="10" customFormat="false" ht="15" hidden="false" customHeight="false" outlineLevel="0" collapsed="false">
      <c r="A10" s="4" t="s">
        <v>14</v>
      </c>
      <c r="B10" s="5" t="n">
        <f aca="false">ISO.CEILING(G6,F5)</f>
        <v>2</v>
      </c>
      <c r="C10" s="5" t="n">
        <v>2</v>
      </c>
      <c r="D10" s="7" t="n">
        <f aca="false">ROUND(B10,12)=ROUND(C10,12)</f>
        <v>1</v>
      </c>
      <c r="E10" s="4"/>
      <c r="F10" s="4" t="n">
        <v>2</v>
      </c>
      <c r="G10" s="4" t="n">
        <v>1</v>
      </c>
    </row>
    <row r="11" customFormat="false" ht="15" hidden="false" customHeight="false" outlineLevel="0" collapsed="false">
      <c r="A11" s="4" t="s">
        <v>15</v>
      </c>
      <c r="B11" s="5" t="n">
        <f aca="false">_xlfn.CHISQ.DIST(G6,G4,1)</f>
        <v>0.15085496391539</v>
      </c>
      <c r="C11" s="5" t="n">
        <v>0.15085496391539</v>
      </c>
      <c r="D11" s="7" t="n">
        <f aca="false">ROUND(B11,12)=ROUND(C11,12)</f>
        <v>1</v>
      </c>
      <c r="E11" s="4"/>
      <c r="F11" s="4"/>
      <c r="G11" s="4"/>
    </row>
    <row r="12" customFormat="false" ht="15" hidden="false" customHeight="false" outlineLevel="0" collapsed="false">
      <c r="A12" s="4" t="s">
        <v>16</v>
      </c>
      <c r="B12" s="5" t="n">
        <f aca="false">_xlfn.CHISQ.DIST.RT(F4,G4)</f>
        <v>0.84914503608461</v>
      </c>
      <c r="C12" s="5" t="n">
        <v>0.84914503608461</v>
      </c>
      <c r="D12" s="7" t="n">
        <f aca="false">ROUND(B12,12)=ROUND(C12,12)</f>
        <v>1</v>
      </c>
      <c r="E12" s="4"/>
      <c r="F12" s="4"/>
      <c r="G12" s="4"/>
    </row>
    <row r="13" customFormat="false" ht="13.8" hidden="false" customHeight="false" outlineLevel="0" collapsed="false">
      <c r="A13" s="4" t="s">
        <v>17</v>
      </c>
      <c r="B13" s="5" t="n">
        <f aca="false">_xlfn.CHISQ.INV(F5,G4)</f>
        <v>1.87118365059956</v>
      </c>
      <c r="C13" s="5" t="n">
        <v>1.87118365059956</v>
      </c>
      <c r="D13" s="7" t="n">
        <f aca="false">ROUND(B13,12)=ROUND(C13,12)</f>
        <v>1</v>
      </c>
      <c r="E13" s="4"/>
      <c r="F13" s="4"/>
      <c r="G13" s="4"/>
      <c r="H13" s="10"/>
    </row>
    <row r="14" customFormat="false" ht="15" hidden="false" customHeight="false" outlineLevel="0" collapsed="false">
      <c r="A14" s="4" t="s">
        <v>18</v>
      </c>
      <c r="B14" s="11" t="n">
        <f aca="false">_xlfn.CHISQ.INV.RT(F5,G4)</f>
        <v>8.4454801128565</v>
      </c>
      <c r="C14" s="11" t="n">
        <v>8.4454801128565</v>
      </c>
      <c r="D14" s="7" t="n">
        <f aca="false">ROUND(B14,12)=ROUND(C14,12)</f>
        <v>1</v>
      </c>
      <c r="E14" s="4"/>
      <c r="F14" s="4"/>
      <c r="G14" s="4"/>
    </row>
    <row r="15" customFormat="false" ht="15" hidden="false" customHeight="false" outlineLevel="0" collapsed="false">
      <c r="A15" s="4" t="s">
        <v>19</v>
      </c>
      <c r="B15" s="5" t="n">
        <f aca="false">_xlfn.CHISQ.TEST(F2:F10,G2:G10)</f>
        <v>1.8744045912598E-008</v>
      </c>
      <c r="C15" s="5" t="n">
        <v>1.8744045912598E-008</v>
      </c>
      <c r="D15" s="7" t="n">
        <f aca="false">ROUND(B15,12)=ROUND(C15,12)</f>
        <v>1</v>
      </c>
      <c r="E15" s="4"/>
      <c r="F15" s="4"/>
      <c r="G15" s="4"/>
    </row>
    <row r="16" customFormat="false" ht="15" hidden="false" customHeight="false" outlineLevel="0" collapsed="false">
      <c r="A16" s="4" t="s">
        <v>20</v>
      </c>
      <c r="B16" s="5" t="n">
        <f aca="false">_xlfn.CONFIDENCE.NORM(F5,G8,G2)</f>
        <v>1.49356165833111</v>
      </c>
      <c r="C16" s="5" t="n">
        <v>1.49356165833111</v>
      </c>
      <c r="D16" s="7" t="n">
        <f aca="false">ROUND(B16,12)=ROUND(C16,12)</f>
        <v>1</v>
      </c>
      <c r="E16" s="4"/>
      <c r="F16" s="4"/>
      <c r="G16" s="4"/>
    </row>
    <row r="17" customFormat="false" ht="15" hidden="false" customHeight="false" outlineLevel="0" collapsed="false">
      <c r="A17" s="4" t="s">
        <v>21</v>
      </c>
      <c r="B17" s="5" t="n">
        <f aca="false">_xlfn.CONFIDENCE.T(F5,G8,G2)</f>
        <v>1.52236112511945</v>
      </c>
      <c r="C17" s="5" t="n">
        <v>1.52236112511945</v>
      </c>
      <c r="D17" s="7" t="n">
        <f aca="false">ROUND(B17,12)=ROUND(C17,12)</f>
        <v>1</v>
      </c>
      <c r="E17" s="4"/>
      <c r="F17" s="4"/>
      <c r="G17" s="4"/>
    </row>
    <row r="18" customFormat="false" ht="15" hidden="false" customHeight="false" outlineLevel="0" collapsed="false">
      <c r="A18" s="4" t="s">
        <v>22</v>
      </c>
      <c r="B18" s="5" t="n">
        <f aca="false">_xlfn.COVARIANCE.P(F2:F10,G2:G10)</f>
        <v>2.3040877914952</v>
      </c>
      <c r="C18" s="5" t="n">
        <v>2.3040877914952</v>
      </c>
      <c r="D18" s="7" t="n">
        <f aca="false">ROUND(B18,12)=ROUND(C18,12)</f>
        <v>1</v>
      </c>
      <c r="E18" s="4"/>
      <c r="F18" s="4"/>
      <c r="G18" s="4"/>
    </row>
    <row r="19" customFormat="false" ht="15" hidden="false" customHeight="false" outlineLevel="0" collapsed="false">
      <c r="A19" s="4" t="s">
        <v>23</v>
      </c>
      <c r="B19" s="5" t="n">
        <f aca="false">_xlfn.COVARIANCE.S(F2:F10,G2:G10)</f>
        <v>2.5920987654321</v>
      </c>
      <c r="C19" s="5" t="n">
        <v>2.5920987654321</v>
      </c>
      <c r="D19" s="7" t="n">
        <f aca="false">ROUND(B19,12)=ROUND(C19,12)</f>
        <v>1</v>
      </c>
      <c r="E19" s="4"/>
      <c r="F19" s="4"/>
      <c r="G19" s="4"/>
    </row>
    <row r="20" customFormat="false" ht="15" hidden="false" customHeight="false" outlineLevel="0" collapsed="false">
      <c r="A20" s="4" t="s">
        <v>24</v>
      </c>
      <c r="B20" s="5" t="n">
        <f aca="false">_xlfn.ERF.PRECISE(F4)</f>
        <v>0.995322265018953</v>
      </c>
      <c r="C20" s="5" t="n">
        <v>0.995322265018953</v>
      </c>
      <c r="D20" s="7" t="n">
        <f aca="false">ROUND(B20,12)=ROUND(C20,12)</f>
        <v>1</v>
      </c>
      <c r="E20" s="4"/>
      <c r="F20" s="4"/>
      <c r="G20" s="4"/>
    </row>
    <row r="21" customFormat="false" ht="15" hidden="false" customHeight="false" outlineLevel="0" collapsed="false">
      <c r="A21" s="4" t="s">
        <v>25</v>
      </c>
      <c r="B21" s="5" t="n">
        <f aca="false">_xlfn.ERFC.PRECISE(F7)</f>
        <v>0.00467773498104727</v>
      </c>
      <c r="C21" s="5" t="n">
        <v>0.00467773498104727</v>
      </c>
      <c r="D21" s="7" t="n">
        <f aca="false">ROUND(B21,12)=ROUND(C21,12)</f>
        <v>1</v>
      </c>
      <c r="E21" s="4"/>
      <c r="F21" s="4"/>
      <c r="G21" s="4"/>
    </row>
    <row r="22" customFormat="false" ht="15" hidden="false" customHeight="false" outlineLevel="0" collapsed="false">
      <c r="A22" s="4" t="s">
        <v>26</v>
      </c>
      <c r="B22" s="5" t="n">
        <f aca="false">_xlfn.EXPON.DIST(F4,F5,1)</f>
        <v>0.234071661635351</v>
      </c>
      <c r="C22" s="5" t="n">
        <v>0.234071661635351</v>
      </c>
      <c r="D22" s="7" t="n">
        <f aca="false">ROUND(B22,12)=ROUND(C22,12)</f>
        <v>1</v>
      </c>
      <c r="E22" s="4"/>
      <c r="F22" s="4"/>
      <c r="G22" s="4"/>
    </row>
    <row r="23" customFormat="false" ht="15" hidden="false" customHeight="false" outlineLevel="0" collapsed="false">
      <c r="A23" s="4" t="s">
        <v>27</v>
      </c>
      <c r="B23" s="5" t="n">
        <f aca="false">_xlfn.EXPON.DIST(F4,F5,0)</f>
        <v>0.10212377844862</v>
      </c>
      <c r="C23" s="5" t="n">
        <v>0.10212377844862</v>
      </c>
      <c r="D23" s="7" t="n">
        <f aca="false">ROUND(B23,12)=ROUND(C23,12)</f>
        <v>1</v>
      </c>
      <c r="E23" s="4"/>
      <c r="F23" s="4"/>
      <c r="G23" s="4"/>
    </row>
    <row r="24" customFormat="false" ht="15" hidden="false" customHeight="false" outlineLevel="0" collapsed="false">
      <c r="A24" s="4" t="s">
        <v>28</v>
      </c>
      <c r="B24" s="5" t="n">
        <f aca="false">_xlfn.F.DIST(F4,G8,G9,1)</f>
        <v>0.8208</v>
      </c>
      <c r="C24" s="5" t="n">
        <v>0.8208</v>
      </c>
      <c r="D24" s="7" t="n">
        <f aca="false">ROUND(B24,12)=ROUND(C24,12)</f>
        <v>1</v>
      </c>
      <c r="E24" s="4"/>
      <c r="F24" s="4"/>
      <c r="G24" s="4"/>
    </row>
    <row r="25" customFormat="false" ht="15" hidden="false" customHeight="false" outlineLevel="0" collapsed="false">
      <c r="A25" s="4" t="s">
        <v>29</v>
      </c>
      <c r="B25" s="5" t="n">
        <f aca="false">_xlfn.F.DIST(F4,G8,G9,0)</f>
        <v>0.165888</v>
      </c>
      <c r="C25" s="5" t="n">
        <v>0.165888</v>
      </c>
      <c r="D25" s="7" t="n">
        <f aca="false">ROUND(B25,12)=ROUND(C25,12)</f>
        <v>1</v>
      </c>
      <c r="E25" s="4"/>
      <c r="F25" s="4"/>
      <c r="G25" s="4"/>
    </row>
    <row r="26" customFormat="false" ht="15" hidden="false" customHeight="false" outlineLevel="0" collapsed="false">
      <c r="A26" s="4" t="s">
        <v>30</v>
      </c>
      <c r="B26" s="5" t="n">
        <f aca="false">_xlfn.F.DIST.RT(F4,G4,G7)</f>
        <v>0.211674327499376</v>
      </c>
      <c r="C26" s="5" t="n">
        <v>0.211674327499376</v>
      </c>
      <c r="D26" s="7" t="n">
        <f aca="false">ROUND(B26,12)=ROUND(C26,12)</f>
        <v>1</v>
      </c>
      <c r="E26" s="4"/>
      <c r="F26" s="4"/>
      <c r="G26" s="4"/>
    </row>
    <row r="27" customFormat="false" ht="15" hidden="false" customHeight="false" outlineLevel="0" collapsed="false">
      <c r="A27" s="4" t="s">
        <v>31</v>
      </c>
      <c r="B27" s="5" t="n">
        <f aca="false">_xlfn.F.INV(F5,G4,G7)</f>
        <v>0.347899919818629</v>
      </c>
      <c r="C27" s="5" t="n">
        <v>0.347899919818629</v>
      </c>
      <c r="D27" s="7" t="n">
        <f aca="false">ROUND(B27,12)=ROUND(C27,12)</f>
        <v>1</v>
      </c>
      <c r="E27" s="4"/>
      <c r="F27" s="4"/>
      <c r="G27" s="4"/>
    </row>
    <row r="28" customFormat="false" ht="15" hidden="false" customHeight="false" outlineLevel="0" collapsed="false">
      <c r="A28" s="4" t="s">
        <v>32</v>
      </c>
      <c r="B28" s="5" t="n">
        <f aca="false">_xlfn.F.INV.RT(F5,G4,G7)</f>
        <v>2.65289925968912</v>
      </c>
      <c r="C28" s="5" t="n">
        <v>2.65289925968912</v>
      </c>
      <c r="D28" s="7" t="n">
        <f aca="false">ROUND(B28,12)=ROUND(C28,12)</f>
        <v>1</v>
      </c>
      <c r="E28" s="4"/>
      <c r="F28" s="4"/>
      <c r="G28" s="4"/>
    </row>
    <row r="29" customFormat="false" ht="15" hidden="false" customHeight="false" outlineLevel="0" collapsed="false">
      <c r="A29" s="4" t="s">
        <v>33</v>
      </c>
      <c r="B29" s="5" t="n">
        <f aca="false">_xlfn.F.TEST(F2:F10,G2:G10)</f>
        <v>5.81499699763692E-008</v>
      </c>
      <c r="C29" s="5" t="n">
        <v>5.81499699763695E-008</v>
      </c>
      <c r="D29" s="7" t="n">
        <f aca="false">ROUND(B29,12)=ROUND(C29,12)</f>
        <v>1</v>
      </c>
      <c r="E29" s="4"/>
      <c r="F29" s="4"/>
      <c r="G29" s="4"/>
    </row>
    <row r="30" customFormat="false" ht="15" hidden="false" customHeight="false" outlineLevel="0" collapsed="false">
      <c r="A30" s="4" t="s">
        <v>34</v>
      </c>
      <c r="B30" s="5" t="n">
        <f aca="false">_xlfn.FLOOR.PRECISE(F3,F4)</f>
        <v>0</v>
      </c>
      <c r="C30" s="5" t="n">
        <v>0</v>
      </c>
      <c r="D30" s="7" t="n">
        <f aca="false">ROUND(B30,12)=ROUND(C30,12)</f>
        <v>1</v>
      </c>
      <c r="E30" s="4"/>
      <c r="F30" s="4"/>
      <c r="G30" s="4"/>
    </row>
    <row r="31" customFormat="false" ht="15" hidden="false" customHeight="false" outlineLevel="0" collapsed="false">
      <c r="A31" s="4" t="s">
        <v>35</v>
      </c>
      <c r="B31" s="5" t="n">
        <f aca="false">_xlfn.GAMMA.DIST(F2,F5,G5,1)</f>
        <v>0.99207556488413</v>
      </c>
      <c r="C31" s="5" t="n">
        <v>0.992075564884131</v>
      </c>
      <c r="D31" s="7" t="n">
        <f aca="false">ROUND(B31,12)=ROUND(C31,12)</f>
        <v>1</v>
      </c>
      <c r="E31" s="4"/>
      <c r="F31" s="4"/>
      <c r="G31" s="4"/>
    </row>
    <row r="32" customFormat="false" ht="15" hidden="false" customHeight="false" outlineLevel="0" collapsed="false">
      <c r="A32" s="4" t="s">
        <v>36</v>
      </c>
      <c r="B32" s="5" t="n">
        <f aca="false">_xlfn.GAMMA.INV(F5,G5,G6)</f>
        <v>0.286201687281347</v>
      </c>
      <c r="C32" s="5" t="n">
        <v>0.286201687281347</v>
      </c>
      <c r="D32" s="7" t="n">
        <f aca="false">ROUND(B32,12)=ROUND(C32,12)</f>
        <v>1</v>
      </c>
      <c r="E32" s="4"/>
      <c r="F32" s="4"/>
      <c r="G32" s="4"/>
    </row>
    <row r="33" customFormat="false" ht="15" hidden="false" customHeight="false" outlineLevel="0" collapsed="false">
      <c r="A33" s="4" t="s">
        <v>37</v>
      </c>
      <c r="B33" s="5" t="n">
        <f aca="false">_xlfn.GAMMALN.PRECISE(F4)</f>
        <v>0</v>
      </c>
      <c r="C33" s="5" t="n">
        <v>0</v>
      </c>
      <c r="D33" s="7" t="n">
        <f aca="false">ROUND(B33,12)=ROUND(C33,12)</f>
        <v>1</v>
      </c>
      <c r="E33" s="4"/>
      <c r="F33" s="4"/>
      <c r="G33" s="4"/>
    </row>
    <row r="34" customFormat="false" ht="15" hidden="false" customHeight="false" outlineLevel="0" collapsed="false">
      <c r="A34" s="4" t="s">
        <v>38</v>
      </c>
      <c r="B34" s="5" t="n">
        <f aca="false">_xlfn.HYPGEOM.DIST(G6,G7,G9,G2,1)</f>
        <v>0.936820978227671</v>
      </c>
      <c r="C34" s="5" t="n">
        <v>0.936820978227671</v>
      </c>
      <c r="D34" s="7" t="n">
        <f aca="false">ROUND(B34,12)=ROUND(C34,12)</f>
        <v>1</v>
      </c>
      <c r="E34" s="4"/>
      <c r="F34" s="4"/>
      <c r="G34" s="4"/>
    </row>
    <row r="35" customFormat="false" ht="15" hidden="false" customHeight="false" outlineLevel="0" collapsed="false">
      <c r="A35" s="4" t="s">
        <v>39</v>
      </c>
      <c r="B35" s="5" t="n">
        <f aca="false">_xlfn.HYPGEOM.DIST(G6,G7,G9,G2,0)</f>
        <v>0.233648937562721</v>
      </c>
      <c r="C35" s="5" t="n">
        <v>0.233648937562721</v>
      </c>
      <c r="D35" s="7" t="n">
        <f aca="false">ROUND(B35,12)=ROUND(C35,12)</f>
        <v>1</v>
      </c>
      <c r="E35" s="4"/>
      <c r="F35" s="4"/>
      <c r="G35" s="4"/>
    </row>
    <row r="36" customFormat="false" ht="15" hidden="false" customHeight="false" outlineLevel="0" collapsed="false">
      <c r="A36" s="4" t="s">
        <v>40</v>
      </c>
      <c r="B36" s="5" t="n">
        <f aca="false">_xlfn.LOGNORM.DIST(G4,F8,G8,1)</f>
        <v>0.476405933260772</v>
      </c>
      <c r="C36" s="5" t="n">
        <v>0.476405933260772</v>
      </c>
      <c r="D36" s="7" t="n">
        <f aca="false">ROUND(B36,12)=ROUND(C36,12)</f>
        <v>1</v>
      </c>
      <c r="E36" s="4"/>
      <c r="F36" s="4"/>
      <c r="G36" s="4"/>
    </row>
    <row r="37" customFormat="false" ht="15" hidden="false" customHeight="false" outlineLevel="0" collapsed="false">
      <c r="A37" s="4" t="s">
        <v>41</v>
      </c>
      <c r="B37" s="5" t="n">
        <f aca="false">_xlfn.LOGNORM.DIST(G4,F8,G8,0)</f>
        <v>0.0120680115750835</v>
      </c>
      <c r="C37" s="5" t="n">
        <v>0.0120680115750835</v>
      </c>
      <c r="D37" s="7" t="n">
        <f aca="false">ROUND(B37,12)=ROUND(C37,12)</f>
        <v>1</v>
      </c>
      <c r="E37" s="4"/>
      <c r="F37" s="4"/>
      <c r="G37" s="4"/>
    </row>
    <row r="38" customFormat="false" ht="15" hidden="false" customHeight="false" outlineLevel="0" collapsed="false">
      <c r="A38" s="4" t="s">
        <v>42</v>
      </c>
      <c r="B38" s="5" t="n">
        <f aca="false">_xlfn.LOGNORM.INV(F5,G7,G8)</f>
        <v>0.2641884328087</v>
      </c>
      <c r="C38" s="5" t="n">
        <v>0.2641884328087</v>
      </c>
      <c r="D38" s="7" t="n">
        <f aca="false">ROUND(B38,12)=ROUND(C38,12)</f>
        <v>1</v>
      </c>
      <c r="E38" s="4"/>
      <c r="F38" s="4"/>
      <c r="G38" s="4"/>
    </row>
    <row r="39" customFormat="false" ht="15" hidden="false" customHeight="false" outlineLevel="0" collapsed="false">
      <c r="A39" s="4" t="s">
        <v>43</v>
      </c>
      <c r="B39" s="5" t="n">
        <f aca="false">_xlfn.MODE.MULT(F2:F10)</f>
        <v>2</v>
      </c>
      <c r="C39" s="5" t="n">
        <v>2</v>
      </c>
      <c r="D39" s="7" t="n">
        <f aca="false">ROUND(B39,12)=ROUND(C39,12)</f>
        <v>1</v>
      </c>
      <c r="E39" s="4"/>
      <c r="F39" s="4"/>
      <c r="G39" s="4"/>
    </row>
    <row r="40" customFormat="false" ht="15" hidden="false" customHeight="false" outlineLevel="0" collapsed="false">
      <c r="A40" s="4" t="s">
        <v>44</v>
      </c>
      <c r="B40" s="5" t="n">
        <f aca="false">_xlfn.MODE.SNGL(F2:G10)</f>
        <v>2</v>
      </c>
      <c r="C40" s="5" t="n">
        <v>2</v>
      </c>
      <c r="D40" s="7" t="n">
        <f aca="false">ROUND(B40,12)=ROUND(C40,12)</f>
        <v>1</v>
      </c>
      <c r="E40" s="4"/>
      <c r="F40" s="4"/>
      <c r="G40" s="4"/>
    </row>
    <row r="41" customFormat="false" ht="15" hidden="false" customHeight="false" outlineLevel="0" collapsed="false">
      <c r="A41" s="4" t="s">
        <v>45</v>
      </c>
      <c r="B41" s="5" t="n">
        <f aca="false">_xlfn.NEGBINOM.DIST(F4,G4,F5,1)</f>
        <v>0.000699522633744842</v>
      </c>
      <c r="C41" s="5" t="n">
        <v>0.000699522633744855</v>
      </c>
      <c r="D41" s="7" t="n">
        <f aca="false">ROUND(B41,12)=ROUND(C41,12)</f>
        <v>1</v>
      </c>
      <c r="E41" s="4"/>
      <c r="F41" s="4"/>
      <c r="G41" s="4"/>
    </row>
    <row r="42" customFormat="false" ht="15" hidden="false" customHeight="false" outlineLevel="0" collapsed="false">
      <c r="A42" s="4" t="s">
        <v>46</v>
      </c>
      <c r="B42" s="5" t="n">
        <f aca="false">_xlfn.NEGBINOM.DIST(F4,G4,F5,0)</f>
        <v>0.000474776406035665</v>
      </c>
      <c r="C42" s="5" t="n">
        <v>0.000474776406035666</v>
      </c>
      <c r="D42" s="7" t="n">
        <f aca="false">ROUND(B42,12)=ROUND(C42,12)</f>
        <v>1</v>
      </c>
      <c r="E42" s="4"/>
      <c r="F42" s="4"/>
      <c r="G42" s="4"/>
    </row>
    <row r="43" customFormat="false" ht="15" hidden="false" customHeight="false" outlineLevel="0" collapsed="false">
      <c r="A43" s="4" t="s">
        <v>47</v>
      </c>
      <c r="B43" s="5" t="n">
        <f aca="false">NETWORKDAYS.INTL(H3,H5,1,H4)</f>
        <v>218</v>
      </c>
      <c r="C43" s="5" t="n">
        <v>218</v>
      </c>
      <c r="D43" s="7" t="n">
        <f aca="false">ROUND(B43,12)=ROUND(C43,12)</f>
        <v>1</v>
      </c>
      <c r="E43" s="4"/>
      <c r="F43" s="12"/>
      <c r="G43" s="12"/>
    </row>
    <row r="44" customFormat="false" ht="15" hidden="false" customHeight="false" outlineLevel="0" collapsed="false">
      <c r="A44" s="4" t="s">
        <v>47</v>
      </c>
      <c r="B44" s="5" t="n">
        <f aca="false">NETWORKDAYS.INTL(F44,F45,"1001000")</f>
        <v>18</v>
      </c>
      <c r="C44" s="5" t="n">
        <v>18</v>
      </c>
      <c r="D44" s="7" t="n">
        <f aca="false">ROUND(B44,12)=ROUND(C44,12)</f>
        <v>1</v>
      </c>
      <c r="F44" s="12" t="n">
        <v>41709</v>
      </c>
      <c r="G44" s="12" t="n">
        <v>41714</v>
      </c>
    </row>
    <row r="45" customFormat="false" ht="15" hidden="false" customHeight="false" outlineLevel="0" collapsed="false">
      <c r="A45" s="4" t="s">
        <v>47</v>
      </c>
      <c r="B45" s="5" t="n">
        <f aca="false">NETWORKDAYS.INTL(F44,F45)</f>
        <v>19</v>
      </c>
      <c r="C45" s="5" t="n">
        <v>19</v>
      </c>
      <c r="D45" s="7" t="n">
        <f aca="false">ROUND(B45,12)=ROUND(C45,12)</f>
        <v>1</v>
      </c>
      <c r="F45" s="12" t="n">
        <v>41733</v>
      </c>
      <c r="G45" s="12" t="n">
        <v>41733</v>
      </c>
    </row>
    <row r="46" customFormat="false" ht="15" hidden="false" customHeight="false" outlineLevel="0" collapsed="false">
      <c r="A46" s="4" t="s">
        <v>47</v>
      </c>
      <c r="B46" s="5" t="n">
        <f aca="false">NETWORKDAYS.INTL(F44,F45,2,G44:G47)</f>
        <v>17</v>
      </c>
      <c r="C46" s="5" t="n">
        <v>17</v>
      </c>
      <c r="D46" s="7" t="n">
        <f aca="false">ROUND(B46,12)=ROUND(C46,12)</f>
        <v>1</v>
      </c>
      <c r="F46" s="12"/>
      <c r="G46" s="12" t="n">
        <v>41718</v>
      </c>
    </row>
    <row r="47" customFormat="false" ht="15" hidden="false" customHeight="false" outlineLevel="0" collapsed="false">
      <c r="A47" s="4" t="s">
        <v>48</v>
      </c>
      <c r="B47" s="5" t="n">
        <f aca="false">_xlfn.NORM.DIST(F4,F6,G6,1)</f>
        <v>0.630558659818236</v>
      </c>
      <c r="C47" s="5" t="n">
        <v>0.630558659818237</v>
      </c>
      <c r="D47" s="7" t="n">
        <f aca="false">ROUND(B47,12)=ROUND(C47,12)</f>
        <v>1</v>
      </c>
      <c r="F47" s="12"/>
      <c r="G47" s="12" t="n">
        <v>41640</v>
      </c>
    </row>
    <row r="48" customFormat="false" ht="15" hidden="false" customHeight="false" outlineLevel="0" collapsed="false">
      <c r="A48" s="4" t="s">
        <v>49</v>
      </c>
      <c r="B48" s="5" t="n">
        <f aca="false">_xlfn.NORM.DIST(F4,F6,G6,0)</f>
        <v>0.188691613846497</v>
      </c>
      <c r="C48" s="5" t="n">
        <v>0.188691613846497</v>
      </c>
      <c r="D48" s="7" t="n">
        <f aca="false">ROUND(B48,12)=ROUND(C48,12)</f>
        <v>1</v>
      </c>
      <c r="E48" s="4"/>
      <c r="F48" s="4"/>
      <c r="G48" s="4"/>
    </row>
    <row r="49" customFormat="false" ht="15" hidden="false" customHeight="false" outlineLevel="0" collapsed="false">
      <c r="A49" s="4" t="s">
        <v>50</v>
      </c>
      <c r="B49" s="5" t="n">
        <f aca="false">_xlfn.NORM.INV(F5,G3,G6)</f>
        <v>-0.888209899940238</v>
      </c>
      <c r="C49" s="5" t="n">
        <v>-0.888209899940238</v>
      </c>
      <c r="D49" s="7" t="n">
        <f aca="false">ROUND(B49,12)=ROUND(C49,12)</f>
        <v>1</v>
      </c>
      <c r="E49" s="4"/>
      <c r="F49" s="4"/>
      <c r="G49" s="4"/>
    </row>
    <row r="50" customFormat="false" ht="15" hidden="false" customHeight="false" outlineLevel="0" collapsed="false">
      <c r="A50" s="4" t="s">
        <v>51</v>
      </c>
      <c r="B50" s="5" t="n">
        <f aca="false">_xlfn.NORM.S.DIST(F6,1)</f>
        <v>0.908788780274132</v>
      </c>
      <c r="C50" s="5" t="n">
        <v>0.908788780274132</v>
      </c>
      <c r="D50" s="7" t="n">
        <f aca="false">ROUND(B50,12)=ROUND(C50,12)</f>
        <v>1</v>
      </c>
      <c r="E50" s="4"/>
      <c r="F50" s="4"/>
      <c r="G50" s="4"/>
    </row>
    <row r="51" customFormat="false" ht="15" hidden="false" customHeight="false" outlineLevel="0" collapsed="false">
      <c r="A51" s="4" t="s">
        <v>52</v>
      </c>
      <c r="B51" s="5" t="n">
        <f aca="false">_xlfn.NORM.S.DIST(F6,0)</f>
        <v>0.164010074675994</v>
      </c>
      <c r="C51" s="5" t="n">
        <v>0.164010074675994</v>
      </c>
      <c r="D51" s="7" t="n">
        <f aca="false">ROUND(B51,12)=ROUND(C51,12)</f>
        <v>1</v>
      </c>
      <c r="E51" s="4"/>
      <c r="F51" s="4"/>
      <c r="G51" s="4"/>
    </row>
    <row r="52" customFormat="false" ht="15" hidden="false" customHeight="false" outlineLevel="0" collapsed="false">
      <c r="A52" s="4" t="s">
        <v>53</v>
      </c>
      <c r="B52" s="5" t="n">
        <f aca="false">_xlfn.NORM.S.INV(F5)</f>
        <v>-1.11077161663679</v>
      </c>
      <c r="C52" s="5" t="n">
        <v>-1.11077161663679</v>
      </c>
      <c r="D52" s="7" t="n">
        <f aca="false">ROUND(B52,12)=ROUND(C52,12)</f>
        <v>1</v>
      </c>
      <c r="E52" s="4"/>
      <c r="F52" s="4"/>
      <c r="G52" s="4"/>
    </row>
    <row r="53" customFormat="false" ht="15" hidden="false" customHeight="false" outlineLevel="0" collapsed="false">
      <c r="A53" s="4" t="s">
        <v>54</v>
      </c>
      <c r="B53" s="5" t="n">
        <f aca="false">_xlfn.PERCENTILE.EXC(F2:F10,F5)</f>
        <v>0.533333333333333</v>
      </c>
      <c r="C53" s="5" t="n">
        <v>0.533333333333333</v>
      </c>
      <c r="D53" s="7" t="n">
        <f aca="false">ROUND(B53,12)=ROUND(C53,12)</f>
        <v>1</v>
      </c>
      <c r="E53" s="4"/>
      <c r="F53" s="4"/>
      <c r="G53" s="4"/>
    </row>
    <row r="54" customFormat="false" ht="15" hidden="false" customHeight="false" outlineLevel="0" collapsed="false">
      <c r="A54" s="4" t="s">
        <v>55</v>
      </c>
      <c r="B54" s="5" t="n">
        <f aca="false">_xlfn.PERCENTILE.INC(F2:F10,G5)</f>
        <v>4</v>
      </c>
      <c r="C54" s="5" t="n">
        <v>4</v>
      </c>
      <c r="D54" s="7" t="n">
        <f aca="false">ROUND(B54,12)=ROUND(C54,12)</f>
        <v>1</v>
      </c>
      <c r="E54" s="4"/>
      <c r="F54" s="4"/>
      <c r="G54" s="4"/>
    </row>
    <row r="55" customFormat="false" ht="15" hidden="false" customHeight="false" outlineLevel="0" collapsed="false">
      <c r="A55" s="4" t="s">
        <v>56</v>
      </c>
      <c r="B55" s="5" t="n">
        <f aca="false">_xlfn.PERCENTILE.EXC(G2:G10,0.1)</f>
        <v>1</v>
      </c>
      <c r="C55" s="5" t="n">
        <v>1</v>
      </c>
      <c r="D55" s="7" t="n">
        <f aca="false">ROUND(B55,12)=ROUND(C55,12)</f>
        <v>1</v>
      </c>
      <c r="E55" s="4"/>
      <c r="F55" s="4"/>
      <c r="G55" s="4"/>
    </row>
    <row r="56" customFormat="false" ht="15" hidden="false" customHeight="false" outlineLevel="0" collapsed="false">
      <c r="A56" s="4" t="s">
        <v>57</v>
      </c>
      <c r="B56" s="5" t="n">
        <f aca="false">_xlfn.PERCENTRANK.INC(F9:G10,G10)</f>
        <v>0</v>
      </c>
      <c r="C56" s="5" t="n">
        <v>0</v>
      </c>
      <c r="D56" s="7" t="n">
        <f aca="false">ROUND(B56,12)=ROUND(C56,12)</f>
        <v>1</v>
      </c>
      <c r="E56" s="4"/>
      <c r="F56" s="4"/>
      <c r="G56" s="4"/>
    </row>
    <row r="57" customFormat="false" ht="15" hidden="false" customHeight="false" outlineLevel="0" collapsed="false">
      <c r="A57" s="4" t="s">
        <v>58</v>
      </c>
      <c r="B57" s="5" t="n">
        <f aca="false">_xlfn.POISSON.DIST(F6,G6,1)</f>
        <v>0.406005849709838</v>
      </c>
      <c r="C57" s="5" t="n">
        <v>0.406005849709838</v>
      </c>
      <c r="D57" s="7" t="n">
        <f aca="false">ROUND(B57,12)=ROUND(C57,12)</f>
        <v>1</v>
      </c>
      <c r="E57" s="4"/>
      <c r="F57" s="4"/>
      <c r="G57" s="4"/>
    </row>
    <row r="58" customFormat="false" ht="15" hidden="false" customHeight="false" outlineLevel="0" collapsed="false">
      <c r="A58" s="4" t="s">
        <v>59</v>
      </c>
      <c r="B58" s="5" t="n">
        <f aca="false">_xlfn.POISSON.DIST(F6,G6,0)</f>
        <v>0.270670566473225</v>
      </c>
      <c r="C58" s="5" t="n">
        <v>0.270670566473225</v>
      </c>
      <c r="D58" s="7" t="n">
        <f aca="false">ROUND(B58,12)=ROUND(C58,12)</f>
        <v>1</v>
      </c>
      <c r="E58" s="4"/>
      <c r="F58" s="4"/>
      <c r="G58" s="4"/>
    </row>
    <row r="59" customFormat="false" ht="15" hidden="false" customHeight="false" outlineLevel="0" collapsed="false">
      <c r="A59" s="4" t="s">
        <v>60</v>
      </c>
      <c r="B59" s="5" t="n">
        <f aca="false">_xlfn.QUARTILE.EXC(F2:F10,1)</f>
        <v>1.41666666666667</v>
      </c>
      <c r="C59" s="5" t="n">
        <v>1.41666666666667</v>
      </c>
      <c r="D59" s="7" t="n">
        <f aca="false">ROUND(B59,12)=ROUND(C59,12)</f>
        <v>1</v>
      </c>
      <c r="E59" s="4"/>
      <c r="F59" s="4"/>
      <c r="G59" s="4"/>
    </row>
    <row r="60" customFormat="false" ht="15" hidden="false" customHeight="false" outlineLevel="0" collapsed="false">
      <c r="A60" s="4" t="s">
        <v>61</v>
      </c>
      <c r="B60" s="5" t="n">
        <f aca="false">_xlfn.QUARTILE.INC(F2:F10,1)</f>
        <v>1.5</v>
      </c>
      <c r="C60" s="5" t="n">
        <v>1.5</v>
      </c>
      <c r="D60" s="7" t="n">
        <f aca="false">ROUND(B60,12)=ROUND(C60,12)</f>
        <v>1</v>
      </c>
      <c r="E60" s="4"/>
      <c r="F60" s="4"/>
      <c r="G60" s="4"/>
    </row>
    <row r="61" customFormat="false" ht="15" hidden="false" customHeight="false" outlineLevel="0" collapsed="false">
      <c r="A61" s="4" t="s">
        <v>62</v>
      </c>
      <c r="B61" s="5" t="n">
        <f aca="false">_xlfn.RANK.AVG(G6,G2:G9,0)</f>
        <v>6</v>
      </c>
      <c r="C61" s="5" t="n">
        <v>6</v>
      </c>
      <c r="D61" s="7" t="n">
        <f aca="false">ROUND(B61,12)=ROUND(C61,12)</f>
        <v>1</v>
      </c>
      <c r="E61" s="4"/>
      <c r="F61" s="4"/>
      <c r="G61" s="4"/>
    </row>
    <row r="62" customFormat="false" ht="15" hidden="false" customHeight="false" outlineLevel="0" collapsed="false">
      <c r="A62" s="4" t="s">
        <v>63</v>
      </c>
      <c r="B62" s="5" t="n">
        <f aca="false">_xlfn.RANK.EQ(F7,F4,0)</f>
        <v>1</v>
      </c>
      <c r="C62" s="5" t="n">
        <v>1</v>
      </c>
      <c r="D62" s="7" t="n">
        <f aca="false">ROUND(B62,12)=ROUND(C62,12)</f>
        <v>1</v>
      </c>
      <c r="E62" s="4"/>
      <c r="F62" s="4"/>
      <c r="G62" s="4"/>
    </row>
    <row r="63" customFormat="false" ht="15" hidden="false" customHeight="false" outlineLevel="0" collapsed="false">
      <c r="A63" s="4" t="s">
        <v>64</v>
      </c>
      <c r="B63" s="5" t="n">
        <f aca="false">_xlfn.STDEV.P(F2:F10)</f>
        <v>0.946352466260751</v>
      </c>
      <c r="C63" s="5" t="n">
        <v>0.94635246626075</v>
      </c>
      <c r="D63" s="7" t="n">
        <f aca="false">ROUND(B63,12)=ROUND(C63,12)</f>
        <v>1</v>
      </c>
      <c r="E63" s="4"/>
      <c r="F63" s="4"/>
      <c r="G63" s="4"/>
    </row>
    <row r="64" customFormat="false" ht="15" hidden="false" customHeight="false" outlineLevel="0" collapsed="false">
      <c r="A64" s="4" t="s">
        <v>65</v>
      </c>
      <c r="B64" s="5" t="n">
        <f aca="false">_xlfn.STDEV.S(F2:F10)</f>
        <v>1.00375836942839</v>
      </c>
      <c r="C64" s="5" t="n">
        <v>1.00375836942838</v>
      </c>
      <c r="D64" s="7" t="n">
        <f aca="false">ROUND(B64,12)=ROUND(C64,12)</f>
        <v>1</v>
      </c>
      <c r="E64" s="4"/>
      <c r="F64" s="4"/>
      <c r="G64" s="4"/>
    </row>
    <row r="65" customFormat="false" ht="15" hidden="false" customHeight="false" outlineLevel="0" collapsed="false">
      <c r="A65" s="4" t="s">
        <v>66</v>
      </c>
      <c r="B65" s="5" t="n">
        <f aca="false">_xlfn.T.DIST(F2,G7,1)</f>
        <v>0.953786844234162</v>
      </c>
      <c r="C65" s="5" t="n">
        <v>0.953786844234163</v>
      </c>
      <c r="D65" s="7" t="n">
        <f aca="false">ROUND(B65,12)=ROUND(C65,12)</f>
        <v>1</v>
      </c>
      <c r="E65" s="4"/>
      <c r="F65" s="4"/>
      <c r="G65" s="4"/>
    </row>
    <row r="66" customFormat="false" ht="15" hidden="false" customHeight="false" outlineLevel="0" collapsed="false">
      <c r="A66" s="4" t="s">
        <v>67</v>
      </c>
      <c r="B66" s="5" t="n">
        <f aca="false">_xlfn.T.DIST.2T(F6,G7)</f>
        <v>0.230809408841821</v>
      </c>
      <c r="C66" s="5" t="n">
        <v>0.230809408841821</v>
      </c>
      <c r="D66" s="7" t="n">
        <f aca="false">ROUND(B66,12)=ROUND(C66,12)</f>
        <v>1</v>
      </c>
      <c r="E66" s="4"/>
      <c r="F66" s="4"/>
      <c r="G66" s="4"/>
    </row>
    <row r="67" customFormat="false" ht="15" hidden="false" customHeight="false" outlineLevel="0" collapsed="false">
      <c r="A67" s="4" t="s">
        <v>68</v>
      </c>
      <c r="B67" s="5" t="n">
        <f aca="false">_xlfn.T.DIST.RT(F6,G7)</f>
        <v>0.115404704420911</v>
      </c>
      <c r="C67" s="5" t="n">
        <v>0.115404704420911</v>
      </c>
      <c r="D67" s="7" t="n">
        <f aca="false">ROUND(B67,12)=ROUND(C67,12)</f>
        <v>1</v>
      </c>
      <c r="E67" s="4"/>
      <c r="F67" s="4"/>
      <c r="G67" s="4"/>
    </row>
    <row r="68" customFormat="false" ht="15" hidden="false" customHeight="false" outlineLevel="0" collapsed="false">
      <c r="A68" s="4" t="s">
        <v>69</v>
      </c>
      <c r="B68" s="5" t="n">
        <f aca="false">_xlfn.T.INV(F5,G4)</f>
        <v>-1.24984978826526</v>
      </c>
      <c r="C68" s="5" t="n">
        <v>-1.24984978826526</v>
      </c>
      <c r="D68" s="7" t="n">
        <f aca="false">ROUND(B68,12)=ROUND(C68,12)</f>
        <v>1</v>
      </c>
      <c r="E68" s="4"/>
      <c r="F68" s="4"/>
      <c r="G68" s="4"/>
    </row>
    <row r="69" customFormat="false" ht="15" hidden="false" customHeight="false" outlineLevel="0" collapsed="false">
      <c r="A69" s="4" t="s">
        <v>70</v>
      </c>
      <c r="B69" s="5" t="n">
        <f aca="false">_xlfn.T.INV.2T(F5,G7 )</f>
        <v>1.73552173106792</v>
      </c>
      <c r="C69" s="5" t="n">
        <v>1.73552173106792</v>
      </c>
      <c r="D69" s="7" t="n">
        <f aca="false">ROUND(B69,12)=ROUND(C69,12)</f>
        <v>1</v>
      </c>
      <c r="E69" s="4"/>
      <c r="F69" s="4"/>
      <c r="G69" s="4"/>
    </row>
    <row r="70" customFormat="false" ht="15" hidden="false" customHeight="false" outlineLevel="0" collapsed="false">
      <c r="A70" s="4" t="s">
        <v>71</v>
      </c>
      <c r="B70" s="5" t="n">
        <f aca="false">_xlfn.T.TEST(F2:F10,G2:G10,1,1)</f>
        <v>0.0949148406025737</v>
      </c>
      <c r="C70" s="5" t="n">
        <v>0.0949148406025739</v>
      </c>
      <c r="D70" s="7" t="n">
        <f aca="false">ROUND(B70,12)=ROUND(C70,12)</f>
        <v>1</v>
      </c>
      <c r="E70" s="4"/>
      <c r="F70" s="4"/>
      <c r="G70" s="4"/>
    </row>
    <row r="71" customFormat="false" ht="15" hidden="false" customHeight="false" outlineLevel="0" collapsed="false">
      <c r="A71" s="4" t="s">
        <v>72</v>
      </c>
      <c r="B71" s="5" t="n">
        <f aca="false">_xlfn.VAR.P(F2:F10)</f>
        <v>0.895582990397805</v>
      </c>
      <c r="C71" s="5" t="n">
        <v>0.895582990397804</v>
      </c>
      <c r="D71" s="7" t="n">
        <f aca="false">ROUND(B71,12)=ROUND(C71,12)</f>
        <v>1</v>
      </c>
      <c r="E71" s="4"/>
      <c r="F71" s="4"/>
      <c r="G71" s="4"/>
    </row>
    <row r="72" customFormat="false" ht="15" hidden="false" customHeight="false" outlineLevel="0" collapsed="false">
      <c r="A72" s="4" t="s">
        <v>73</v>
      </c>
      <c r="B72" s="5" t="n">
        <f aca="false">_xlfn.VAR.S(F7:F9)</f>
        <v>1.33333333333333</v>
      </c>
      <c r="C72" s="5" t="n">
        <v>1.33333333333333</v>
      </c>
      <c r="D72" s="7" t="n">
        <f aca="false">ROUND(B72,12)=ROUND(C72,12)</f>
        <v>1</v>
      </c>
      <c r="E72" s="4"/>
      <c r="F72" s="4"/>
      <c r="G72" s="4"/>
    </row>
    <row r="73" customFormat="false" ht="15" hidden="false" customHeight="false" outlineLevel="0" collapsed="false">
      <c r="A73" s="4" t="s">
        <v>74</v>
      </c>
      <c r="B73" s="5" t="n">
        <f aca="false">_xlfn.WEIBULL.DIST(F10,F5,G5,1)</f>
        <v>0.666070364279274</v>
      </c>
      <c r="C73" s="5" t="n">
        <v>0.666070364279274</v>
      </c>
      <c r="D73" s="7" t="n">
        <f aca="false">ROUND(B73,12)=ROUND(C73,12)</f>
        <v>1</v>
      </c>
      <c r="E73" s="4"/>
      <c r="F73" s="4"/>
      <c r="G73" s="4"/>
    </row>
    <row r="74" customFormat="false" ht="15" hidden="false" customHeight="false" outlineLevel="0" collapsed="false">
      <c r="A74" s="4" t="s">
        <v>75</v>
      </c>
      <c r="B74" s="5" t="n">
        <f aca="false">_xlfn.WEIBULL.DIST(F10,F5,G5,0)</f>
        <v>0.0244174910612546</v>
      </c>
      <c r="C74" s="5" t="n">
        <v>0.0244174910612546</v>
      </c>
      <c r="D74" s="7" t="n">
        <f aca="false">ROUND(B74,12)=ROUND(C74,12)</f>
        <v>1</v>
      </c>
      <c r="E74" s="4"/>
      <c r="F74" s="4"/>
      <c r="G74" s="4"/>
    </row>
    <row r="75" customFormat="false" ht="15" hidden="false" customHeight="false" outlineLevel="0" collapsed="false">
      <c r="A75" s="4" t="s">
        <v>76</v>
      </c>
      <c r="B75" s="12" t="n">
        <f aca="false">WORKDAY.INTL(H3,H5,1,H4 )</f>
        <v>95099</v>
      </c>
      <c r="C75" s="12" t="n">
        <v>95099</v>
      </c>
      <c r="D75" s="7" t="n">
        <f aca="false">ROUND(B75,12)=ROUND(C75,12)</f>
        <v>1</v>
      </c>
      <c r="E75" s="4"/>
      <c r="F75" s="4"/>
      <c r="G75" s="4"/>
    </row>
    <row r="76" customFormat="false" ht="15" hidden="false" customHeight="false" outlineLevel="0" collapsed="false">
      <c r="A76" s="4" t="s">
        <v>76</v>
      </c>
      <c r="B76" s="12" t="n">
        <f aca="false">WORKDAY.INTL(F44,24)</f>
        <v>41743</v>
      </c>
      <c r="C76" s="12" t="n">
        <v>41743</v>
      </c>
      <c r="D76" s="7" t="n">
        <f aca="false">ROUND(B76,12)=ROUND(C76,12)</f>
        <v>1</v>
      </c>
      <c r="E76" s="4"/>
      <c r="F76" s="4"/>
      <c r="G76" s="4"/>
    </row>
    <row r="77" customFormat="false" ht="15" hidden="false" customHeight="false" outlineLevel="0" collapsed="false">
      <c r="A77" s="4" t="s">
        <v>76</v>
      </c>
      <c r="B77" s="12" t="n">
        <f aca="false">WORKDAY.INTL(F44,24,,G44:G47)</f>
        <v>41745</v>
      </c>
      <c r="C77" s="12" t="n">
        <v>41745</v>
      </c>
      <c r="D77" s="7" t="n">
        <f aca="false">ROUND(B77,12)=ROUND(C77,12)</f>
        <v>1</v>
      </c>
      <c r="E77" s="4"/>
      <c r="F77" s="4"/>
      <c r="G77" s="4"/>
    </row>
    <row r="78" customFormat="false" ht="15" hidden="false" customHeight="false" outlineLevel="0" collapsed="false">
      <c r="A78" s="4" t="s">
        <v>76</v>
      </c>
      <c r="B78" s="12" t="n">
        <f aca="false">WORKDAY.INTL(F44,24,13,G44:G47)</f>
        <v>41740</v>
      </c>
      <c r="C78" s="12" t="n">
        <v>41740</v>
      </c>
      <c r="D78" s="7" t="n">
        <f aca="false">ROUND(B78,12)=ROUND(C78,12)</f>
        <v>1</v>
      </c>
      <c r="E78" s="4"/>
      <c r="F78" s="4"/>
      <c r="G78" s="4"/>
    </row>
    <row r="79" customFormat="false" ht="15" hidden="false" customHeight="false" outlineLevel="0" collapsed="false">
      <c r="A79" s="4" t="s">
        <v>76</v>
      </c>
      <c r="B79" s="12" t="n">
        <f aca="false">WORKDAY.INTL(F44,24,"0101010",G44:G47)</f>
        <v>41754</v>
      </c>
      <c r="C79" s="12" t="n">
        <v>41754</v>
      </c>
      <c r="D79" s="7" t="n">
        <f aca="false">ROUND(B79,12)=ROUND(C79,12)</f>
        <v>1</v>
      </c>
      <c r="E79" s="4"/>
      <c r="F79" s="4"/>
      <c r="G79" s="4"/>
    </row>
    <row r="80" customFormat="false" ht="15" hidden="false" customHeight="false" outlineLevel="0" collapsed="false">
      <c r="A80" s="4" t="s">
        <v>77</v>
      </c>
      <c r="B80" s="5" t="n">
        <f aca="false">_xlfn.Z.TEST(F2:F10,G6,F5)</f>
        <v>0.995107463397765</v>
      </c>
      <c r="C80" s="5" t="n">
        <v>0.995107463397765</v>
      </c>
      <c r="D80" s="7" t="n">
        <f aca="false">ROUND(B80,12)=ROUND(C80,12)</f>
        <v>1</v>
      </c>
      <c r="E80" s="4"/>
      <c r="F80" s="4"/>
      <c r="G80" s="4"/>
    </row>
    <row r="81" customFormat="false" ht="15" hidden="false" customHeight="false" outlineLevel="0" collapsed="false">
      <c r="A81" s="4" t="s">
        <v>78</v>
      </c>
      <c r="B81" s="5" t="n">
        <f aca="false">_xlfn.T.DIST(F2,G7,0)</f>
        <v>0.0640361226184097</v>
      </c>
      <c r="C81" s="5" t="n">
        <v>0.0640361226184097</v>
      </c>
      <c r="D81" s="7" t="n">
        <f aca="false">ROUND(B81,12)=ROUND(C81,12)</f>
        <v>1</v>
      </c>
    </row>
  </sheetData>
  <mergeCells count="1">
    <mergeCell ref="F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1" sqref="B2 E2"/>
    </sheetView>
  </sheetViews>
  <sheetFormatPr defaultRowHeight="13.8"/>
  <cols>
    <col collapsed="false" hidden="false" max="1" min="1" style="0" width="5.5"/>
    <col collapsed="false" hidden="false" max="2" min="2" style="0" width="27.2142857142857"/>
    <col collapsed="false" hidden="false" max="21" min="3" style="0" width="8.16326530612245"/>
    <col collapsed="false" hidden="false" max="1025" min="22" style="0" width="11.5204081632653"/>
  </cols>
  <sheetData>
    <row r="1" customFormat="false" ht="13.8" hidden="false" customHeight="false" outlineLevel="0" collapsed="false">
      <c r="C1" s="0" t="n">
        <v>15</v>
      </c>
      <c r="D1" s="0" t="n">
        <v>8</v>
      </c>
      <c r="E1" s="0" t="n">
        <v>15</v>
      </c>
      <c r="F1" s="0" t="n">
        <v>15</v>
      </c>
    </row>
    <row r="2" customFormat="false" ht="13.8" hidden="false" customHeight="false" outlineLevel="0" collapsed="false">
      <c r="C2" s="0" t="n">
        <v>77</v>
      </c>
      <c r="D2" s="0" t="n">
        <v>65</v>
      </c>
      <c r="E2" s="0" t="n">
        <v>77</v>
      </c>
      <c r="F2" s="0" t="n">
        <v>77</v>
      </c>
    </row>
    <row r="3" customFormat="false" ht="13.8" hidden="false" customHeight="false" outlineLevel="0" collapsed="false">
      <c r="C3" s="0" t="n">
        <f aca="false">K3</f>
        <v>30</v>
      </c>
      <c r="D3" s="0" t="n">
        <v>60</v>
      </c>
      <c r="E3" s="0" t="n">
        <f aca="false">K3</f>
        <v>30</v>
      </c>
      <c r="F3" s="0" t="n">
        <f aca="false">L3</f>
        <v>0</v>
      </c>
      <c r="K3" s="0" t="n">
        <v>30</v>
      </c>
    </row>
    <row r="4" customFormat="false" ht="13.8" hidden="false" customHeight="false" outlineLevel="0" collapsed="false">
      <c r="C4" s="0" t="n">
        <v>28</v>
      </c>
      <c r="D4" s="0" t="n">
        <v>63</v>
      </c>
      <c r="E4" s="0" t="n">
        <v>28</v>
      </c>
      <c r="F4" s="0" t="n">
        <v>28</v>
      </c>
    </row>
    <row r="5" customFormat="false" ht="13.8" hidden="false" customHeight="false" outlineLevel="0" collapsed="false">
      <c r="C5" s="0" t="n">
        <v>31</v>
      </c>
      <c r="D5" s="0" t="n">
        <v>53</v>
      </c>
      <c r="E5" s="0" t="e">
        <f aca="false">1/0</f>
        <v>#DIV/0!</v>
      </c>
      <c r="F5" s="0" t="n">
        <f aca="false">2.8/0.1</f>
        <v>28</v>
      </c>
    </row>
    <row r="6" customFormat="false" ht="13.8" hidden="true" customHeight="false" outlineLevel="0" collapsed="false">
      <c r="C6" s="0" t="n">
        <v>96</v>
      </c>
      <c r="D6" s="0" t="n">
        <v>71</v>
      </c>
      <c r="E6" s="0" t="n">
        <v>12</v>
      </c>
      <c r="F6" s="0" t="n">
        <v>28</v>
      </c>
    </row>
    <row r="7" customFormat="false" ht="13.8" hidden="false" customHeight="false" outlineLevel="0" collapsed="false">
      <c r="C7" s="0" t="n">
        <v>77</v>
      </c>
      <c r="D7" s="0" t="n">
        <v>55</v>
      </c>
      <c r="E7" s="0" t="n">
        <v>77</v>
      </c>
      <c r="F7" s="0" t="n">
        <v>77</v>
      </c>
    </row>
    <row r="8" customFormat="false" ht="13.8" hidden="false" customHeight="false" outlineLevel="0" collapsed="false">
      <c r="C8" s="0" t="n">
        <v>53</v>
      </c>
      <c r="D8" s="0" t="n">
        <v>83</v>
      </c>
      <c r="E8" s="0" t="n">
        <v>53</v>
      </c>
      <c r="F8" s="0" t="n">
        <v>53</v>
      </c>
    </row>
    <row r="9" customFormat="false" ht="13.8" hidden="false" customHeight="false" outlineLevel="0" collapsed="false">
      <c r="C9" s="0" t="n">
        <v>34</v>
      </c>
      <c r="D9" s="0" t="n">
        <v>-500</v>
      </c>
      <c r="E9" s="0" t="n">
        <v>34</v>
      </c>
      <c r="F9" s="0" t="n">
        <v>34</v>
      </c>
    </row>
    <row r="10" customFormat="false" ht="13.8" hidden="false" customHeight="false" outlineLevel="0" collapsed="false">
      <c r="C10" s="0" t="n">
        <f aca="false">_xlfn.AGGREGATE(1,4,D1:D11)</f>
        <v>12.5454545454545</v>
      </c>
      <c r="D10" s="0" t="n">
        <v>91</v>
      </c>
      <c r="E10" s="0" t="n">
        <f aca="false">_xlfn.AGGREGATE(1,4,D2:D11)</f>
        <v>13</v>
      </c>
      <c r="F10" s="0" t="n">
        <f aca="false">_xlfn.AGGREGATE(1,4,D2:D11)</f>
        <v>13</v>
      </c>
    </row>
    <row r="11" customFormat="false" ht="13.8" hidden="false" customHeight="false" outlineLevel="0" collapsed="false">
      <c r="C11" s="0" t="n">
        <f aca="false">SUBTOTAL(4,D1:D11)</f>
        <v>91</v>
      </c>
      <c r="D11" s="0" t="n">
        <v>89</v>
      </c>
      <c r="E11" s="0" t="n">
        <f aca="false">SUBTOTAL(4,D1:D11)</f>
        <v>91</v>
      </c>
      <c r="F11" s="0" t="n">
        <f aca="false">SUBTOTAL(4,D1:D11)</f>
        <v>91</v>
      </c>
    </row>
    <row r="13" customFormat="false" ht="13.8" hidden="false" customHeight="false" outlineLevel="0" collapsed="false">
      <c r="Q13" s="13"/>
      <c r="S13" s="13"/>
      <c r="T13" s="13"/>
      <c r="U13" s="13"/>
    </row>
    <row r="14" customFormat="false" ht="13.8" hidden="false" customHeight="false" outlineLevel="0" collapsed="false">
      <c r="B14" s="0" t="s">
        <v>79</v>
      </c>
      <c r="C14" s="0" t="n">
        <v>1</v>
      </c>
      <c r="D14" s="0" t="n">
        <v>2</v>
      </c>
      <c r="E14" s="0" t="n">
        <v>3</v>
      </c>
      <c r="F14" s="0" t="n">
        <v>4</v>
      </c>
      <c r="G14" s="0" t="n">
        <v>5</v>
      </c>
      <c r="H14" s="0" t="n">
        <v>6</v>
      </c>
      <c r="I14" s="0" t="n">
        <v>7</v>
      </c>
      <c r="J14" s="0" t="n">
        <v>8</v>
      </c>
      <c r="K14" s="0" t="n">
        <v>9</v>
      </c>
      <c r="L14" s="0" t="n">
        <v>10</v>
      </c>
      <c r="M14" s="0" t="n">
        <v>11</v>
      </c>
      <c r="N14" s="0" t="n">
        <v>12</v>
      </c>
      <c r="O14" s="0" t="n">
        <v>13</v>
      </c>
      <c r="P14" s="0" t="n">
        <v>14</v>
      </c>
      <c r="Q14" s="0" t="n">
        <v>15</v>
      </c>
      <c r="R14" s="0" t="n">
        <v>16</v>
      </c>
      <c r="S14" s="0" t="n">
        <v>17</v>
      </c>
      <c r="T14" s="0" t="n">
        <v>18</v>
      </c>
      <c r="U14" s="0" t="n">
        <v>19</v>
      </c>
    </row>
    <row r="15" customFormat="false" ht="13.8" hidden="false" customHeight="false" outlineLevel="0" collapsed="false">
      <c r="B15" s="0" t="s">
        <v>80</v>
      </c>
      <c r="C15" s="0" t="s">
        <v>81</v>
      </c>
      <c r="D15" s="0" t="s">
        <v>82</v>
      </c>
      <c r="E15" s="0" t="s">
        <v>83</v>
      </c>
      <c r="F15" s="0" t="s">
        <v>84</v>
      </c>
      <c r="G15" s="0" t="s">
        <v>85</v>
      </c>
      <c r="H15" s="0" t="s">
        <v>86</v>
      </c>
      <c r="I15" s="0" t="s">
        <v>65</v>
      </c>
      <c r="J15" s="0" t="s">
        <v>64</v>
      </c>
      <c r="K15" s="0" t="s">
        <v>87</v>
      </c>
      <c r="L15" s="0" t="s">
        <v>73</v>
      </c>
      <c r="M15" s="0" t="s">
        <v>72</v>
      </c>
      <c r="N15" s="0" t="s">
        <v>88</v>
      </c>
      <c r="O15" s="0" t="s">
        <v>44</v>
      </c>
      <c r="P15" s="0" t="s">
        <v>89</v>
      </c>
      <c r="Q15" s="0" t="s">
        <v>90</v>
      </c>
      <c r="R15" s="0" t="s">
        <v>55</v>
      </c>
      <c r="S15" s="0" t="s">
        <v>61</v>
      </c>
      <c r="T15" s="0" t="s">
        <v>54</v>
      </c>
      <c r="U15" s="0" t="s">
        <v>60</v>
      </c>
    </row>
    <row r="16" customFormat="false" ht="13.8" hidden="false" customHeight="false" outlineLevel="0" collapsed="false">
      <c r="A16" s="0" t="s">
        <v>91</v>
      </c>
      <c r="B16" s="0" t="s">
        <v>92</v>
      </c>
    </row>
    <row r="17" customFormat="false" ht="13.8" hidden="false" customHeight="false" outlineLevel="0" collapsed="false">
      <c r="B17" s="0" t="s">
        <v>93</v>
      </c>
      <c r="C17" s="0" t="n">
        <f aca="false">_xlfn.AGGREGATE( C$14,$A17,$C$1:$C$11)</f>
        <v>45.3545454545455</v>
      </c>
      <c r="D17" s="0" t="n">
        <f aca="false">_xlfn.AGGREGATE( D$14,$A17,$C$1:$C$11)</f>
        <v>10</v>
      </c>
      <c r="E17" s="0" t="n">
        <f aca="false">_xlfn.AGGREGATE( E$14,$A17,$C$1:$C$11)</f>
        <v>10</v>
      </c>
      <c r="F17" s="0" t="n">
        <f aca="false">_xlfn.AGGREGATE( F$14,$A17,$C$1:$C$11)</f>
        <v>96</v>
      </c>
      <c r="G17" s="0" t="n">
        <f aca="false">_xlfn.AGGREGATE( G$14,$A17,$C$1:$C$11)</f>
        <v>12.5454545454545</v>
      </c>
      <c r="H17" s="0" t="n">
        <f aca="false">_xlfn.AGGREGATE( H$14,$A17,$C$1:$C$11)</f>
        <v>5026041962726400</v>
      </c>
      <c r="I17" s="0" t="n">
        <f aca="false">_xlfn.AGGREGATE( I$14,$A17,$C$1:$C$11)</f>
        <v>28.8598923842372</v>
      </c>
      <c r="J17" s="0" t="n">
        <f aca="false">_xlfn.AGGREGATE( J$14,$A17,$C$1:$C$11)</f>
        <v>27.378897888461</v>
      </c>
      <c r="K17" s="0" t="n">
        <f aca="false">_xlfn.AGGREGATE( K$14,$A17,$C$1:$C$11)</f>
        <v>453.545454545455</v>
      </c>
      <c r="L17" s="0" t="n">
        <f aca="false">_xlfn.AGGREGATE( L$14,$A17,$C$1:$C$11)</f>
        <v>832.893388429752</v>
      </c>
      <c r="M17" s="0" t="n">
        <f aca="false">_xlfn.AGGREGATE( M$14,$A17,$C$1:$C$11)</f>
        <v>749.604049586777</v>
      </c>
      <c r="N17" s="0" t="n">
        <f aca="false">_xlfn.AGGREGATE( N$14,$A17,$C$1:$C$11)</f>
        <v>32.5</v>
      </c>
      <c r="O17" s="0" t="n">
        <f aca="false">_xlfn.AGGREGATE( O$14,$A17,$F$1:$F$11)</f>
        <v>28</v>
      </c>
      <c r="P17" s="0" t="n">
        <f aca="false">_xlfn.AGGREGATE( P$14,$A17,$C$1:$C$11,2)</f>
        <v>77</v>
      </c>
      <c r="Q17" s="0" t="n">
        <f aca="false">_xlfn.AGGREGATE( Q$14,$A17,$C$1:$C$11,2)</f>
        <v>15</v>
      </c>
      <c r="R17" s="0" t="n">
        <f aca="false">_xlfn.AGGREGATE( R$14,$A17,$C$1:$C$11,0.4)</f>
        <v>30.6</v>
      </c>
      <c r="S17" s="0" t="n">
        <f aca="false">_xlfn.AGGREGATE( S$14,$A17,$C$1:$C$11,1)</f>
        <v>28.5</v>
      </c>
      <c r="T17" s="0" t="n">
        <f aca="false">_xlfn.AGGREGATE( T$14,$A17,$C$1:$C$11,0.8)</f>
        <v>77</v>
      </c>
      <c r="U17" s="0" t="n">
        <f aca="false">_xlfn.AGGREGATE( U$14,$A17,$C$1:$C$11,1)</f>
        <v>24.75</v>
      </c>
    </row>
    <row r="18" customFormat="false" ht="13.8" hidden="false" customHeight="false" outlineLevel="0" collapsed="false">
      <c r="A18" s="0" t="n">
        <v>0</v>
      </c>
      <c r="B18" s="0" t="s">
        <v>93</v>
      </c>
      <c r="C18" s="0" t="n">
        <f aca="false">_xlfn.AGGREGATE( C$14,$A18,$C$1:$C$11)</f>
        <v>45.3545454545455</v>
      </c>
      <c r="D18" s="0" t="n">
        <f aca="false">_xlfn.AGGREGATE( D$14,$A18,$C$1:$C$11)</f>
        <v>10</v>
      </c>
      <c r="E18" s="0" t="n">
        <f aca="false">_xlfn.AGGREGATE( E$14,$A18,$C$1:$C$11)</f>
        <v>10</v>
      </c>
      <c r="F18" s="0" t="n">
        <f aca="false">_xlfn.AGGREGATE( F$14,$A18,$C$1:$C$11)</f>
        <v>96</v>
      </c>
      <c r="G18" s="0" t="n">
        <f aca="false">_xlfn.AGGREGATE( G$14,$A18,$C$1:$C$11)</f>
        <v>12.5454545454545</v>
      </c>
      <c r="H18" s="0" t="n">
        <f aca="false">_xlfn.AGGREGATE( H$14,$A18,$C$1:$C$11)</f>
        <v>5026041962726400</v>
      </c>
      <c r="I18" s="0" t="n">
        <f aca="false">_xlfn.AGGREGATE( I$14,$A18,$C$1:$C$11)</f>
        <v>28.8598923842372</v>
      </c>
      <c r="J18" s="0" t="n">
        <f aca="false">_xlfn.AGGREGATE( J$14,$A18,$C$1:$C$11)</f>
        <v>27.378897888461</v>
      </c>
      <c r="K18" s="0" t="n">
        <f aca="false">_xlfn.AGGREGATE( K$14,$A18,$C$1:$C$11)</f>
        <v>453.545454545455</v>
      </c>
      <c r="L18" s="0" t="n">
        <f aca="false">_xlfn.AGGREGATE( L$14,$A18,$C$1:$C$11)</f>
        <v>832.893388429752</v>
      </c>
      <c r="M18" s="0" t="n">
        <f aca="false">_xlfn.AGGREGATE( M$14,$A18,$C$1:$C$11)</f>
        <v>749.604049586777</v>
      </c>
      <c r="N18" s="0" t="n">
        <f aca="false">_xlfn.AGGREGATE( N$14,$A18,$C$1:$C$11)</f>
        <v>32.5</v>
      </c>
      <c r="O18" s="0" t="n">
        <f aca="false">_xlfn.AGGREGATE( O$14,$A18,$F$1:$F$11)</f>
        <v>28</v>
      </c>
      <c r="P18" s="0" t="n">
        <f aca="false">_xlfn.AGGREGATE( P$14,$A18,$C$1:$C$11,2)</f>
        <v>77</v>
      </c>
      <c r="Q18" s="0" t="n">
        <f aca="false">_xlfn.AGGREGATE( Q$14,$A18,$C$1:$C$11,2)</f>
        <v>15</v>
      </c>
      <c r="R18" s="0" t="n">
        <f aca="false">_xlfn.AGGREGATE( R$14,$A18,$C$1:$C$11,0.4)</f>
        <v>30.6</v>
      </c>
      <c r="S18" s="0" t="n">
        <f aca="false">_xlfn.AGGREGATE( S$14,$A18,$C$1:$C$11,1)</f>
        <v>28.5</v>
      </c>
      <c r="T18" s="0" t="n">
        <f aca="false">_xlfn.AGGREGATE( T$14,$A18,$C$1:$C$11,0.8)</f>
        <v>77</v>
      </c>
      <c r="U18" s="0" t="n">
        <f aca="false">_xlfn.AGGREGATE( U$14,$A18,$C$1:$C$11,1)</f>
        <v>24.75</v>
      </c>
    </row>
    <row r="19" customFormat="false" ht="13.8" hidden="false" customHeight="false" outlineLevel="0" collapsed="false">
      <c r="A19" s="0" t="n">
        <v>1</v>
      </c>
      <c r="B19" s="0" t="s">
        <v>94</v>
      </c>
      <c r="C19" s="0" t="n">
        <f aca="false">_xlfn.AGGREGATE( C$14,$A19,$C$1:$C$11)</f>
        <v>39.7272727272727</v>
      </c>
      <c r="D19" s="0" t="n">
        <f aca="false">_xlfn.AGGREGATE( D$14,$A19,$C$1:$C$11)</f>
        <v>9</v>
      </c>
      <c r="E19" s="0" t="n">
        <f aca="false">_xlfn.AGGREGATE( E$14,$A19,$C$1:$C$11)</f>
        <v>9</v>
      </c>
      <c r="F19" s="0" t="n">
        <f aca="false">_xlfn.AGGREGATE( F$14,$A19,$C$1:$C$11)</f>
        <v>77</v>
      </c>
      <c r="G19" s="0" t="n">
        <f aca="false">_xlfn.AGGREGATE( G$14,$A19,$C$1:$C$11)</f>
        <v>12.5454545454545</v>
      </c>
      <c r="H19" s="0" t="n">
        <f aca="false">_xlfn.AGGREGATE( H$14,$A19,$C$1:$C$11)</f>
        <v>52354603778400</v>
      </c>
      <c r="I19" s="0" t="n">
        <f aca="false">_xlfn.AGGREGATE( I$14,$A19,$C$1:$C$11)</f>
        <v>24.0989694920449</v>
      </c>
      <c r="J19" s="0" t="n">
        <f aca="false">_xlfn.AGGREGATE( J$14,$A19,$C$1:$C$11)</f>
        <v>22.7207263299103</v>
      </c>
      <c r="K19" s="0" t="n">
        <f aca="false">_xlfn.AGGREGATE( K$14,$A19,$C$1:$C$11)</f>
        <v>357.545454545455</v>
      </c>
      <c r="L19" s="0" t="n">
        <f aca="false">_xlfn.AGGREGATE( L$14,$A19,$C$1:$C$11)</f>
        <v>580.760330578512</v>
      </c>
      <c r="M19" s="0" t="n">
        <f aca="false">_xlfn.AGGREGATE( M$14,$A19,$C$1:$C$11)</f>
        <v>516.231404958678</v>
      </c>
      <c r="N19" s="0" t="n">
        <f aca="false">_xlfn.AGGREGATE( N$14,$A19,$C$1:$C$11)</f>
        <v>31</v>
      </c>
      <c r="O19" s="0" t="n">
        <f aca="false">_xlfn.AGGREGATE( O$14,$A19,$F$1:$F$11)</f>
        <v>77</v>
      </c>
      <c r="P19" s="0" t="n">
        <f aca="false">_xlfn.AGGREGATE( P$14,$A19,$C$1:$C$11,2)</f>
        <v>77</v>
      </c>
      <c r="Q19" s="0" t="n">
        <f aca="false">_xlfn.AGGREGATE( Q$14,$A19,$C$1:$C$11,2)</f>
        <v>15</v>
      </c>
      <c r="R19" s="0" t="n">
        <f aca="false">_xlfn.AGGREGATE( R$14,$A19,$C$1:$C$11,0.4)</f>
        <v>30.2</v>
      </c>
      <c r="S19" s="0" t="n">
        <f aca="false">_xlfn.AGGREGATE( S$14,$A19,$C$1:$C$11,2)</f>
        <v>31</v>
      </c>
      <c r="T19" s="0" t="n">
        <f aca="false">_xlfn.AGGREGATE( T$14,$A19,$C$1:$C$11,0.3)</f>
        <v>28</v>
      </c>
      <c r="U19" s="0" t="n">
        <f aca="false">_xlfn.AGGREGATE( U$14,$A19,$C$1:$C$11,2)</f>
        <v>31</v>
      </c>
    </row>
    <row r="20" customFormat="false" ht="13.8" hidden="false" customHeight="false" outlineLevel="0" collapsed="false">
      <c r="A20" s="0" t="n">
        <v>2</v>
      </c>
      <c r="B20" s="0" t="s">
        <v>95</v>
      </c>
      <c r="C20" s="0" t="n">
        <f aca="false">_xlfn.AGGREGATE( C$14,$A20,$E$1:$E$11)</f>
        <v>40.75</v>
      </c>
      <c r="D20" s="0" t="n">
        <f aca="false">_xlfn.AGGREGATE( D$14,$A20,$E$1:$E$11)</f>
        <v>8</v>
      </c>
      <c r="E20" s="0" t="n">
        <f aca="false">_xlfn.AGGREGATE( E$14,$A20,$E$1:$E$11)</f>
        <v>8</v>
      </c>
      <c r="F20" s="0" t="n">
        <f aca="false">_xlfn.AGGREGATE( F$14,$A20,$E$1:$E$11)</f>
        <v>77</v>
      </c>
      <c r="G20" s="0" t="n">
        <f aca="false">_xlfn.AGGREGATE( G$14,$A20,$E$1:$E$11)</f>
        <v>12</v>
      </c>
      <c r="H20" s="0" t="n">
        <f aca="false">_xlfn.AGGREGATE( H$14,$A20,$E$1:$E$11)</f>
        <v>1615429569600</v>
      </c>
      <c r="I20" s="0" t="n">
        <f aca="false">_xlfn.AGGREGATE( I$14,$A20,$E$1:$E$11)</f>
        <v>25.6111025031835</v>
      </c>
      <c r="J20" s="0" t="n">
        <f aca="false">_xlfn.AGGREGATE( J$14,$A20,$E$1:$E$11)</f>
        <v>23.9569927161153</v>
      </c>
      <c r="K20" s="0" t="n">
        <f aca="false">_xlfn.AGGREGATE( K$14,$A20,$E$1:$E$11)</f>
        <v>326</v>
      </c>
      <c r="L20" s="0" t="n">
        <f aca="false">_xlfn.AGGREGATE( L$14,$A20,$E$1:$E$11)</f>
        <v>655.928571428571</v>
      </c>
      <c r="M20" s="0" t="n">
        <f aca="false">_xlfn.AGGREGATE( M$14,$A20,$E$1:$E$11)</f>
        <v>573.9375</v>
      </c>
      <c r="N20" s="0" t="n">
        <f aca="false">_xlfn.AGGREGATE( N$14,$A20,$E$1:$E$11)</f>
        <v>32</v>
      </c>
      <c r="O20" s="0" t="n">
        <f aca="false">_xlfn.AGGREGATE( O$14,$A20,$F$1:$F$11)</f>
        <v>28</v>
      </c>
      <c r="P20" s="0" t="n">
        <f aca="false">_xlfn.AGGREGATE( P$14,$A20,$D$1:$D$11,1)</f>
        <v>91</v>
      </c>
      <c r="Q20" s="0" t="n">
        <f aca="false">_xlfn.AGGREGATE( Q$14,$A20,$D$1:$D$11,2)</f>
        <v>8</v>
      </c>
      <c r="R20" s="0" t="n">
        <f aca="false">_xlfn.AGGREGATE( R$14,$A20,$D$1:$D$11,0.4)</f>
        <v>60</v>
      </c>
      <c r="S20" s="0" t="n">
        <f aca="false">_xlfn.AGGREGATE( S$14,$A20,$D$1:$D$11,2)</f>
        <v>63</v>
      </c>
      <c r="T20" s="0" t="n">
        <f aca="false">_xlfn.AGGREGATE( T$14,$A20,$D$1:$D$11,0.3)</f>
        <v>54.2</v>
      </c>
      <c r="U20" s="0" t="n">
        <f aca="false">_xlfn.AGGREGATE( U$14,$A20,$D$1:$D$11,2)</f>
        <v>63</v>
      </c>
    </row>
    <row r="21" customFormat="false" ht="13.8" hidden="false" customHeight="false" outlineLevel="0" collapsed="false">
      <c r="A21" s="0" t="n">
        <v>3</v>
      </c>
      <c r="B21" s="0" t="s">
        <v>96</v>
      </c>
      <c r="C21" s="0" t="n">
        <f aca="false">_xlfn.AGGREGATE( C$14,$A21,$C$1:$C$11)</f>
        <v>39.7272727272727</v>
      </c>
      <c r="D21" s="0" t="n">
        <f aca="false">_xlfn.AGGREGATE( D$14,$A21,$C$1:$C$11)</f>
        <v>9</v>
      </c>
      <c r="E21" s="0" t="n">
        <f aca="false">_xlfn.AGGREGATE( E$14,$A21,$C$1:$C$11)</f>
        <v>9</v>
      </c>
      <c r="F21" s="0" t="n">
        <f aca="false">_xlfn.AGGREGATE( F$14,$A21,$C$1:$C$11)</f>
        <v>77</v>
      </c>
      <c r="G21" s="0" t="n">
        <f aca="false">_xlfn.AGGREGATE( G$14,$A21,$E$1:$E$11)</f>
        <v>15</v>
      </c>
      <c r="H21" s="0" t="n">
        <f aca="false">_xlfn.AGGREGATE( H$14,$A21,$C$1:$C$11)</f>
        <v>52354603778400</v>
      </c>
      <c r="I21" s="0" t="n">
        <f aca="false">_xlfn.AGGREGATE( I$14,$A21,$C$1:$C$11)</f>
        <v>24.0989694920449</v>
      </c>
      <c r="J21" s="0" t="n">
        <f aca="false">_xlfn.AGGREGATE( J$14,$A21,$C$1:$C$11)</f>
        <v>22.7207263299103</v>
      </c>
      <c r="K21" s="0" t="n">
        <f aca="false">_xlfn.AGGREGATE( K$14,$A21,$C$1:$C$11)</f>
        <v>357.545454545455</v>
      </c>
      <c r="L21" s="0" t="n">
        <f aca="false">_xlfn.AGGREGATE( L$14,$A21,$C$1:$C$11)</f>
        <v>580.760330578512</v>
      </c>
      <c r="M21" s="0" t="n">
        <f aca="false">_xlfn.AGGREGATE( M$14,$A21,$C$1:$C$11)</f>
        <v>516.231404958678</v>
      </c>
      <c r="N21" s="0" t="n">
        <f aca="false">_xlfn.AGGREGATE( N$14,$A21,$C$1:$C$11)</f>
        <v>31</v>
      </c>
      <c r="O21" s="0" t="n">
        <f aca="false">_xlfn.AGGREGATE( O$14,$A21,$F$1:$F$11)</f>
        <v>77</v>
      </c>
      <c r="P21" s="0" t="n">
        <f aca="false">_xlfn.AGGREGATE( P$14,$A21,$C$1:$C$11,2)</f>
        <v>77</v>
      </c>
      <c r="Q21" s="0" t="n">
        <f aca="false">_xlfn.AGGREGATE( Q$14,$A21,$C$1:$C$11,2)</f>
        <v>15</v>
      </c>
      <c r="R21" s="0" t="n">
        <f aca="false">_xlfn.AGGREGATE( R$14,$A21,$C$1:$C$11,0.4)</f>
        <v>30.2</v>
      </c>
      <c r="S21" s="0" t="n">
        <f aca="false">_xlfn.AGGREGATE( S$14,$A21,$C$1:$C$11,2)</f>
        <v>31</v>
      </c>
      <c r="T21" s="0" t="n">
        <f aca="false">_xlfn.AGGREGATE( T$14,$A21,$C$1:$C$11,0.3)</f>
        <v>28</v>
      </c>
      <c r="U21" s="0" t="n">
        <f aca="false">_xlfn.AGGREGATE( U$14,$A21,$C$1:$C$11,2)</f>
        <v>31</v>
      </c>
    </row>
    <row r="22" customFormat="false" ht="13.8" hidden="false" customHeight="false" outlineLevel="0" collapsed="false">
      <c r="A22" s="0" t="n">
        <v>4</v>
      </c>
      <c r="B22" s="0" t="s">
        <v>97</v>
      </c>
      <c r="C22" s="0" t="n">
        <f aca="false">_xlfn.AGGREGATE( C$14,$A22,$C$1:$C$11)</f>
        <v>49.504132231405</v>
      </c>
      <c r="D22" s="0" t="n">
        <f aca="false">_xlfn.AGGREGATE( D$14,$A22,$C$1:$C$11)</f>
        <v>11</v>
      </c>
      <c r="E22" s="0" t="n">
        <f aca="false">_xlfn.AGGREGATE( E$14,$A22,$C$1:$C$11)</f>
        <v>11</v>
      </c>
      <c r="F22" s="0" t="n">
        <f aca="false">_xlfn.AGGREGATE( F$14,$A22,$C$1:$C$11)</f>
        <v>96</v>
      </c>
      <c r="G22" s="0" t="n">
        <f aca="false">_xlfn.AGGREGATE( G$14,$A22,$C$1:$C$11)</f>
        <v>12.5454545454545</v>
      </c>
      <c r="H22" s="0" t="n">
        <f aca="false">_xlfn.AGGREGATE( H$14,$A22,$C$1:$C$11)</f>
        <v>4.57369818608102E+017</v>
      </c>
      <c r="I22" s="0" t="n">
        <f aca="false">_xlfn.AGGREGATE( I$14,$A22,$C$1:$C$11)</f>
        <v>30.6433324589924</v>
      </c>
      <c r="J22" s="0" t="n">
        <f aca="false">_xlfn.AGGREGATE( J$14,$A22,$C$1:$C$11)</f>
        <v>29.2172711094644</v>
      </c>
      <c r="K22" s="0" t="n">
        <f aca="false">_xlfn.AGGREGATE( K$14,$A22,$C$1:$C$11)</f>
        <v>544.545454545455</v>
      </c>
      <c r="L22" s="0" t="n">
        <f aca="false">_xlfn.AGGREGATE( L$14,$A22,$C$1:$C$11)</f>
        <v>939.013824192337</v>
      </c>
      <c r="M22" s="0" t="n">
        <f aca="false">_xlfn.AGGREGATE( M$14,$A22,$C$1:$C$11)</f>
        <v>853.648931083943</v>
      </c>
      <c r="N22" s="0" t="n">
        <f aca="false">_xlfn.AGGREGATE( N$14,$A22,$C$1:$C$11)</f>
        <v>34</v>
      </c>
      <c r="O22" s="0" t="n">
        <f aca="false">_xlfn.AGGREGATE( O$14,$A22,$F$1:$F$11)</f>
        <v>28</v>
      </c>
      <c r="P22" s="0" t="n">
        <f aca="false">_xlfn.AGGREGATE( P$14,$A22,$C$1:$C$11,2)</f>
        <v>91</v>
      </c>
      <c r="Q22" s="0" t="n">
        <f aca="false">_xlfn.AGGREGATE( Q$14,$A22,$C$1:$C$11,2)</f>
        <v>15</v>
      </c>
      <c r="R22" s="0" t="n">
        <f aca="false">_xlfn.AGGREGATE( R$14,$A22,$C$1:$C$11,0.4)</f>
        <v>31</v>
      </c>
      <c r="S22" s="0" t="n">
        <f aca="false">_xlfn.AGGREGATE( S$14,$A22,$C$1:$C$11,1)</f>
        <v>29</v>
      </c>
      <c r="T22" s="0" t="n">
        <f aca="false">_xlfn.AGGREGATE( T$14,$A22,$C$1:$C$11,0.8)</f>
        <v>85.4</v>
      </c>
      <c r="U22" s="0" t="n">
        <f aca="false">_xlfn.AGGREGATE( U$14,$A22,$C$1:$C$11,1)</f>
        <v>28</v>
      </c>
    </row>
    <row r="23" customFormat="false" ht="13.8" hidden="false" customHeight="false" outlineLevel="0" collapsed="false">
      <c r="A23" s="0" t="n">
        <v>5</v>
      </c>
      <c r="B23" s="0" t="s">
        <v>98</v>
      </c>
      <c r="C23" s="0" t="n">
        <f aca="false">_xlfn.AGGREGATE( C$14,$A23,$C$1:$C$11)</f>
        <v>44.8545454545455</v>
      </c>
      <c r="D23" s="0" t="n">
        <f aca="false">_xlfn.AGGREGATE( D$14,$A23,$C$1:$C$11)</f>
        <v>10</v>
      </c>
      <c r="E23" s="0" t="n">
        <f aca="false">_xlfn.AGGREGATE( E$14,$A23,$C$1:$C$11)</f>
        <v>10</v>
      </c>
      <c r="F23" s="0" t="n">
        <f aca="false">_xlfn.AGGREGATE( F$14,$A23,$C$1:$C$11)</f>
        <v>91</v>
      </c>
      <c r="G23" s="0" t="n">
        <f aca="false">_xlfn.AGGREGATE( G$14,$A23,$C$1:$C$11)</f>
        <v>12.5454545454545</v>
      </c>
      <c r="H23" s="0" t="n">
        <f aca="false">_xlfn.AGGREGATE( H$14,$A23,$C$1:$C$11)</f>
        <v>4764268943834400</v>
      </c>
      <c r="I23" s="0" t="n">
        <f aca="false">_xlfn.AGGREGATE( I$14,$A23,$C$1:$C$11)</f>
        <v>27.9127329575057</v>
      </c>
      <c r="J23" s="0" t="n">
        <f aca="false">_xlfn.AGGREGATE( J$14,$A23,$C$1:$C$11)</f>
        <v>26.4803435597298</v>
      </c>
      <c r="K23" s="0" t="n">
        <f aca="false">_xlfn.AGGREGATE( K$14,$A23,$C$1:$C$11)</f>
        <v>448.545454545455</v>
      </c>
      <c r="L23" s="0" t="n">
        <f aca="false">_xlfn.AGGREGATE( L$14,$A23,$C$1:$C$11)</f>
        <v>779.120661157025</v>
      </c>
      <c r="M23" s="0" t="n">
        <f aca="false">_xlfn.AGGREGATE( M$14,$A23,$C$1:$C$11)</f>
        <v>701.208595041322</v>
      </c>
      <c r="N23" s="0" t="n">
        <f aca="false">_xlfn.AGGREGATE( N$14,$A23,$C$1:$C$11)</f>
        <v>32.5</v>
      </c>
      <c r="O23" s="0" t="n">
        <f aca="false">_xlfn.AGGREGATE( O$14,$A23,$F$1:$F$11)</f>
        <v>77</v>
      </c>
      <c r="P23" s="0" t="n">
        <f aca="false">_xlfn.AGGREGATE( P$14,$A23,$C$1:$C$11,1)</f>
        <v>91</v>
      </c>
      <c r="Q23" s="0" t="n">
        <f aca="false">_xlfn.AGGREGATE( Q$14,$A23,$C$1:$C$11,2)</f>
        <v>15</v>
      </c>
      <c r="R23" s="0" t="n">
        <f aca="false">_xlfn.AGGREGATE( R$14,$A23,$C$1:$C$11,0.4)</f>
        <v>30.6</v>
      </c>
      <c r="S23" s="0" t="n">
        <f aca="false">_xlfn.AGGREGATE( S$14,$A23,$C$1:$C$11,2)</f>
        <v>32.5</v>
      </c>
      <c r="T23" s="0" t="n">
        <f aca="false">_xlfn.AGGREGATE( T$14,$A23,$C$1:$C$11,0.3)</f>
        <v>28.6</v>
      </c>
      <c r="U23" s="0" t="n">
        <f aca="false">_xlfn.AGGREGATE( U$14,$A23,$C$1:$C$11,2)</f>
        <v>32.5</v>
      </c>
    </row>
    <row r="24" customFormat="false" ht="13.8" hidden="false" customHeight="false" outlineLevel="0" collapsed="false">
      <c r="A24" s="0" t="n">
        <v>6</v>
      </c>
      <c r="B24" s="0" t="s">
        <v>99</v>
      </c>
      <c r="C24" s="0" t="n">
        <f aca="false">_xlfn.AGGREGATE( C$14,$A24,$E$1:$E$11)</f>
        <v>43</v>
      </c>
      <c r="D24" s="0" t="n">
        <f aca="false">_xlfn.AGGREGATE( D$14,$A24,$E$1:$E$11)</f>
        <v>10</v>
      </c>
      <c r="E24" s="0" t="n">
        <f aca="false">_xlfn.AGGREGATE( E$14,$A24,$E$1:$E$11)</f>
        <v>10</v>
      </c>
      <c r="F24" s="0" t="n">
        <f aca="false">_xlfn.AGGREGATE( F$14,$A24,$E$1:$E$11)</f>
        <v>91</v>
      </c>
      <c r="G24" s="0" t="n">
        <f aca="false">_xlfn.AGGREGATE( G$14,$A24,$E$1:$E$11)</f>
        <v>12</v>
      </c>
      <c r="H24" s="0" t="n">
        <f aca="false">_xlfn.AGGREGATE( H$14,$A24,$E$1:$E$11)</f>
        <v>1911053180836800</v>
      </c>
      <c r="I24" s="0" t="n">
        <f aca="false">_xlfn.AGGREGATE( I$14,$A24,$E$1:$E$11)</f>
        <v>29.5070613017743</v>
      </c>
      <c r="J24" s="0" t="n">
        <f aca="false">_xlfn.AGGREGATE( J$14,$A24,$E$1:$E$11)</f>
        <v>27.9928562315459</v>
      </c>
      <c r="K24" s="0" t="n">
        <f aca="false">_xlfn.AGGREGATE( K$14,$A24,$E$1:$E$11)</f>
        <v>430</v>
      </c>
      <c r="L24" s="0" t="n">
        <f aca="false">_xlfn.AGGREGATE( L$14,$A24,$E$1:$E$11)</f>
        <v>870.666666666667</v>
      </c>
      <c r="M24" s="0" t="n">
        <f aca="false">_xlfn.AGGREGATE( M$14,$A24,$E$1:$E$11)</f>
        <v>783.6</v>
      </c>
      <c r="N24" s="0" t="n">
        <f aca="false">_xlfn.AGGREGATE( N$14,$A24,$E$1:$E$11)</f>
        <v>32</v>
      </c>
      <c r="O24" s="0" t="n">
        <f aca="false">_xlfn.AGGREGATE( O$14,$A24,$F$1:$F$11)</f>
        <v>28</v>
      </c>
      <c r="P24" s="0" t="n">
        <f aca="false">_xlfn.AGGREGATE( P$14,$A24,$D$1:$D$11,1)</f>
        <v>91</v>
      </c>
      <c r="Q24" s="0" t="n">
        <f aca="false">_xlfn.AGGREGATE( Q$14,$A24,$D$1:$D$11,2)</f>
        <v>8</v>
      </c>
      <c r="R24" s="0" t="n">
        <f aca="false">_xlfn.AGGREGATE( R$14,$A24,$D$1:$D$11,0.4)</f>
        <v>60</v>
      </c>
      <c r="S24" s="0" t="n">
        <f aca="false">_xlfn.AGGREGATE( S$14,$A24,$D$1:$D$11,2)</f>
        <v>63</v>
      </c>
      <c r="T24" s="0" t="n">
        <f aca="false">_xlfn.AGGREGATE( T$14,$A24,$D$1:$D$11,0.3)</f>
        <v>54.2</v>
      </c>
      <c r="U24" s="0" t="n">
        <f aca="false">_xlfn.AGGREGATE( U$14,$A24,$D$1:$D$11,2)</f>
        <v>63</v>
      </c>
    </row>
    <row r="25" customFormat="false" ht="13.8" hidden="false" customHeight="false" outlineLevel="0" collapsed="false">
      <c r="A25" s="0" t="n">
        <v>7</v>
      </c>
      <c r="B25" s="0" t="s">
        <v>100</v>
      </c>
      <c r="C25" s="0" t="n">
        <f aca="false">_xlfn.AGGREGATE( C$14,$A25,$C$1:$C$11)</f>
        <v>44.8545454545455</v>
      </c>
      <c r="D25" s="0" t="n">
        <f aca="false">_xlfn.AGGREGATE( D$14,$A25,$C$1:$C$11)</f>
        <v>10</v>
      </c>
      <c r="E25" s="0" t="n">
        <f aca="false">_xlfn.AGGREGATE( E$14,$A25,$C$1:$C$11)</f>
        <v>10</v>
      </c>
      <c r="F25" s="0" t="n">
        <f aca="false">_xlfn.AGGREGATE( F$14,$A25,$C$1:$C$11)</f>
        <v>91</v>
      </c>
      <c r="G25" s="0" t="n">
        <f aca="false">_xlfn.AGGREGATE( G$14,$A25,$E$1:$E$11)</f>
        <v>13</v>
      </c>
      <c r="H25" s="0" t="n">
        <f aca="false">_xlfn.AGGREGATE( H$14,$A25,$C$1:$C$11)</f>
        <v>4764268943834400</v>
      </c>
      <c r="I25" s="0" t="n">
        <f aca="false">_xlfn.AGGREGATE( I$14,$A25,$C$1:$C$11)</f>
        <v>27.9127329575057</v>
      </c>
      <c r="J25" s="0" t="n">
        <f aca="false">_xlfn.AGGREGATE( J$14,$A25,$C$1:$C$11)</f>
        <v>26.4803435597298</v>
      </c>
      <c r="K25" s="0" t="n">
        <f aca="false">_xlfn.AGGREGATE( K$14,$A25,$C$1:$C$11)</f>
        <v>448.545454545455</v>
      </c>
      <c r="L25" s="0" t="n">
        <f aca="false">_xlfn.AGGREGATE( L$14,$A25,$C$1:$C$11)</f>
        <v>779.120661157025</v>
      </c>
      <c r="M25" s="0" t="n">
        <f aca="false">_xlfn.AGGREGATE( M$14,$A25,$C$1:$C$11)</f>
        <v>701.208595041322</v>
      </c>
      <c r="N25" s="0" t="n">
        <f aca="false">_xlfn.AGGREGATE( N$14,$A25,$C$1:$C$11)</f>
        <v>32.5</v>
      </c>
      <c r="O25" s="0" t="n">
        <f aca="false">_xlfn.AGGREGATE( O$14,$A25,$F$1:$F$11)</f>
        <v>77</v>
      </c>
      <c r="P25" s="0" t="n">
        <f aca="false">_xlfn.AGGREGATE( P$14,$A25,$D$1:$D$11,1)</f>
        <v>91</v>
      </c>
      <c r="Q25" s="0" t="n">
        <f aca="false">_xlfn.AGGREGATE( Q$14,$A25,$D$1:$D$11,2)</f>
        <v>8</v>
      </c>
      <c r="R25" s="0" t="n">
        <f aca="false">_xlfn.AGGREGATE( R$14,$A25,$D$1:$D$11,0.4)</f>
        <v>58</v>
      </c>
      <c r="S25" s="0" t="n">
        <f aca="false">_xlfn.AGGREGATE( S$14,$A25,$D$1:$D$11,2)</f>
        <v>61.5</v>
      </c>
      <c r="T25" s="0" t="n">
        <f aca="false">_xlfn.AGGREGATE( T$14,$A25,$D$1:$D$11,0.3)</f>
        <v>53.6</v>
      </c>
      <c r="U25" s="0" t="n">
        <f aca="false">_xlfn.AGGREGATE( U$14,$A25,$D$1:$D$11,2)</f>
        <v>61.5</v>
      </c>
    </row>
    <row r="28" customFormat="false" ht="13.8" hidden="false" customHeight="false" outlineLevel="0" collapsed="false">
      <c r="B28" s="14" t="s">
        <v>101</v>
      </c>
      <c r="C28" s="0" t="n">
        <v>45.3545454545455</v>
      </c>
      <c r="D28" s="0" t="n">
        <v>10</v>
      </c>
      <c r="E28" s="0" t="n">
        <v>10</v>
      </c>
      <c r="F28" s="0" t="n">
        <v>96</v>
      </c>
      <c r="G28" s="0" t="n">
        <v>12.5454545454545</v>
      </c>
      <c r="H28" s="0" t="n">
        <v>5026041962726400</v>
      </c>
      <c r="I28" s="0" t="n">
        <v>28.8598923842372</v>
      </c>
      <c r="J28" s="0" t="n">
        <v>27.378897888461</v>
      </c>
      <c r="K28" s="0" t="n">
        <v>453.545454545455</v>
      </c>
      <c r="L28" s="0" t="n">
        <v>832.893388429752</v>
      </c>
      <c r="M28" s="0" t="n">
        <v>749.604049586777</v>
      </c>
      <c r="N28" s="0" t="n">
        <v>32.5</v>
      </c>
      <c r="O28" s="0" t="n">
        <v>28</v>
      </c>
      <c r="P28" s="0" t="n">
        <v>77</v>
      </c>
      <c r="Q28" s="0" t="n">
        <v>15</v>
      </c>
      <c r="R28" s="0" t="n">
        <v>30.6</v>
      </c>
      <c r="S28" s="0" t="n">
        <v>28.5</v>
      </c>
      <c r="T28" s="0" t="n">
        <v>77</v>
      </c>
      <c r="U28" s="0" t="n">
        <v>24.75</v>
      </c>
    </row>
    <row r="29" customFormat="false" ht="13.8" hidden="false" customHeight="false" outlineLevel="0" collapsed="false">
      <c r="B29" s="14"/>
      <c r="C29" s="0" t="n">
        <v>45.3545454545455</v>
      </c>
      <c r="D29" s="0" t="n">
        <v>10</v>
      </c>
      <c r="E29" s="0" t="n">
        <v>10</v>
      </c>
      <c r="F29" s="0" t="n">
        <v>96</v>
      </c>
      <c r="G29" s="0" t="n">
        <v>12.5454545454545</v>
      </c>
      <c r="H29" s="0" t="n">
        <v>5026041962726400</v>
      </c>
      <c r="I29" s="0" t="n">
        <v>28.8598923842372</v>
      </c>
      <c r="J29" s="0" t="n">
        <v>27.378897888461</v>
      </c>
      <c r="K29" s="0" t="n">
        <v>453.545454545455</v>
      </c>
      <c r="L29" s="0" t="n">
        <v>832.893388429752</v>
      </c>
      <c r="M29" s="0" t="n">
        <v>749.604049586777</v>
      </c>
      <c r="N29" s="0" t="n">
        <v>32.5</v>
      </c>
      <c r="O29" s="0" t="n">
        <v>28</v>
      </c>
      <c r="P29" s="0" t="n">
        <v>77</v>
      </c>
      <c r="Q29" s="0" t="n">
        <v>15</v>
      </c>
      <c r="R29" s="0" t="n">
        <v>30.6</v>
      </c>
      <c r="S29" s="0" t="n">
        <v>28.5</v>
      </c>
      <c r="T29" s="0" t="n">
        <v>77</v>
      </c>
      <c r="U29" s="0" t="n">
        <v>24.75</v>
      </c>
    </row>
    <row r="30" customFormat="false" ht="13.8" hidden="false" customHeight="false" outlineLevel="0" collapsed="false">
      <c r="B30" s="14"/>
      <c r="C30" s="0" t="n">
        <v>39.7272727272727</v>
      </c>
      <c r="D30" s="0" t="n">
        <v>9</v>
      </c>
      <c r="E30" s="0" t="n">
        <v>9</v>
      </c>
      <c r="F30" s="0" t="n">
        <v>77</v>
      </c>
      <c r="G30" s="0" t="n">
        <v>12.5454545454545</v>
      </c>
      <c r="H30" s="0" t="n">
        <v>52354603778400</v>
      </c>
      <c r="I30" s="0" t="n">
        <v>24.0989694920449</v>
      </c>
      <c r="J30" s="0" t="n">
        <v>22.7207263299103</v>
      </c>
      <c r="K30" s="0" t="n">
        <v>357.545454545455</v>
      </c>
      <c r="L30" s="0" t="n">
        <v>580.760330578512</v>
      </c>
      <c r="M30" s="0" t="n">
        <v>516.231404958678</v>
      </c>
      <c r="N30" s="0" t="n">
        <v>31</v>
      </c>
      <c r="O30" s="0" t="n">
        <v>77</v>
      </c>
      <c r="P30" s="0" t="n">
        <v>77</v>
      </c>
      <c r="Q30" s="0" t="n">
        <v>15</v>
      </c>
      <c r="R30" s="0" t="n">
        <v>30.2</v>
      </c>
      <c r="S30" s="0" t="n">
        <v>31</v>
      </c>
      <c r="T30" s="0" t="n">
        <v>28</v>
      </c>
      <c r="U30" s="0" t="n">
        <v>31</v>
      </c>
    </row>
    <row r="31" customFormat="false" ht="13.8" hidden="false" customHeight="false" outlineLevel="0" collapsed="false">
      <c r="B31" s="14"/>
      <c r="C31" s="0" t="n">
        <v>40.75</v>
      </c>
      <c r="D31" s="0" t="n">
        <v>8</v>
      </c>
      <c r="E31" s="0" t="n">
        <v>8</v>
      </c>
      <c r="F31" s="0" t="n">
        <v>77</v>
      </c>
      <c r="G31" s="0" t="n">
        <v>12</v>
      </c>
      <c r="H31" s="0" t="n">
        <v>1615429569600</v>
      </c>
      <c r="I31" s="0" t="n">
        <v>25.6111025031835</v>
      </c>
      <c r="J31" s="0" t="n">
        <v>23.9569927161153</v>
      </c>
      <c r="K31" s="0" t="n">
        <v>326</v>
      </c>
      <c r="L31" s="0" t="n">
        <v>655.928571428571</v>
      </c>
      <c r="M31" s="0" t="n">
        <v>573.9375</v>
      </c>
      <c r="N31" s="0" t="n">
        <v>32</v>
      </c>
      <c r="O31" s="0" t="n">
        <v>28</v>
      </c>
      <c r="P31" s="0" t="n">
        <v>91</v>
      </c>
      <c r="Q31" s="0" t="n">
        <v>8</v>
      </c>
      <c r="R31" s="0" t="n">
        <v>60</v>
      </c>
      <c r="S31" s="0" t="n">
        <v>63</v>
      </c>
      <c r="T31" s="0" t="n">
        <v>54.2</v>
      </c>
      <c r="U31" s="0" t="n">
        <v>63</v>
      </c>
    </row>
    <row r="32" customFormat="false" ht="13.8" hidden="false" customHeight="false" outlineLevel="0" collapsed="false">
      <c r="B32" s="14"/>
      <c r="C32" s="0" t="n">
        <v>39.7272727272727</v>
      </c>
      <c r="D32" s="0" t="n">
        <v>9</v>
      </c>
      <c r="E32" s="0" t="n">
        <v>9</v>
      </c>
      <c r="F32" s="0" t="n">
        <v>77</v>
      </c>
      <c r="G32" s="0" t="n">
        <v>15</v>
      </c>
      <c r="H32" s="0" t="n">
        <v>52354603778400</v>
      </c>
      <c r="I32" s="0" t="n">
        <v>24.0989694920449</v>
      </c>
      <c r="J32" s="0" t="n">
        <v>22.7207263299103</v>
      </c>
      <c r="K32" s="0" t="n">
        <v>357.545454545455</v>
      </c>
      <c r="L32" s="0" t="n">
        <v>580.760330578512</v>
      </c>
      <c r="M32" s="0" t="n">
        <v>516.231404958678</v>
      </c>
      <c r="N32" s="0" t="n">
        <v>31</v>
      </c>
      <c r="O32" s="0" t="n">
        <v>77</v>
      </c>
      <c r="P32" s="0" t="n">
        <v>77</v>
      </c>
      <c r="Q32" s="0" t="n">
        <v>15</v>
      </c>
      <c r="R32" s="0" t="n">
        <v>30.2</v>
      </c>
      <c r="S32" s="0" t="n">
        <v>31</v>
      </c>
      <c r="T32" s="0" t="n">
        <v>28</v>
      </c>
      <c r="U32" s="0" t="n">
        <v>31</v>
      </c>
    </row>
    <row r="33" customFormat="false" ht="13.8" hidden="false" customHeight="false" outlineLevel="0" collapsed="false">
      <c r="B33" s="14"/>
      <c r="C33" s="0" t="n">
        <v>49.504132231405</v>
      </c>
      <c r="D33" s="0" t="n">
        <v>11</v>
      </c>
      <c r="E33" s="0" t="n">
        <v>11</v>
      </c>
      <c r="F33" s="0" t="n">
        <v>96</v>
      </c>
      <c r="G33" s="0" t="n">
        <v>12.5454545454545</v>
      </c>
      <c r="H33" s="0" t="n">
        <v>4.57369818608102E+017</v>
      </c>
      <c r="I33" s="0" t="n">
        <v>30.6433324589924</v>
      </c>
      <c r="J33" s="0" t="n">
        <v>29.2172711094644</v>
      </c>
      <c r="K33" s="0" t="n">
        <v>544.545454545455</v>
      </c>
      <c r="L33" s="0" t="n">
        <v>939.013824192337</v>
      </c>
      <c r="M33" s="0" t="n">
        <v>853.648931083943</v>
      </c>
      <c r="N33" s="0" t="n">
        <v>34</v>
      </c>
      <c r="O33" s="0" t="n">
        <v>28</v>
      </c>
      <c r="P33" s="0" t="n">
        <v>91</v>
      </c>
      <c r="Q33" s="0" t="n">
        <v>15</v>
      </c>
      <c r="R33" s="0" t="n">
        <v>31</v>
      </c>
      <c r="S33" s="0" t="n">
        <v>29</v>
      </c>
      <c r="T33" s="0" t="n">
        <v>85.4</v>
      </c>
      <c r="U33" s="0" t="n">
        <v>28</v>
      </c>
    </row>
    <row r="34" customFormat="false" ht="13.8" hidden="false" customHeight="false" outlineLevel="0" collapsed="false">
      <c r="B34" s="14"/>
      <c r="C34" s="0" t="n">
        <v>44.8545454545455</v>
      </c>
      <c r="D34" s="0" t="n">
        <v>10</v>
      </c>
      <c r="E34" s="0" t="n">
        <v>10</v>
      </c>
      <c r="F34" s="0" t="n">
        <v>91</v>
      </c>
      <c r="G34" s="0" t="n">
        <v>12.5454545454545</v>
      </c>
      <c r="H34" s="0" t="n">
        <v>4764268943834400</v>
      </c>
      <c r="I34" s="0" t="n">
        <v>27.9127329575057</v>
      </c>
      <c r="J34" s="0" t="n">
        <v>26.4803435597298</v>
      </c>
      <c r="K34" s="0" t="n">
        <v>448.545454545455</v>
      </c>
      <c r="L34" s="0" t="n">
        <v>779.120661157025</v>
      </c>
      <c r="M34" s="0" t="n">
        <v>701.208595041322</v>
      </c>
      <c r="N34" s="0" t="n">
        <v>32.5</v>
      </c>
      <c r="O34" s="0" t="n">
        <v>77</v>
      </c>
      <c r="P34" s="0" t="n">
        <v>91</v>
      </c>
      <c r="Q34" s="0" t="n">
        <v>15</v>
      </c>
      <c r="R34" s="0" t="n">
        <v>30.6</v>
      </c>
      <c r="S34" s="0" t="n">
        <v>32.5</v>
      </c>
      <c r="T34" s="0" t="n">
        <v>28.6</v>
      </c>
      <c r="U34" s="0" t="n">
        <v>32.5</v>
      </c>
    </row>
    <row r="35" customFormat="false" ht="13.8" hidden="false" customHeight="false" outlineLevel="0" collapsed="false">
      <c r="B35" s="14"/>
      <c r="C35" s="0" t="n">
        <v>43</v>
      </c>
      <c r="D35" s="0" t="n">
        <v>10</v>
      </c>
      <c r="E35" s="0" t="n">
        <v>10</v>
      </c>
      <c r="F35" s="0" t="n">
        <v>91</v>
      </c>
      <c r="G35" s="0" t="n">
        <v>12</v>
      </c>
      <c r="H35" s="0" t="n">
        <v>1911053180836800</v>
      </c>
      <c r="I35" s="0" t="n">
        <v>29.5070613017743</v>
      </c>
      <c r="J35" s="0" t="n">
        <v>27.9928562315459</v>
      </c>
      <c r="K35" s="0" t="n">
        <v>430</v>
      </c>
      <c r="L35" s="0" t="n">
        <v>870.666666666667</v>
      </c>
      <c r="M35" s="0" t="n">
        <v>783.6</v>
      </c>
      <c r="N35" s="0" t="n">
        <v>32</v>
      </c>
      <c r="O35" s="0" t="n">
        <v>28</v>
      </c>
      <c r="P35" s="0" t="n">
        <v>91</v>
      </c>
      <c r="Q35" s="0" t="n">
        <v>8</v>
      </c>
      <c r="R35" s="0" t="n">
        <v>60</v>
      </c>
      <c r="S35" s="0" t="n">
        <v>63</v>
      </c>
      <c r="T35" s="0" t="n">
        <v>54.2</v>
      </c>
      <c r="U35" s="0" t="n">
        <v>63</v>
      </c>
    </row>
    <row r="36" customFormat="false" ht="13.8" hidden="false" customHeight="false" outlineLevel="0" collapsed="false">
      <c r="B36" s="14"/>
      <c r="C36" s="0" t="n">
        <v>44.8545454545455</v>
      </c>
      <c r="D36" s="0" t="n">
        <v>10</v>
      </c>
      <c r="E36" s="0" t="n">
        <v>10</v>
      </c>
      <c r="F36" s="0" t="n">
        <v>91</v>
      </c>
      <c r="G36" s="0" t="n">
        <v>13</v>
      </c>
      <c r="H36" s="0" t="n">
        <v>4764268943834400</v>
      </c>
      <c r="I36" s="0" t="n">
        <v>27.9127329575057</v>
      </c>
      <c r="J36" s="0" t="n">
        <v>26.4803435597298</v>
      </c>
      <c r="K36" s="0" t="n">
        <v>448.545454545455</v>
      </c>
      <c r="L36" s="0" t="n">
        <v>779.120661157025</v>
      </c>
      <c r="M36" s="0" t="n">
        <v>701.208595041322</v>
      </c>
      <c r="N36" s="0" t="n">
        <v>32.5</v>
      </c>
      <c r="O36" s="0" t="n">
        <v>77</v>
      </c>
      <c r="P36" s="0" t="n">
        <v>91</v>
      </c>
      <c r="Q36" s="0" t="n">
        <v>8</v>
      </c>
      <c r="R36" s="0" t="n">
        <v>58</v>
      </c>
      <c r="S36" s="0" t="n">
        <v>61.5</v>
      </c>
      <c r="T36" s="0" t="n">
        <v>53.6</v>
      </c>
      <c r="U36" s="0" t="n">
        <v>61.5</v>
      </c>
    </row>
    <row r="39" customFormat="false" ht="13.8" hidden="false" customHeight="false" outlineLevel="0" collapsed="false">
      <c r="B39" s="14" t="s">
        <v>102</v>
      </c>
      <c r="C39" s="0" t="n">
        <f aca="false">ROUND(C17,12)=ROUND(C28,12)</f>
        <v>1</v>
      </c>
      <c r="D39" s="0" t="n">
        <f aca="false">ROUND(D17,12)=ROUND(D28,12)</f>
        <v>1</v>
      </c>
      <c r="E39" s="0" t="n">
        <f aca="false">ROUND(E17,12)=ROUND(E28,12)</f>
        <v>1</v>
      </c>
      <c r="F39" s="0" t="n">
        <f aca="false">ROUND(F17,12)=ROUND(F28,12)</f>
        <v>1</v>
      </c>
      <c r="G39" s="0" t="n">
        <f aca="false">ROUND(G17,12)=ROUND(G28,12)</f>
        <v>1</v>
      </c>
      <c r="H39" s="0" t="n">
        <f aca="false">ROUND(H17,12)=ROUND(H28,12)</f>
        <v>1</v>
      </c>
      <c r="I39" s="0" t="n">
        <f aca="false">ROUND(I17,12)=ROUND(I28,12)</f>
        <v>1</v>
      </c>
      <c r="J39" s="0" t="n">
        <f aca="false">ROUND(J17,12)=ROUND(J28,12)</f>
        <v>1</v>
      </c>
      <c r="K39" s="0" t="n">
        <f aca="false">ROUND(K17,12)=ROUND(K28,12)</f>
        <v>1</v>
      </c>
      <c r="L39" s="0" t="n">
        <f aca="false">ROUND(L17,12)=ROUND(L28,12)</f>
        <v>1</v>
      </c>
      <c r="M39" s="0" t="n">
        <f aca="false">ROUND(M17,12)=ROUND(M28,12)</f>
        <v>1</v>
      </c>
      <c r="N39" s="0" t="n">
        <f aca="false">ROUND(N17,12)=ROUND(N28,12)</f>
        <v>1</v>
      </c>
      <c r="O39" s="0" t="n">
        <f aca="false">ROUND(O17,12)=ROUND(O28,12)</f>
        <v>1</v>
      </c>
      <c r="P39" s="0" t="n">
        <f aca="false">ROUND(P17,12)=ROUND(P28,12)</f>
        <v>1</v>
      </c>
      <c r="Q39" s="0" t="n">
        <f aca="false">ROUND(Q17,12)=ROUND(Q28,12)</f>
        <v>1</v>
      </c>
      <c r="R39" s="0" t="n">
        <f aca="false">ROUND(R17,12)=ROUND(R28,12)</f>
        <v>1</v>
      </c>
      <c r="S39" s="0" t="n">
        <f aca="false">ROUND(S17,12)=ROUND(S28,12)</f>
        <v>1</v>
      </c>
      <c r="T39" s="0" t="n">
        <f aca="false">ROUND(T17,12)=ROUND(T28,12)</f>
        <v>1</v>
      </c>
      <c r="U39" s="0" t="n">
        <f aca="false">ROUND(U17,12)=ROUND(U28,12)</f>
        <v>1</v>
      </c>
    </row>
    <row r="40" customFormat="false" ht="13.8" hidden="false" customHeight="false" outlineLevel="0" collapsed="false">
      <c r="B40" s="14"/>
      <c r="C40" s="0" t="n">
        <f aca="false">ROUND(C18,12)=ROUND(C29,12)</f>
        <v>1</v>
      </c>
      <c r="D40" s="0" t="n">
        <f aca="false">ROUND(D18,12)=ROUND(D29,12)</f>
        <v>1</v>
      </c>
      <c r="E40" s="0" t="n">
        <f aca="false">ROUND(E18,12)=ROUND(E29,12)</f>
        <v>1</v>
      </c>
      <c r="F40" s="0" t="n">
        <f aca="false">ROUND(F18,12)=ROUND(F29,12)</f>
        <v>1</v>
      </c>
      <c r="G40" s="0" t="n">
        <f aca="false">ROUND(G18,12)=ROUND(G29,12)</f>
        <v>1</v>
      </c>
      <c r="H40" s="0" t="n">
        <f aca="false">ROUND(H18,12)=ROUND(H29,12)</f>
        <v>1</v>
      </c>
      <c r="I40" s="0" t="n">
        <f aca="false">ROUND(I18,12)=ROUND(I29,12)</f>
        <v>1</v>
      </c>
      <c r="J40" s="0" t="n">
        <f aca="false">ROUND(J18,12)=ROUND(J29,12)</f>
        <v>1</v>
      </c>
      <c r="K40" s="0" t="n">
        <f aca="false">ROUND(K18,12)=ROUND(K29,12)</f>
        <v>1</v>
      </c>
      <c r="L40" s="0" t="n">
        <f aca="false">ROUND(L18,12)=ROUND(L29,12)</f>
        <v>1</v>
      </c>
      <c r="M40" s="0" t="n">
        <f aca="false">ROUND(M18,12)=ROUND(M29,12)</f>
        <v>1</v>
      </c>
      <c r="N40" s="0" t="n">
        <f aca="false">ROUND(N18,12)=ROUND(N29,12)</f>
        <v>1</v>
      </c>
      <c r="O40" s="0" t="n">
        <f aca="false">ROUND(O18,12)=ROUND(O29,12)</f>
        <v>1</v>
      </c>
      <c r="P40" s="0" t="n">
        <f aca="false">ROUND(P18,12)=ROUND(P29,12)</f>
        <v>1</v>
      </c>
      <c r="Q40" s="0" t="n">
        <f aca="false">ROUND(Q18,12)=ROUND(Q29,12)</f>
        <v>1</v>
      </c>
      <c r="R40" s="0" t="n">
        <f aca="false">ROUND(R18,12)=ROUND(R29,12)</f>
        <v>1</v>
      </c>
      <c r="S40" s="0" t="n">
        <f aca="false">ROUND(S18,12)=ROUND(S29,12)</f>
        <v>1</v>
      </c>
      <c r="T40" s="0" t="n">
        <f aca="false">ROUND(T18,12)=ROUND(T29,12)</f>
        <v>1</v>
      </c>
      <c r="U40" s="0" t="n">
        <f aca="false">ROUND(U18,12)=ROUND(U29,12)</f>
        <v>1</v>
      </c>
    </row>
    <row r="41" customFormat="false" ht="13.8" hidden="false" customHeight="false" outlineLevel="0" collapsed="false">
      <c r="B41" s="14"/>
      <c r="C41" s="0" t="n">
        <f aca="false">ROUND(C19,12)=ROUND(C30,12)</f>
        <v>1</v>
      </c>
      <c r="D41" s="0" t="n">
        <f aca="false">ROUND(D19,12)=ROUND(D30,12)</f>
        <v>1</v>
      </c>
      <c r="E41" s="0" t="n">
        <f aca="false">ROUND(E19,12)=ROUND(E30,12)</f>
        <v>1</v>
      </c>
      <c r="F41" s="0" t="n">
        <f aca="false">ROUND(F19,12)=ROUND(F30,12)</f>
        <v>1</v>
      </c>
      <c r="G41" s="0" t="n">
        <f aca="false">ROUND(G19,12)=ROUND(G30,12)</f>
        <v>1</v>
      </c>
      <c r="H41" s="0" t="n">
        <f aca="false">ROUND(H19,12)=ROUND(H30,12)</f>
        <v>1</v>
      </c>
      <c r="I41" s="0" t="n">
        <f aca="false">ROUND(I19,12)=ROUND(I30,12)</f>
        <v>1</v>
      </c>
      <c r="J41" s="0" t="n">
        <f aca="false">ROUND(J19,12)=ROUND(J30,12)</f>
        <v>1</v>
      </c>
      <c r="K41" s="0" t="n">
        <f aca="false">ROUND(K19,12)=ROUND(K30,12)</f>
        <v>1</v>
      </c>
      <c r="L41" s="0" t="n">
        <f aca="false">ROUND(L19,12)=ROUND(L30,12)</f>
        <v>1</v>
      </c>
      <c r="M41" s="0" t="n">
        <f aca="false">ROUND(M19,12)=ROUND(M30,12)</f>
        <v>1</v>
      </c>
      <c r="N41" s="0" t="n">
        <f aca="false">ROUND(N19,12)=ROUND(N30,12)</f>
        <v>1</v>
      </c>
      <c r="O41" s="0" t="n">
        <f aca="false">ROUND(O19,12)=ROUND(O30,12)</f>
        <v>1</v>
      </c>
      <c r="P41" s="0" t="n">
        <f aca="false">ROUND(P19,12)=ROUND(P30,12)</f>
        <v>1</v>
      </c>
      <c r="Q41" s="0" t="n">
        <f aca="false">ROUND(Q19,12)=ROUND(Q30,12)</f>
        <v>1</v>
      </c>
      <c r="R41" s="0" t="n">
        <f aca="false">ROUND(R19,12)=ROUND(R30,12)</f>
        <v>1</v>
      </c>
      <c r="S41" s="0" t="n">
        <f aca="false">ROUND(S19,12)=ROUND(S30,12)</f>
        <v>1</v>
      </c>
      <c r="T41" s="0" t="n">
        <f aca="false">ROUND(T19,12)=ROUND(T30,12)</f>
        <v>1</v>
      </c>
      <c r="U41" s="0" t="n">
        <f aca="false">ROUND(U19,12)=ROUND(U30,12)</f>
        <v>1</v>
      </c>
    </row>
    <row r="42" customFormat="false" ht="13.8" hidden="false" customHeight="false" outlineLevel="0" collapsed="false">
      <c r="B42" s="14"/>
      <c r="C42" s="0" t="n">
        <f aca="false">ROUND(C20,12)=ROUND(C31,12)</f>
        <v>1</v>
      </c>
      <c r="D42" s="0" t="n">
        <f aca="false">ROUND(D20,12)=ROUND(D31,12)</f>
        <v>1</v>
      </c>
      <c r="E42" s="0" t="n">
        <f aca="false">ROUND(E20,12)=ROUND(E31,12)</f>
        <v>1</v>
      </c>
      <c r="F42" s="0" t="n">
        <f aca="false">ROUND(F20,12)=ROUND(F31,12)</f>
        <v>1</v>
      </c>
      <c r="G42" s="0" t="n">
        <f aca="false">ROUND(G20,12)=ROUND(G31,12)</f>
        <v>1</v>
      </c>
      <c r="H42" s="0" t="n">
        <f aca="false">ROUND(H20,12)=ROUND(H31,12)</f>
        <v>1</v>
      </c>
      <c r="I42" s="0" t="n">
        <f aca="false">ROUND(I20,12)=ROUND(I31,12)</f>
        <v>1</v>
      </c>
      <c r="J42" s="0" t="n">
        <f aca="false">ROUND(J20,12)=ROUND(J31,12)</f>
        <v>1</v>
      </c>
      <c r="K42" s="0" t="n">
        <f aca="false">ROUND(K20,12)=ROUND(K31,12)</f>
        <v>1</v>
      </c>
      <c r="L42" s="0" t="n">
        <f aca="false">ROUND(L20,12)=ROUND(L31,12)</f>
        <v>1</v>
      </c>
      <c r="M42" s="0" t="n">
        <f aca="false">ROUND(M20,12)=ROUND(M31,12)</f>
        <v>1</v>
      </c>
      <c r="N42" s="0" t="n">
        <f aca="false">ROUND(N20,12)=ROUND(N31,12)</f>
        <v>1</v>
      </c>
      <c r="O42" s="0" t="n">
        <f aca="false">ROUND(O20,12)=ROUND(O31,12)</f>
        <v>1</v>
      </c>
      <c r="P42" s="0" t="n">
        <f aca="false">ROUND(P20,12)=ROUND(P31,12)</f>
        <v>1</v>
      </c>
      <c r="Q42" s="0" t="n">
        <f aca="false">ROUND(Q20,12)=ROUND(Q31,12)</f>
        <v>1</v>
      </c>
      <c r="R42" s="0" t="n">
        <f aca="false">ROUND(R20,12)=ROUND(R31,12)</f>
        <v>1</v>
      </c>
      <c r="S42" s="0" t="n">
        <f aca="false">ROUND(S20,12)=ROUND(S31,12)</f>
        <v>1</v>
      </c>
      <c r="T42" s="0" t="n">
        <f aca="false">ROUND(T20,12)=ROUND(T31,12)</f>
        <v>1</v>
      </c>
      <c r="U42" s="0" t="n">
        <f aca="false">ROUND(U20,12)=ROUND(U31,12)</f>
        <v>1</v>
      </c>
    </row>
    <row r="43" customFormat="false" ht="13.8" hidden="false" customHeight="false" outlineLevel="0" collapsed="false">
      <c r="B43" s="14"/>
      <c r="C43" s="0" t="n">
        <f aca="false">ROUND(C21,12)=ROUND(C32,12)</f>
        <v>1</v>
      </c>
      <c r="D43" s="0" t="n">
        <f aca="false">ROUND(D21,12)=ROUND(D32,12)</f>
        <v>1</v>
      </c>
      <c r="E43" s="0" t="n">
        <f aca="false">ROUND(E21,12)=ROUND(E32,12)</f>
        <v>1</v>
      </c>
      <c r="F43" s="0" t="n">
        <f aca="false">ROUND(F21,12)=ROUND(F32,12)</f>
        <v>1</v>
      </c>
      <c r="G43" s="0" t="n">
        <f aca="false">ROUND(G21,12)=ROUND(G32,12)</f>
        <v>1</v>
      </c>
      <c r="H43" s="0" t="n">
        <f aca="false">ROUND(H21,12)=ROUND(H32,12)</f>
        <v>1</v>
      </c>
      <c r="I43" s="0" t="n">
        <f aca="false">ROUND(I21,12)=ROUND(I32,12)</f>
        <v>1</v>
      </c>
      <c r="J43" s="0" t="n">
        <f aca="false">ROUND(J21,12)=ROUND(J32,12)</f>
        <v>1</v>
      </c>
      <c r="K43" s="0" t="n">
        <f aca="false">ROUND(K21,12)=ROUND(K32,12)</f>
        <v>1</v>
      </c>
      <c r="L43" s="0" t="n">
        <f aca="false">ROUND(L21,12)=ROUND(L32,12)</f>
        <v>1</v>
      </c>
      <c r="M43" s="0" t="n">
        <f aca="false">ROUND(M21,12)=ROUND(M32,12)</f>
        <v>1</v>
      </c>
      <c r="N43" s="0" t="n">
        <f aca="false">ROUND(N21,12)=ROUND(N32,12)</f>
        <v>1</v>
      </c>
      <c r="O43" s="0" t="n">
        <f aca="false">ROUND(O21,12)=ROUND(O32,12)</f>
        <v>1</v>
      </c>
      <c r="P43" s="0" t="n">
        <f aca="false">ROUND(P21,12)=ROUND(P32,12)</f>
        <v>1</v>
      </c>
      <c r="Q43" s="0" t="n">
        <f aca="false">ROUND(Q21,12)=ROUND(Q32,12)</f>
        <v>1</v>
      </c>
      <c r="R43" s="0" t="n">
        <f aca="false">ROUND(R21,12)=ROUND(R32,12)</f>
        <v>1</v>
      </c>
      <c r="S43" s="0" t="n">
        <f aca="false">ROUND(S21,12)=ROUND(S32,12)</f>
        <v>1</v>
      </c>
      <c r="T43" s="0" t="n">
        <f aca="false">ROUND(T21,12)=ROUND(T32,12)</f>
        <v>1</v>
      </c>
      <c r="U43" s="0" t="n">
        <f aca="false">ROUND(U21,12)=ROUND(U32,12)</f>
        <v>1</v>
      </c>
    </row>
    <row r="44" customFormat="false" ht="13.8" hidden="false" customHeight="false" outlineLevel="0" collapsed="false">
      <c r="B44" s="14"/>
      <c r="C44" s="0" t="n">
        <f aca="false">ROUND(C22,12)=ROUND(C33,12)</f>
        <v>1</v>
      </c>
      <c r="D44" s="0" t="n">
        <f aca="false">ROUND(D22,12)=ROUND(D33,12)</f>
        <v>1</v>
      </c>
      <c r="E44" s="0" t="n">
        <f aca="false">ROUND(E22,12)=ROUND(E33,12)</f>
        <v>1</v>
      </c>
      <c r="F44" s="0" t="n">
        <f aca="false">ROUND(F22,12)=ROUND(F33,12)</f>
        <v>1</v>
      </c>
      <c r="G44" s="0" t="n">
        <f aca="false">ROUND(G22,12)=ROUND(G33,12)</f>
        <v>1</v>
      </c>
      <c r="H44" s="0" t="n">
        <f aca="false">ROUND(H22,12)=ROUND(H33,12)</f>
        <v>1</v>
      </c>
      <c r="I44" s="0" t="n">
        <f aca="false">ROUND(I22,12)=ROUND(I33,12)</f>
        <v>1</v>
      </c>
      <c r="J44" s="0" t="n">
        <f aca="false">ROUND(J22,12)=ROUND(J33,12)</f>
        <v>1</v>
      </c>
      <c r="K44" s="0" t="n">
        <f aca="false">ROUND(K22,12)=ROUND(K33,12)</f>
        <v>1</v>
      </c>
      <c r="L44" s="0" t="n">
        <f aca="false">ROUND(L22,12)=ROUND(L33,12)</f>
        <v>1</v>
      </c>
      <c r="M44" s="0" t="n">
        <f aca="false">ROUND(M22,12)=ROUND(M33,12)</f>
        <v>1</v>
      </c>
      <c r="N44" s="0" t="n">
        <f aca="false">ROUND(N22,12)=ROUND(N33,12)</f>
        <v>1</v>
      </c>
      <c r="O44" s="0" t="n">
        <f aca="false">ROUND(O22,12)=ROUND(O33,12)</f>
        <v>1</v>
      </c>
      <c r="P44" s="0" t="n">
        <f aca="false">ROUND(P22,12)=ROUND(P33,12)</f>
        <v>1</v>
      </c>
      <c r="Q44" s="0" t="n">
        <f aca="false">ROUND(Q22,12)=ROUND(Q33,12)</f>
        <v>1</v>
      </c>
      <c r="R44" s="0" t="n">
        <f aca="false">ROUND(R22,12)=ROUND(R33,12)</f>
        <v>1</v>
      </c>
      <c r="S44" s="0" t="n">
        <f aca="false">ROUND(S22,12)=ROUND(S33,12)</f>
        <v>1</v>
      </c>
      <c r="T44" s="0" t="n">
        <f aca="false">ROUND(T22,12)=ROUND(T33,12)</f>
        <v>1</v>
      </c>
      <c r="U44" s="0" t="n">
        <f aca="false">ROUND(U22,12)=ROUND(U33,12)</f>
        <v>1</v>
      </c>
    </row>
    <row r="45" customFormat="false" ht="13.8" hidden="false" customHeight="false" outlineLevel="0" collapsed="false">
      <c r="B45" s="14"/>
      <c r="C45" s="0" t="n">
        <f aca="false">ROUND(C23,12)=ROUND(C34,12)</f>
        <v>1</v>
      </c>
      <c r="D45" s="0" t="n">
        <f aca="false">ROUND(D23,12)=ROUND(D34,12)</f>
        <v>1</v>
      </c>
      <c r="E45" s="0" t="n">
        <f aca="false">ROUND(E23,12)=ROUND(E34,12)</f>
        <v>1</v>
      </c>
      <c r="F45" s="0" t="n">
        <f aca="false">ROUND(F23,12)=ROUND(F34,12)</f>
        <v>1</v>
      </c>
      <c r="G45" s="0" t="n">
        <f aca="false">ROUND(G23,12)=ROUND(G34,12)</f>
        <v>1</v>
      </c>
      <c r="H45" s="0" t="n">
        <f aca="false">ROUND(H23,12)=ROUND(H34,12)</f>
        <v>1</v>
      </c>
      <c r="I45" s="0" t="n">
        <f aca="false">ROUND(I23,12)=ROUND(I34,12)</f>
        <v>1</v>
      </c>
      <c r="J45" s="0" t="n">
        <f aca="false">ROUND(J23,12)=ROUND(J34,12)</f>
        <v>1</v>
      </c>
      <c r="K45" s="0" t="n">
        <f aca="false">ROUND(K23,12)=ROUND(K34,12)</f>
        <v>1</v>
      </c>
      <c r="L45" s="0" t="n">
        <f aca="false">ROUND(L23,12)=ROUND(L34,12)</f>
        <v>1</v>
      </c>
      <c r="M45" s="0" t="n">
        <f aca="false">ROUND(M23,12)=ROUND(M34,12)</f>
        <v>1</v>
      </c>
      <c r="N45" s="0" t="n">
        <f aca="false">ROUND(N23,12)=ROUND(N34,12)</f>
        <v>1</v>
      </c>
      <c r="O45" s="0" t="n">
        <f aca="false">ROUND(O23,12)=ROUND(O34,12)</f>
        <v>1</v>
      </c>
      <c r="P45" s="0" t="n">
        <f aca="false">ROUND(P23,12)=ROUND(P34,12)</f>
        <v>1</v>
      </c>
      <c r="Q45" s="0" t="n">
        <f aca="false">ROUND(Q23,12)=ROUND(Q34,12)</f>
        <v>1</v>
      </c>
      <c r="R45" s="0" t="n">
        <f aca="false">ROUND(R23,12)=ROUND(R34,12)</f>
        <v>1</v>
      </c>
      <c r="S45" s="0" t="n">
        <f aca="false">ROUND(S23,12)=ROUND(S34,12)</f>
        <v>1</v>
      </c>
      <c r="T45" s="0" t="n">
        <f aca="false">ROUND(T23,12)=ROUND(T34,12)</f>
        <v>1</v>
      </c>
      <c r="U45" s="0" t="n">
        <f aca="false">ROUND(U23,12)=ROUND(U34,12)</f>
        <v>1</v>
      </c>
    </row>
    <row r="46" customFormat="false" ht="13.8" hidden="false" customHeight="false" outlineLevel="0" collapsed="false">
      <c r="B46" s="14"/>
      <c r="C46" s="0" t="n">
        <f aca="false">ROUND(C24,12)=ROUND(C35,12)</f>
        <v>1</v>
      </c>
      <c r="D46" s="0" t="n">
        <f aca="false">ROUND(D24,12)=ROUND(D35,12)</f>
        <v>1</v>
      </c>
      <c r="E46" s="0" t="n">
        <f aca="false">ROUND(E24,12)=ROUND(E35,12)</f>
        <v>1</v>
      </c>
      <c r="F46" s="0" t="n">
        <f aca="false">ROUND(F24,12)=ROUND(F35,12)</f>
        <v>1</v>
      </c>
      <c r="G46" s="0" t="n">
        <f aca="false">ROUND(G24,12)=ROUND(G35,12)</f>
        <v>1</v>
      </c>
      <c r="H46" s="0" t="n">
        <f aca="false">ROUND(H24,12)=ROUND(H35,12)</f>
        <v>1</v>
      </c>
      <c r="I46" s="0" t="n">
        <f aca="false">ROUND(I24,12)=ROUND(I35,12)</f>
        <v>1</v>
      </c>
      <c r="J46" s="0" t="n">
        <f aca="false">ROUND(J24,12)=ROUND(J35,12)</f>
        <v>1</v>
      </c>
      <c r="K46" s="0" t="n">
        <f aca="false">ROUND(K24,12)=ROUND(K35,12)</f>
        <v>1</v>
      </c>
      <c r="L46" s="0" t="n">
        <f aca="false">ROUND(L24,12)=ROUND(L35,12)</f>
        <v>1</v>
      </c>
      <c r="M46" s="0" t="n">
        <f aca="false">ROUND(M24,12)=ROUND(M35,12)</f>
        <v>1</v>
      </c>
      <c r="N46" s="0" t="n">
        <f aca="false">ROUND(N24,12)=ROUND(N35,12)</f>
        <v>1</v>
      </c>
      <c r="O46" s="0" t="n">
        <f aca="false">ROUND(O24,12)=ROUND(O35,12)</f>
        <v>1</v>
      </c>
      <c r="P46" s="0" t="n">
        <f aca="false">ROUND(P24,12)=ROUND(P35,12)</f>
        <v>1</v>
      </c>
      <c r="Q46" s="0" t="n">
        <f aca="false">ROUND(Q24,12)=ROUND(Q35,12)</f>
        <v>1</v>
      </c>
      <c r="R46" s="0" t="n">
        <f aca="false">ROUND(R24,12)=ROUND(R35,12)</f>
        <v>1</v>
      </c>
      <c r="S46" s="0" t="n">
        <f aca="false">ROUND(S24,12)=ROUND(S35,12)</f>
        <v>1</v>
      </c>
      <c r="T46" s="0" t="n">
        <f aca="false">ROUND(T24,12)=ROUND(T35,12)</f>
        <v>1</v>
      </c>
      <c r="U46" s="0" t="n">
        <f aca="false">ROUND(U24,12)=ROUND(U35,12)</f>
        <v>1</v>
      </c>
    </row>
    <row r="47" customFormat="false" ht="13.8" hidden="false" customHeight="false" outlineLevel="0" collapsed="false">
      <c r="B47" s="14"/>
      <c r="C47" s="0" t="n">
        <f aca="false">ROUND(C25,12)=ROUND(C36,12)</f>
        <v>1</v>
      </c>
      <c r="D47" s="0" t="n">
        <f aca="false">ROUND(D25,12)=ROUND(D36,12)</f>
        <v>1</v>
      </c>
      <c r="E47" s="0" t="n">
        <f aca="false">ROUND(E25,12)=ROUND(E36,12)</f>
        <v>1</v>
      </c>
      <c r="F47" s="0" t="n">
        <f aca="false">ROUND(F25,12)=ROUND(F36,12)</f>
        <v>1</v>
      </c>
      <c r="G47" s="0" t="n">
        <f aca="false">ROUND(G25,12)=ROUND(G36,12)</f>
        <v>1</v>
      </c>
      <c r="H47" s="0" t="n">
        <f aca="false">ROUND(H25,12)=ROUND(H36,12)</f>
        <v>1</v>
      </c>
      <c r="I47" s="0" t="n">
        <f aca="false">ROUND(I25,12)=ROUND(I36,12)</f>
        <v>1</v>
      </c>
      <c r="J47" s="0" t="n">
        <f aca="false">ROUND(J25,12)=ROUND(J36,12)</f>
        <v>1</v>
      </c>
      <c r="K47" s="0" t="n">
        <f aca="false">ROUND(K25,12)=ROUND(K36,12)</f>
        <v>1</v>
      </c>
      <c r="L47" s="0" t="n">
        <f aca="false">ROUND(L25,12)=ROUND(L36,12)</f>
        <v>1</v>
      </c>
      <c r="M47" s="0" t="n">
        <f aca="false">ROUND(M25,12)=ROUND(M36,12)</f>
        <v>1</v>
      </c>
      <c r="N47" s="0" t="n">
        <f aca="false">ROUND(N25,12)=ROUND(N36,12)</f>
        <v>1</v>
      </c>
      <c r="O47" s="0" t="n">
        <f aca="false">ROUND(O25,12)=ROUND(O36,12)</f>
        <v>1</v>
      </c>
      <c r="P47" s="0" t="n">
        <f aca="false">ROUND(P25,12)=ROUND(P36,12)</f>
        <v>1</v>
      </c>
      <c r="Q47" s="0" t="n">
        <f aca="false">ROUND(Q25,12)=ROUND(Q36,12)</f>
        <v>1</v>
      </c>
      <c r="R47" s="0" t="n">
        <f aca="false">ROUND(R25,12)=ROUND(R36,12)</f>
        <v>1</v>
      </c>
      <c r="S47" s="0" t="n">
        <f aca="false">ROUND(S25,12)=ROUND(S36,12)</f>
        <v>1</v>
      </c>
      <c r="T47" s="0" t="n">
        <f aca="false">ROUND(T25,12)=ROUND(T36,12)</f>
        <v>1</v>
      </c>
      <c r="U47" s="0" t="n">
        <f aca="false">ROUND(U25,12)=ROUND(U36,12)</f>
        <v>1</v>
      </c>
    </row>
  </sheetData>
  <mergeCells count="2">
    <mergeCell ref="B28:B36"/>
    <mergeCell ref="B39:B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1030</TotalTime>
  <Application>LibreOfficeDev/4.4.0.0.alpha0$Linux_X86_64 LibreOffice_project/b6c3dc367adc563d05448acd9ba215521c6c965a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2013-11-09T03:57:36Z</dcterms:created>
  <dc:creator>Kohei Yoshida</dc:creator>
  <dc:language>nl-NL</dc:language>
  <cp:lastModifiedBy>Winfried Donkers</cp:lastModifiedBy>
  <dcterms:modified xsi:type="dcterms:W3CDTF">2014-06-25T16:26:06Z</dcterms:modified>
  <cp:revision>6</cp:revision>
</cp:coreProperties>
</file>