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633d0c54c4544b/Libya Post/Libya Post Projects/مشروع العنونة البريدية/أسباب التأخير وتحليل التدفقات النقدية لمشروع العنونة البريدية/"/>
    </mc:Choice>
  </mc:AlternateContent>
  <xr:revisionPtr revIDLastSave="261" documentId="8_{ABE088FC-0349-4919-8CE2-D99F7F0C96A9}" xr6:coauthVersionLast="47" xr6:coauthVersionMax="47" xr10:uidLastSave="{AD42412C-E56F-47EF-B8E6-BB1365CD80E2}"/>
  <bookViews>
    <workbookView xWindow="-108" yWindow="-108" windowWidth="23256" windowHeight="13896" xr2:uid="{BEE4E96F-36DB-4486-9596-A62EB676DCFB}"/>
  </bookViews>
  <sheets>
    <sheet name="التدفقات - التصنيع - التركي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9" i="2" s="1"/>
  <c r="J33" i="2"/>
  <c r="J14" i="2"/>
  <c r="J24" i="2" s="1"/>
  <c r="J16" i="2"/>
  <c r="J27" i="2"/>
  <c r="G25" i="2"/>
  <c r="G24" i="2"/>
  <c r="G23" i="2"/>
  <c r="G22" i="2"/>
  <c r="G21" i="2"/>
  <c r="C21" i="2"/>
  <c r="G20" i="2"/>
  <c r="G19" i="2"/>
  <c r="J23" i="2"/>
  <c r="G18" i="2"/>
  <c r="G17" i="2"/>
  <c r="J21" i="2"/>
  <c r="G16" i="2"/>
  <c r="F16" i="2"/>
  <c r="F17" i="2" s="1"/>
  <c r="F18" i="2" s="1"/>
  <c r="F19" i="2" s="1"/>
  <c r="F20" i="2" s="1"/>
  <c r="F21" i="2" s="1"/>
  <c r="F22" i="2" s="1"/>
  <c r="F23" i="2" s="1"/>
  <c r="F24" i="2" s="1"/>
  <c r="F25" i="2" s="1"/>
  <c r="E16" i="2"/>
  <c r="E17" i="2" s="1"/>
  <c r="E18" i="2" s="1"/>
  <c r="E19" i="2" s="1"/>
  <c r="E20" i="2" s="1"/>
  <c r="E21" i="2" s="1"/>
  <c r="E22" i="2" s="1"/>
  <c r="E23" i="2" s="1"/>
  <c r="E24" i="2" s="1"/>
  <c r="E25" i="2" s="1"/>
  <c r="D16" i="2"/>
  <c r="D17" i="2" s="1"/>
  <c r="D18" i="2" s="1"/>
  <c r="D19" i="2" s="1"/>
  <c r="D20" i="2" s="1"/>
  <c r="D21" i="2" s="1"/>
  <c r="D22" i="2" s="1"/>
  <c r="D23" i="2" s="1"/>
  <c r="D24" i="2" s="1"/>
  <c r="D25" i="2" s="1"/>
  <c r="C16" i="2"/>
  <c r="G15" i="2"/>
  <c r="F15" i="2"/>
  <c r="E15" i="2"/>
  <c r="D15" i="2"/>
  <c r="C15" i="2"/>
  <c r="J17" i="2"/>
  <c r="J8" i="2"/>
  <c r="J7" i="2"/>
  <c r="J29" i="2" l="1"/>
  <c r="J6" i="2"/>
  <c r="J35" i="2"/>
  <c r="J26" i="2"/>
  <c r="J15" i="2"/>
  <c r="J18" i="2"/>
  <c r="J25" i="2"/>
  <c r="J28" i="2"/>
  <c r="J31" i="2"/>
  <c r="J37" i="2" l="1"/>
  <c r="J36" i="2" s="1"/>
  <c r="J30" i="2"/>
  <c r="J32" i="2" s="1"/>
  <c r="J38" i="2" l="1"/>
  <c r="J39" i="2"/>
  <c r="J40" i="2" s="1"/>
  <c r="J34" i="2"/>
</calcChain>
</file>

<file path=xl/sharedStrings.xml><?xml version="1.0" encoding="utf-8"?>
<sst xmlns="http://schemas.openxmlformats.org/spreadsheetml/2006/main" count="46" uniqueCount="33">
  <si>
    <t>ت</t>
  </si>
  <si>
    <t>المراحل</t>
  </si>
  <si>
    <t>التصنيع</t>
  </si>
  <si>
    <t>التركيب</t>
  </si>
  <si>
    <t>المبلغ المسدد</t>
  </si>
  <si>
    <t>تاريخ السداد</t>
  </si>
  <si>
    <t>المرحلة التجريبية</t>
  </si>
  <si>
    <t>المرحلة الأولى</t>
  </si>
  <si>
    <t>المرحلة
التجريبية</t>
  </si>
  <si>
    <t>عدد اللوحات</t>
  </si>
  <si>
    <t>متبقي التركيب</t>
  </si>
  <si>
    <t>القيمة المسددة</t>
  </si>
  <si>
    <t>المرحلة
الأولى</t>
  </si>
  <si>
    <t>نسبة التصنيع</t>
  </si>
  <si>
    <t>نسبة التركيب</t>
  </si>
  <si>
    <t>المرحلتين</t>
  </si>
  <si>
    <t>عدد اللوحات المتعاقد عليها (112,718+500,094)</t>
  </si>
  <si>
    <t>القيمة المسددة (الدفعات المسددة فعلياً)</t>
  </si>
  <si>
    <t>نسبة التصنيع الكلي</t>
  </si>
  <si>
    <t>نسبة التركيب الكلي</t>
  </si>
  <si>
    <t>الإنجاز المالي الكلي (الدفعات المسددة فعلياً)</t>
  </si>
  <si>
    <t>الانجاز المالي الكلي (جميع الدفعات)</t>
  </si>
  <si>
    <t>الفجوة في الإنجاز</t>
  </si>
  <si>
    <t>القيمة المسددة + المعلقة (جميع الدفعات)</t>
  </si>
  <si>
    <t>موازنة المشروع (قرار)</t>
  </si>
  <si>
    <t>نسبة إنجاز المشروع</t>
  </si>
  <si>
    <t>قسمة أعمال التركيب</t>
  </si>
  <si>
    <t>قيمة أعمال التصنيع</t>
  </si>
  <si>
    <t>نسبة قيمة أعمال التصنيع</t>
  </si>
  <si>
    <t>نسبة قسمة أعمال التركيب</t>
  </si>
  <si>
    <t>إجمالي قيمة أنجاز المشروع</t>
  </si>
  <si>
    <t>قيمة الضمان المستقطع</t>
  </si>
  <si>
    <t>نسبة الضمان المستقطع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</si>
</sst>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[$-10C0000]d\ mmmm\ yyyy;@"/>
    <numFmt numFmtId="166" formatCode="#,##0.000"/>
    <numFmt numFmtId="167" formatCode="0.0%"/>
    <numFmt numFmtId="168" formatCode="_(* #,##0.000_);_(* \(#,##0.00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5B9BD5"/>
      </top>
      <bottom/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5B9BD5"/>
      </top>
      <bottom style="medium">
        <color rgb="FF9CC2E5"/>
      </bottom>
      <diagonal/>
    </border>
    <border>
      <left style="medium">
        <color rgb="FF9CC2E5"/>
      </left>
      <right/>
      <top style="medium">
        <color rgb="FF5B9BD5"/>
      </top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thick">
        <color rgb="FF5B9BD5"/>
      </bottom>
      <diagonal/>
    </border>
    <border>
      <left style="medium">
        <color rgb="FF9CC2E5"/>
      </left>
      <right/>
      <top/>
      <bottom style="thick">
        <color rgb="FF5B9BD5"/>
      </bottom>
      <diagonal/>
    </border>
    <border>
      <left style="medium">
        <color rgb="FF9CC2E5"/>
      </left>
      <right style="medium">
        <color rgb="FF9CC2E5"/>
      </right>
      <top style="thick">
        <color rgb="FF5B9BD5"/>
      </top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thick">
        <color rgb="FF5B9BD5"/>
      </top>
      <bottom/>
      <diagonal/>
    </border>
    <border>
      <left style="medium">
        <color rgb="FF9CC2E5"/>
      </left>
      <right/>
      <top style="thick">
        <color rgb="FF5B9BD5"/>
      </top>
      <bottom style="medium">
        <color rgb="FF9CC2E5"/>
      </bottom>
      <diagonal/>
    </border>
    <border>
      <left style="medium">
        <color rgb="FF9CC2E5"/>
      </left>
      <right/>
      <top/>
      <bottom/>
      <diagonal/>
    </border>
    <border>
      <left style="medium">
        <color rgb="FF9CC2E5"/>
      </left>
      <right/>
      <top style="medium">
        <color rgb="FFFFFF00"/>
      </top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FFFF00"/>
      </top>
      <bottom style="medium">
        <color rgb="FF9CC2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wrapText="1" readingOrder="2"/>
    </xf>
    <xf numFmtId="164" fontId="4" fillId="0" borderId="6" xfId="1" applyNumberFormat="1" applyFont="1" applyBorder="1" applyAlignment="1">
      <alignment horizontal="center" vertical="center" wrapText="1" readingOrder="1"/>
    </xf>
    <xf numFmtId="164" fontId="4" fillId="0" borderId="6" xfId="1" applyNumberFormat="1" applyFont="1" applyBorder="1" applyAlignment="1">
      <alignment vertical="center" wrapText="1" readingOrder="1"/>
    </xf>
    <xf numFmtId="165" fontId="4" fillId="0" borderId="6" xfId="0" applyNumberFormat="1" applyFont="1" applyBorder="1" applyAlignment="1">
      <alignment horizontal="right" vertical="center" wrapText="1" readingOrder="2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 readingOrder="2"/>
    </xf>
    <xf numFmtId="164" fontId="5" fillId="4" borderId="6" xfId="1" applyNumberFormat="1" applyFont="1" applyFill="1" applyBorder="1" applyAlignment="1">
      <alignment horizontal="center" vertical="center" wrapText="1" readingOrder="1"/>
    </xf>
    <xf numFmtId="164" fontId="5" fillId="4" borderId="6" xfId="1" applyNumberFormat="1" applyFont="1" applyFill="1" applyBorder="1" applyAlignment="1">
      <alignment vertical="center" wrapText="1" readingOrder="1"/>
    </xf>
    <xf numFmtId="165" fontId="5" fillId="4" borderId="6" xfId="0" applyNumberFormat="1" applyFont="1" applyFill="1" applyBorder="1" applyAlignment="1">
      <alignment horizontal="right" vertical="center" wrapText="1" readingOrder="2"/>
    </xf>
    <xf numFmtId="0" fontId="0" fillId="5" borderId="7" xfId="0" applyFill="1" applyBorder="1" applyAlignment="1">
      <alignment horizontal="center" vertical="center"/>
    </xf>
    <xf numFmtId="9" fontId="0" fillId="5" borderId="7" xfId="2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9" fontId="0" fillId="6" borderId="7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9" fontId="0" fillId="0" borderId="0" xfId="0" applyNumberFormat="1"/>
    <xf numFmtId="43" fontId="0" fillId="0" borderId="0" xfId="1" applyFont="1" applyAlignment="1">
      <alignment horizontal="center" vertical="center"/>
    </xf>
    <xf numFmtId="43" fontId="0" fillId="0" borderId="0" xfId="1" applyFont="1"/>
    <xf numFmtId="0" fontId="0" fillId="7" borderId="7" xfId="0" applyFill="1" applyBorder="1" applyAlignment="1">
      <alignment horizontal="center" vertical="center"/>
    </xf>
    <xf numFmtId="9" fontId="0" fillId="7" borderId="7" xfId="2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9" fontId="0" fillId="0" borderId="7" xfId="2" applyFont="1" applyBorder="1" applyAlignment="1">
      <alignment horizontal="center" vertical="center"/>
    </xf>
    <xf numFmtId="4" fontId="0" fillId="0" borderId="0" xfId="0" applyNumberFormat="1"/>
    <xf numFmtId="0" fontId="4" fillId="0" borderId="9" xfId="0" applyFont="1" applyBorder="1" applyAlignment="1">
      <alignment horizontal="center" vertical="center" wrapText="1" readingOrder="2"/>
    </xf>
    <xf numFmtId="164" fontId="4" fillId="0" borderId="10" xfId="1" applyNumberFormat="1" applyFont="1" applyBorder="1" applyAlignment="1">
      <alignment horizontal="center" vertical="center" wrapText="1" readingOrder="1"/>
    </xf>
    <xf numFmtId="164" fontId="4" fillId="0" borderId="10" xfId="1" applyNumberFormat="1" applyFont="1" applyBorder="1" applyAlignment="1">
      <alignment vertical="center" wrapText="1" readingOrder="1"/>
    </xf>
    <xf numFmtId="165" fontId="4" fillId="0" borderId="10" xfId="0" applyNumberFormat="1" applyFont="1" applyBorder="1" applyAlignment="1">
      <alignment horizontal="right" vertical="center" wrapText="1" readingOrder="2"/>
    </xf>
    <xf numFmtId="0" fontId="4" fillId="0" borderId="11" xfId="0" applyFont="1" applyBorder="1" applyAlignment="1">
      <alignment horizontal="center" vertical="center" wrapText="1" readingOrder="2"/>
    </xf>
    <xf numFmtId="164" fontId="4" fillId="0" borderId="12" xfId="1" applyNumberFormat="1" applyFont="1" applyBorder="1" applyAlignment="1">
      <alignment horizontal="center" vertical="center" wrapText="1" readingOrder="1"/>
    </xf>
    <xf numFmtId="164" fontId="4" fillId="0" borderId="12" xfId="1" applyNumberFormat="1" applyFont="1" applyBorder="1" applyAlignment="1">
      <alignment vertical="center" wrapText="1" readingOrder="1"/>
    </xf>
    <xf numFmtId="165" fontId="4" fillId="0" borderId="12" xfId="0" applyNumberFormat="1" applyFont="1" applyBorder="1" applyAlignment="1">
      <alignment horizontal="right" vertical="center" wrapText="1" readingOrder="2"/>
    </xf>
    <xf numFmtId="0" fontId="5" fillId="4" borderId="13" xfId="0" applyFont="1" applyFill="1" applyBorder="1" applyAlignment="1">
      <alignment horizontal="center" vertical="center" wrapText="1" readingOrder="2"/>
    </xf>
    <xf numFmtId="164" fontId="5" fillId="4" borderId="15" xfId="1" applyNumberFormat="1" applyFont="1" applyFill="1" applyBorder="1" applyAlignment="1">
      <alignment horizontal="center" vertical="center" wrapText="1" readingOrder="1"/>
    </xf>
    <xf numFmtId="164" fontId="5" fillId="4" borderId="15" xfId="1" applyNumberFormat="1" applyFont="1" applyFill="1" applyBorder="1" applyAlignment="1">
      <alignment vertical="center" wrapText="1" readingOrder="1"/>
    </xf>
    <xf numFmtId="165" fontId="5" fillId="4" borderId="15" xfId="0" applyNumberFormat="1" applyFont="1" applyFill="1" applyBorder="1" applyAlignment="1">
      <alignment horizontal="right" vertical="center" wrapText="1" readingOrder="2"/>
    </xf>
    <xf numFmtId="0" fontId="5" fillId="4" borderId="11" xfId="0" applyFont="1" applyFill="1" applyBorder="1" applyAlignment="1">
      <alignment horizontal="center" vertical="center" wrapText="1" readingOrder="2"/>
    </xf>
    <xf numFmtId="164" fontId="5" fillId="4" borderId="12" xfId="1" applyNumberFormat="1" applyFont="1" applyFill="1" applyBorder="1" applyAlignment="1">
      <alignment horizontal="center" vertical="center" wrapText="1" readingOrder="1"/>
    </xf>
    <xf numFmtId="164" fontId="5" fillId="4" borderId="12" xfId="1" applyNumberFormat="1" applyFont="1" applyFill="1" applyBorder="1" applyAlignment="1">
      <alignment vertical="center" wrapText="1" readingOrder="1"/>
    </xf>
    <xf numFmtId="165" fontId="5" fillId="4" borderId="12" xfId="0" applyNumberFormat="1" applyFont="1" applyFill="1" applyBorder="1" applyAlignment="1">
      <alignment horizontal="right" vertical="center" wrapText="1" readingOrder="2"/>
    </xf>
    <xf numFmtId="168" fontId="4" fillId="0" borderId="10" xfId="1" applyNumberFormat="1" applyFont="1" applyBorder="1" applyAlignment="1">
      <alignment horizontal="right" vertical="center" wrapText="1"/>
    </xf>
    <xf numFmtId="168" fontId="5" fillId="4" borderId="6" xfId="1" applyNumberFormat="1" applyFont="1" applyFill="1" applyBorder="1" applyAlignment="1">
      <alignment horizontal="right" vertical="center" wrapText="1"/>
    </xf>
    <xf numFmtId="168" fontId="4" fillId="0" borderId="6" xfId="1" applyNumberFormat="1" applyFont="1" applyBorder="1" applyAlignment="1">
      <alignment horizontal="right" vertical="center" wrapText="1"/>
    </xf>
    <xf numFmtId="168" fontId="4" fillId="0" borderId="12" xfId="1" applyNumberFormat="1" applyFont="1" applyBorder="1" applyAlignment="1">
      <alignment horizontal="right" vertical="center" wrapText="1"/>
    </xf>
    <xf numFmtId="168" fontId="5" fillId="4" borderId="15" xfId="1" applyNumberFormat="1" applyFont="1" applyFill="1" applyBorder="1" applyAlignment="1">
      <alignment horizontal="right" vertical="center" wrapText="1"/>
    </xf>
    <xf numFmtId="168" fontId="5" fillId="4" borderId="12" xfId="1" applyNumberFormat="1" applyFont="1" applyFill="1" applyBorder="1" applyAlignment="1">
      <alignment horizontal="right" vertical="center" wrapText="1"/>
    </xf>
    <xf numFmtId="164" fontId="6" fillId="4" borderId="12" xfId="1" applyNumberFormat="1" applyFont="1" applyFill="1" applyBorder="1" applyAlignment="1">
      <alignment vertical="center" wrapText="1" readingOrder="1"/>
    </xf>
    <xf numFmtId="164" fontId="5" fillId="4" borderId="16" xfId="1" applyNumberFormat="1" applyFont="1" applyFill="1" applyBorder="1" applyAlignment="1">
      <alignment vertical="center" wrapText="1" readingOrder="1"/>
    </xf>
    <xf numFmtId="168" fontId="5" fillId="4" borderId="16" xfId="1" applyNumberFormat="1" applyFont="1" applyFill="1" applyBorder="1" applyAlignment="1">
      <alignment horizontal="right" vertical="center" wrapText="1"/>
    </xf>
    <xf numFmtId="165" fontId="5" fillId="4" borderId="16" xfId="0" applyNumberFormat="1" applyFont="1" applyFill="1" applyBorder="1" applyAlignment="1">
      <alignment horizontal="right" vertical="center" wrapText="1" readingOrder="2"/>
    </xf>
    <xf numFmtId="168" fontId="4" fillId="0" borderId="17" xfId="1" applyNumberFormat="1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right" vertical="center" wrapText="1" readingOrder="2"/>
    </xf>
    <xf numFmtId="164" fontId="6" fillId="0" borderId="18" xfId="1" applyNumberFormat="1" applyFont="1" applyBorder="1" applyAlignment="1">
      <alignment vertical="center" wrapText="1" readingOrder="1"/>
    </xf>
    <xf numFmtId="10" fontId="0" fillId="0" borderId="7" xfId="2" applyNumberFormat="1" applyFont="1" applyBorder="1" applyAlignment="1">
      <alignment horizontal="center" vertical="center"/>
    </xf>
    <xf numFmtId="167" fontId="0" fillId="0" borderId="7" xfId="2" applyNumberFormat="1" applyFont="1" applyBorder="1" applyAlignment="1">
      <alignment horizontal="center" vertical="center"/>
    </xf>
    <xf numFmtId="167" fontId="0" fillId="6" borderId="7" xfId="2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 readingOrder="2"/>
    </xf>
    <xf numFmtId="0" fontId="5" fillId="4" borderId="8" xfId="0" applyFont="1" applyFill="1" applyBorder="1" applyAlignment="1">
      <alignment horizontal="center" vertical="center" wrapText="1" readingOrder="2"/>
    </xf>
    <xf numFmtId="0" fontId="5" fillId="4" borderId="11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4" fillId="0" borderId="11" xfId="0" applyFont="1" applyBorder="1" applyAlignment="1">
      <alignment horizontal="center" vertical="center" wrapText="1" readingOrder="2"/>
    </xf>
  </cellXfs>
  <cellStyles count="3">
    <cellStyle name="Comma" xfId="1" builtinId="3"/>
    <cellStyle name="Normal" xfId="0" builtinId="0"/>
    <cellStyle name="Percent" xfId="2" builtinId="5"/>
  </cellStyles>
  <dxfs count="17">
    <dxf>
      <font>
        <b/>
        <i val="0"/>
        <color auto="1"/>
      </font>
      <fill>
        <patternFill>
          <bgColor theme="9" tint="0.39994506668294322"/>
        </patternFill>
      </fill>
    </dxf>
    <dxf>
      <font>
        <b/>
        <i val="0"/>
        <color rgb="FFFFFF00"/>
      </font>
      <fill>
        <patternFill>
          <bgColor rgb="FFFFC000"/>
        </patternFill>
      </fill>
    </dxf>
    <dxf>
      <font>
        <b/>
        <i val="0"/>
        <color rgb="FFFFFF00"/>
      </font>
      <fill>
        <patternFill>
          <bgColor rgb="FFEE0000"/>
        </patternFill>
      </fill>
    </dxf>
    <dxf>
      <font>
        <b/>
        <i val="0"/>
        <color auto="1"/>
      </font>
      <fill>
        <patternFill>
          <bgColor theme="9" tint="0.39994506668294322"/>
        </patternFill>
      </fill>
    </dxf>
    <dxf>
      <font>
        <b/>
        <i val="0"/>
        <color rgb="FFFFFF00"/>
      </font>
      <fill>
        <patternFill>
          <bgColor rgb="FFFFC000"/>
        </patternFill>
      </fill>
    </dxf>
    <dxf>
      <font>
        <b/>
        <i val="0"/>
        <color rgb="FFFFFF00"/>
      </font>
      <fill>
        <patternFill>
          <bgColor rgb="FFEE0000"/>
        </patternFill>
      </fill>
    </dxf>
    <dxf>
      <font>
        <b/>
        <i val="0"/>
        <color rgb="FFFFFF00"/>
      </font>
      <fill>
        <patternFill>
          <bgColor rgb="FFEE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color rgb="FFFFFF00"/>
      </font>
      <fill>
        <patternFill>
          <bgColor rgb="FFEE0000"/>
        </patternFill>
      </fill>
    </dxf>
    <dxf>
      <fill>
        <patternFill>
          <bgColor theme="9" tint="0.39994506668294322"/>
        </patternFill>
      </fill>
    </dxf>
    <dxf>
      <font>
        <color rgb="FFFFFF00"/>
      </font>
      <fill>
        <patternFill>
          <bgColor rgb="FFEE00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  <color auto="1"/>
      </font>
      <fill>
        <patternFill>
          <bgColor theme="9" tint="0.39994506668294322"/>
        </patternFill>
      </fill>
    </dxf>
    <dxf>
      <font>
        <b/>
        <i val="0"/>
        <color rgb="FFFFFF00"/>
      </font>
      <fill>
        <patternFill>
          <bgColor rgb="FFFFC000"/>
        </patternFill>
      </fill>
    </dxf>
    <dxf>
      <font>
        <b/>
        <i val="0"/>
        <color rgb="FFFFFF00"/>
      </font>
      <fill>
        <patternFill>
          <bgColor rgb="FFE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ar-LY"/>
              <a:t>مخطط</a:t>
            </a:r>
            <a:r>
              <a:rPr lang="ar-LY" baseline="0"/>
              <a:t> يوضح تقدم أعمال تصنيع وتركيب لوحات الرمز البريديي</a:t>
            </a:r>
          </a:p>
          <a:p>
            <a:pPr>
              <a:defRPr/>
            </a:pPr>
            <a:r>
              <a:rPr lang="ar-LY"/>
              <a:t>مع التدفقات النقدية المصاحبة بمشروع العنونة البريدية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'التدفقات - التصنيع - التركيب'!$D$15</c:f>
              <c:strCache>
                <c:ptCount val="1"/>
                <c:pt idx="0">
                  <c:v>التصنيع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'التدفقات - التصنيع - التركيب'!$G$16:$G$25</c:f>
              <c:numCache>
                <c:formatCode>[$-10C0000]d\ mmmm\ yyyy;@</c:formatCode>
                <c:ptCount val="10"/>
                <c:pt idx="0">
                  <c:v>45286</c:v>
                </c:pt>
                <c:pt idx="1">
                  <c:v>45371</c:v>
                </c:pt>
                <c:pt idx="2">
                  <c:v>45389</c:v>
                </c:pt>
                <c:pt idx="3">
                  <c:v>45579</c:v>
                </c:pt>
                <c:pt idx="4">
                  <c:v>45644</c:v>
                </c:pt>
                <c:pt idx="5">
                  <c:v>45700</c:v>
                </c:pt>
                <c:pt idx="6">
                  <c:v>45788</c:v>
                </c:pt>
                <c:pt idx="7">
                  <c:v>45809</c:v>
                </c:pt>
                <c:pt idx="8">
                  <c:v>45853</c:v>
                </c:pt>
                <c:pt idx="9">
                  <c:v>45881</c:v>
                </c:pt>
              </c:numCache>
            </c:numRef>
          </c:cat>
          <c:val>
            <c:numRef>
              <c:f>'التدفقات - التصنيع - التركيب'!$D$16:$D$25</c:f>
              <c:numCache>
                <c:formatCode>_(* #,##0_);_(* \(#,##0\);_(* "-"??_);_(@_)</c:formatCode>
                <c:ptCount val="10"/>
                <c:pt idx="0">
                  <c:v>112718</c:v>
                </c:pt>
                <c:pt idx="1">
                  <c:v>112718</c:v>
                </c:pt>
                <c:pt idx="2">
                  <c:v>112718</c:v>
                </c:pt>
                <c:pt idx="3">
                  <c:v>112718</c:v>
                </c:pt>
                <c:pt idx="4">
                  <c:v>112718</c:v>
                </c:pt>
                <c:pt idx="5">
                  <c:v>212926</c:v>
                </c:pt>
                <c:pt idx="6">
                  <c:v>313036</c:v>
                </c:pt>
                <c:pt idx="7">
                  <c:v>413374</c:v>
                </c:pt>
                <c:pt idx="8">
                  <c:v>513552</c:v>
                </c:pt>
                <c:pt idx="9">
                  <c:v>612812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DA-4522-A418-AD4C96E580A4}"/>
            </c:ext>
          </c:extLst>
        </c:ser>
        <c:ser>
          <c:idx val="1"/>
          <c:order val="1"/>
          <c:tx>
            <c:strRef>
              <c:f>'التدفقات - التصنيع - التركيب'!$E$15</c:f>
              <c:strCache>
                <c:ptCount val="1"/>
                <c:pt idx="0">
                  <c:v>التركيب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'التدفقات - التصنيع - التركيب'!$G$16:$G$25</c:f>
              <c:numCache>
                <c:formatCode>[$-10C0000]d\ mmmm\ yyyy;@</c:formatCode>
                <c:ptCount val="10"/>
                <c:pt idx="0">
                  <c:v>45286</c:v>
                </c:pt>
                <c:pt idx="1">
                  <c:v>45371</c:v>
                </c:pt>
                <c:pt idx="2">
                  <c:v>45389</c:v>
                </c:pt>
                <c:pt idx="3">
                  <c:v>45579</c:v>
                </c:pt>
                <c:pt idx="4">
                  <c:v>45644</c:v>
                </c:pt>
                <c:pt idx="5">
                  <c:v>45700</c:v>
                </c:pt>
                <c:pt idx="6">
                  <c:v>45788</c:v>
                </c:pt>
                <c:pt idx="7">
                  <c:v>45809</c:v>
                </c:pt>
                <c:pt idx="8">
                  <c:v>45853</c:v>
                </c:pt>
                <c:pt idx="9">
                  <c:v>45881</c:v>
                </c:pt>
              </c:numCache>
            </c:numRef>
          </c:cat>
          <c:val>
            <c:numRef>
              <c:f>'التدفقات - التصنيع - التركيب'!$E$16:$E$25</c:f>
              <c:numCache>
                <c:formatCode>_(* #,##0_);_(* \(#,##0\);_(* "-"??_);_(@_)</c:formatCode>
                <c:ptCount val="10"/>
                <c:pt idx="0">
                  <c:v>30080</c:v>
                </c:pt>
                <c:pt idx="1">
                  <c:v>57637</c:v>
                </c:pt>
                <c:pt idx="2">
                  <c:v>65008</c:v>
                </c:pt>
                <c:pt idx="3">
                  <c:v>91939</c:v>
                </c:pt>
                <c:pt idx="4">
                  <c:v>92237</c:v>
                </c:pt>
                <c:pt idx="5">
                  <c:v>92237</c:v>
                </c:pt>
                <c:pt idx="6">
                  <c:v>138112</c:v>
                </c:pt>
                <c:pt idx="7">
                  <c:v>138844</c:v>
                </c:pt>
                <c:pt idx="8">
                  <c:v>138844</c:v>
                </c:pt>
                <c:pt idx="9">
                  <c:v>138844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4DA-4522-A418-AD4C96E580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203423"/>
        <c:axId val="123199583"/>
      </c:lineChart>
      <c:lineChart>
        <c:grouping val="standard"/>
        <c:varyColors val="0"/>
        <c:ser>
          <c:idx val="2"/>
          <c:order val="2"/>
          <c:tx>
            <c:strRef>
              <c:f>'التدفقات - التصنيع - التركيب'!$F$15</c:f>
              <c:strCache>
                <c:ptCount val="1"/>
                <c:pt idx="0">
                  <c:v>المبلغ المسدد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'التدفقات - التصنيع - التركيب'!$G$16:$G$25</c:f>
              <c:numCache>
                <c:formatCode>[$-10C0000]d\ mmmm\ yyyy;@</c:formatCode>
                <c:ptCount val="10"/>
                <c:pt idx="0">
                  <c:v>45286</c:v>
                </c:pt>
                <c:pt idx="1">
                  <c:v>45371</c:v>
                </c:pt>
                <c:pt idx="2">
                  <c:v>45389</c:v>
                </c:pt>
                <c:pt idx="3">
                  <c:v>45579</c:v>
                </c:pt>
                <c:pt idx="4">
                  <c:v>45644</c:v>
                </c:pt>
                <c:pt idx="5">
                  <c:v>45700</c:v>
                </c:pt>
                <c:pt idx="6">
                  <c:v>45788</c:v>
                </c:pt>
                <c:pt idx="7">
                  <c:v>45809</c:v>
                </c:pt>
                <c:pt idx="8">
                  <c:v>45853</c:v>
                </c:pt>
                <c:pt idx="9">
                  <c:v>45881</c:v>
                </c:pt>
              </c:numCache>
            </c:numRef>
          </c:cat>
          <c:val>
            <c:numRef>
              <c:f>'التدفقات - التصنيع - التركيب'!$F$16:$F$25</c:f>
              <c:numCache>
                <c:formatCode>_(* #,##0.000_);_(* \(#,##0.000\);_(* "-"??_);_(@_)</c:formatCode>
                <c:ptCount val="10"/>
                <c:pt idx="0">
                  <c:v>946855</c:v>
                </c:pt>
                <c:pt idx="1">
                  <c:v>1451695</c:v>
                </c:pt>
                <c:pt idx="2">
                  <c:v>2309895</c:v>
                </c:pt>
                <c:pt idx="3">
                  <c:v>2878785</c:v>
                </c:pt>
                <c:pt idx="4">
                  <c:v>3159590</c:v>
                </c:pt>
                <c:pt idx="5">
                  <c:v>6240975.5999999996</c:v>
                </c:pt>
                <c:pt idx="6">
                  <c:v>9322361.3999999985</c:v>
                </c:pt>
                <c:pt idx="7">
                  <c:v>12410765.039999999</c:v>
                </c:pt>
                <c:pt idx="8">
                  <c:v>12410765.039999999</c:v>
                </c:pt>
                <c:pt idx="9">
                  <c:v>12410765.039999999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4DA-4522-A418-AD4C96E580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3206783"/>
        <c:axId val="123205823"/>
      </c:lineChart>
      <c:dateAx>
        <c:axId val="12320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LY"/>
                  <a:t>تاريخ</a:t>
                </a:r>
                <a:r>
                  <a:rPr lang="ar-LY" baseline="0"/>
                  <a:t> السداد (التدفقات النقدية)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0C0000]d\ mmmm\ yyyy;@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99583"/>
        <c:crosses val="autoZero"/>
        <c:auto val="0"/>
        <c:lblOffset val="100"/>
        <c:baseTimeUnit val="days"/>
      </c:dateAx>
      <c:valAx>
        <c:axId val="12319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LY"/>
                  <a:t>التصنيع والتركيب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03423"/>
        <c:crosses val="autoZero"/>
        <c:crossBetween val="between"/>
      </c:valAx>
      <c:valAx>
        <c:axId val="1232058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LY"/>
                  <a:t>التدفقات</a:t>
                </a:r>
                <a:r>
                  <a:rPr lang="ar-LY" baseline="0"/>
                  <a:t> النقدية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06783"/>
        <c:crosses val="max"/>
        <c:crossBetween val="between"/>
      </c:valAx>
      <c:dateAx>
        <c:axId val="123206783"/>
        <c:scaling>
          <c:orientation val="minMax"/>
        </c:scaling>
        <c:delete val="1"/>
        <c:axPos val="b"/>
        <c:numFmt formatCode="[$-10C0000]d\ mmmm\ yyyy;@" sourceLinked="1"/>
        <c:majorTickMark val="none"/>
        <c:minorTickMark val="none"/>
        <c:tickLblPos val="nextTo"/>
        <c:crossAx val="123205823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1</xdr:row>
      <xdr:rowOff>71120</xdr:rowOff>
    </xdr:from>
    <xdr:to>
      <xdr:col>25</xdr:col>
      <xdr:colOff>218011</xdr:colOff>
      <xdr:row>31</xdr:row>
      <xdr:rowOff>162928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64C736-876D-44F5-ABB7-29C451ACB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1181-9B27-4CCE-93B4-AA2EE4C6B9BC}">
  <dimension ref="B1:O40"/>
  <sheetViews>
    <sheetView rightToLeft="1" tabSelected="1" zoomScale="75" zoomScaleNormal="75" workbookViewId="0">
      <selection activeCell="F32" sqref="F32"/>
    </sheetView>
  </sheetViews>
  <sheetFormatPr defaultRowHeight="14.4" x14ac:dyDescent="0.3"/>
  <cols>
    <col min="1" max="1" width="1.5546875" customWidth="1"/>
    <col min="2" max="2" width="5.88671875" bestFit="1" customWidth="1"/>
    <col min="3" max="3" width="8.5546875" customWidth="1"/>
    <col min="4" max="4" width="13.6640625" bestFit="1" customWidth="1"/>
    <col min="5" max="5" width="12.44140625" bestFit="1" customWidth="1"/>
    <col min="6" max="6" width="17.109375" bestFit="1" customWidth="1"/>
    <col min="7" max="7" width="19.6640625" bestFit="1" customWidth="1"/>
    <col min="8" max="8" width="3.77734375" customWidth="1"/>
    <col min="9" max="9" width="36.21875" customWidth="1"/>
    <col min="10" max="10" width="14.21875" bestFit="1" customWidth="1"/>
    <col min="11" max="11" width="3.77734375" customWidth="1"/>
    <col min="12" max="12" width="12.77734375" customWidth="1"/>
    <col min="13" max="13" width="14.21875" bestFit="1" customWidth="1"/>
    <col min="14" max="14" width="3.77734375" customWidth="1"/>
    <col min="15" max="15" width="15.33203125" bestFit="1" customWidth="1"/>
    <col min="16" max="16" width="13.88671875" bestFit="1" customWidth="1"/>
  </cols>
  <sheetData>
    <row r="1" spans="2:10" ht="6.6" customHeight="1" thickBot="1" x14ac:dyDescent="0.35"/>
    <row r="2" spans="2:10" ht="16.2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62" t="s">
        <v>6</v>
      </c>
      <c r="J2" s="63"/>
    </row>
    <row r="3" spans="2:10" ht="16.2" thickBot="1" x14ac:dyDescent="0.35">
      <c r="B3" s="27">
        <v>1</v>
      </c>
      <c r="C3" s="64" t="s">
        <v>8</v>
      </c>
      <c r="D3" s="28">
        <v>112718</v>
      </c>
      <c r="E3" s="29">
        <v>30080</v>
      </c>
      <c r="F3" s="43">
        <v>946855</v>
      </c>
      <c r="G3" s="30">
        <v>45286</v>
      </c>
      <c r="I3" s="6" t="s">
        <v>9</v>
      </c>
      <c r="J3" s="7">
        <v>112718</v>
      </c>
    </row>
    <row r="4" spans="2:10" ht="16.2" thickBot="1" x14ac:dyDescent="0.35">
      <c r="B4" s="8">
        <v>2</v>
      </c>
      <c r="C4" s="65"/>
      <c r="D4" s="9"/>
      <c r="E4" s="10">
        <v>27557</v>
      </c>
      <c r="F4" s="44">
        <v>504840</v>
      </c>
      <c r="G4" s="11">
        <v>45371</v>
      </c>
      <c r="I4" s="6" t="s">
        <v>2</v>
      </c>
      <c r="J4" s="7">
        <v>112718</v>
      </c>
    </row>
    <row r="5" spans="2:10" ht="16.2" thickBot="1" x14ac:dyDescent="0.35">
      <c r="B5" s="2">
        <v>3</v>
      </c>
      <c r="C5" s="65"/>
      <c r="D5" s="3"/>
      <c r="E5" s="4">
        <v>7371</v>
      </c>
      <c r="F5" s="45">
        <v>858200</v>
      </c>
      <c r="G5" s="5">
        <v>45389</v>
      </c>
      <c r="I5" s="6" t="s">
        <v>3</v>
      </c>
      <c r="J5" s="7">
        <f>SUM(E3:E7)</f>
        <v>92237</v>
      </c>
    </row>
    <row r="6" spans="2:10" ht="16.2" thickBot="1" x14ac:dyDescent="0.35">
      <c r="B6" s="8">
        <v>4</v>
      </c>
      <c r="C6" s="65"/>
      <c r="D6" s="9"/>
      <c r="E6" s="10">
        <v>26931</v>
      </c>
      <c r="F6" s="44">
        <v>568890</v>
      </c>
      <c r="G6" s="11">
        <v>45579</v>
      </c>
      <c r="I6" s="6" t="s">
        <v>10</v>
      </c>
      <c r="J6" s="7">
        <f>J3-J5</f>
        <v>20481</v>
      </c>
    </row>
    <row r="7" spans="2:10" ht="16.2" thickBot="1" x14ac:dyDescent="0.35">
      <c r="B7" s="31">
        <v>5</v>
      </c>
      <c r="C7" s="66"/>
      <c r="D7" s="32"/>
      <c r="E7" s="33">
        <v>298</v>
      </c>
      <c r="F7" s="46">
        <v>280805</v>
      </c>
      <c r="G7" s="34">
        <v>45644</v>
      </c>
      <c r="I7" s="6" t="s">
        <v>11</v>
      </c>
      <c r="J7" s="7">
        <f>SUM(F3:F7)</f>
        <v>3159590</v>
      </c>
    </row>
    <row r="8" spans="2:10" ht="16.8" thickTop="1" thickBot="1" x14ac:dyDescent="0.35">
      <c r="B8" s="35">
        <v>6</v>
      </c>
      <c r="C8" s="59" t="s">
        <v>12</v>
      </c>
      <c r="D8" s="36">
        <v>100208</v>
      </c>
      <c r="E8" s="37"/>
      <c r="F8" s="47">
        <v>3081385.6</v>
      </c>
      <c r="G8" s="38">
        <v>45700</v>
      </c>
      <c r="I8" s="12" t="s">
        <v>13</v>
      </c>
      <c r="J8" s="13">
        <f>J4/J3</f>
        <v>1</v>
      </c>
    </row>
    <row r="9" spans="2:10" ht="16.2" thickBot="1" x14ac:dyDescent="0.35">
      <c r="B9" s="2">
        <v>7</v>
      </c>
      <c r="C9" s="60"/>
      <c r="D9" s="3">
        <v>100110</v>
      </c>
      <c r="E9" s="4">
        <v>45875</v>
      </c>
      <c r="F9" s="45">
        <v>3081385.8</v>
      </c>
      <c r="G9" s="5">
        <v>45788</v>
      </c>
      <c r="I9" s="14" t="s">
        <v>14</v>
      </c>
      <c r="J9" s="15">
        <f>J5/J3</f>
        <v>0.81829876328536699</v>
      </c>
    </row>
    <row r="10" spans="2:10" ht="16.2" thickBot="1" x14ac:dyDescent="0.35">
      <c r="B10" s="8">
        <v>8</v>
      </c>
      <c r="C10" s="60"/>
      <c r="D10" s="9">
        <v>100338</v>
      </c>
      <c r="E10" s="50">
        <v>732</v>
      </c>
      <c r="F10" s="51">
        <v>3088403.64</v>
      </c>
      <c r="G10" s="52">
        <v>45809</v>
      </c>
    </row>
    <row r="11" spans="2:10" ht="16.2" thickBot="1" x14ac:dyDescent="0.35">
      <c r="B11" s="2">
        <v>9</v>
      </c>
      <c r="C11" s="60"/>
      <c r="D11" s="3">
        <v>100178</v>
      </c>
      <c r="E11" s="55"/>
      <c r="F11" s="53">
        <v>3426088.784</v>
      </c>
      <c r="G11" s="54">
        <v>45853</v>
      </c>
      <c r="I11" s="62" t="s">
        <v>7</v>
      </c>
      <c r="J11" s="63"/>
    </row>
    <row r="12" spans="2:10" ht="16.2" thickBot="1" x14ac:dyDescent="0.35">
      <c r="B12" s="39">
        <v>10</v>
      </c>
      <c r="C12" s="61"/>
      <c r="D12" s="40">
        <v>99260</v>
      </c>
      <c r="E12" s="49"/>
      <c r="F12" s="48">
        <v>3394692.054</v>
      </c>
      <c r="G12" s="42">
        <v>45881</v>
      </c>
      <c r="I12" s="6" t="s">
        <v>9</v>
      </c>
      <c r="J12" s="7">
        <v>500094</v>
      </c>
    </row>
    <row r="13" spans="2:10" ht="15" thickTop="1" x14ac:dyDescent="0.3">
      <c r="D13" s="16"/>
      <c r="I13" s="6" t="s">
        <v>2</v>
      </c>
      <c r="J13" s="7">
        <v>500094</v>
      </c>
    </row>
    <row r="14" spans="2:10" ht="15" thickBot="1" x14ac:dyDescent="0.35">
      <c r="D14" s="16"/>
      <c r="I14" s="6" t="s">
        <v>3</v>
      </c>
      <c r="J14" s="7">
        <f>SUM(E8:E12)</f>
        <v>46607</v>
      </c>
    </row>
    <row r="15" spans="2:10" ht="16.2" thickBot="1" x14ac:dyDescent="0.35">
      <c r="B15" s="1" t="s">
        <v>0</v>
      </c>
      <c r="C15" s="1" t="str">
        <f t="shared" ref="C15:G16" si="0">C2</f>
        <v>المراحل</v>
      </c>
      <c r="D15" s="1" t="str">
        <f t="shared" si="0"/>
        <v>التصنيع</v>
      </c>
      <c r="E15" s="1" t="str">
        <f t="shared" si="0"/>
        <v>التركيب</v>
      </c>
      <c r="F15" s="1" t="str">
        <f t="shared" si="0"/>
        <v>المبلغ المسدد</v>
      </c>
      <c r="G15" s="1" t="str">
        <f t="shared" si="0"/>
        <v>تاريخ السداد</v>
      </c>
      <c r="I15" s="6" t="s">
        <v>10</v>
      </c>
      <c r="J15" s="7">
        <f>J12-J14</f>
        <v>453487</v>
      </c>
    </row>
    <row r="16" spans="2:10" ht="16.2" customHeight="1" thickBot="1" x14ac:dyDescent="0.35">
      <c r="B16" s="27">
        <v>1</v>
      </c>
      <c r="C16" s="64" t="str">
        <f t="shared" si="0"/>
        <v>المرحلة
التجريبية</v>
      </c>
      <c r="D16" s="28">
        <f t="shared" si="0"/>
        <v>112718</v>
      </c>
      <c r="E16" s="29">
        <f t="shared" si="0"/>
        <v>30080</v>
      </c>
      <c r="F16" s="43">
        <f t="shared" si="0"/>
        <v>946855</v>
      </c>
      <c r="G16" s="30">
        <f t="shared" si="0"/>
        <v>45286</v>
      </c>
      <c r="I16" s="6" t="s">
        <v>11</v>
      </c>
      <c r="J16" s="7">
        <f>SUM(F8:F10)+IF(E11="",0,F11)+IF(E12="",0,F12)</f>
        <v>9251175.040000001</v>
      </c>
    </row>
    <row r="17" spans="2:15" ht="16.2" thickBot="1" x14ac:dyDescent="0.35">
      <c r="B17" s="8">
        <v>2</v>
      </c>
      <c r="C17" s="65"/>
      <c r="D17" s="9">
        <f>D16+D4</f>
        <v>112718</v>
      </c>
      <c r="E17" s="10">
        <f>E16+E4</f>
        <v>57637</v>
      </c>
      <c r="F17" s="44">
        <f>F16+F4</f>
        <v>1451695</v>
      </c>
      <c r="G17" s="11">
        <f>G4</f>
        <v>45371</v>
      </c>
      <c r="I17" s="12" t="s">
        <v>13</v>
      </c>
      <c r="J17" s="13">
        <f>J13/J12</f>
        <v>1</v>
      </c>
    </row>
    <row r="18" spans="2:15" ht="16.2" thickBot="1" x14ac:dyDescent="0.35">
      <c r="B18" s="2">
        <v>3</v>
      </c>
      <c r="C18" s="65"/>
      <c r="D18" s="3">
        <f t="shared" ref="D18:F25" si="1">D17+D5</f>
        <v>112718</v>
      </c>
      <c r="E18" s="4">
        <f t="shared" si="1"/>
        <v>65008</v>
      </c>
      <c r="F18" s="45">
        <f t="shared" si="1"/>
        <v>2309895</v>
      </c>
      <c r="G18" s="5">
        <f t="shared" ref="G18:G25" si="2">G5</f>
        <v>45389</v>
      </c>
      <c r="I18" s="14" t="s">
        <v>14</v>
      </c>
      <c r="J18" s="15">
        <f>J14/J12</f>
        <v>9.3196479061936358E-2</v>
      </c>
    </row>
    <row r="19" spans="2:15" ht="16.2" thickBot="1" x14ac:dyDescent="0.35">
      <c r="B19" s="8">
        <v>4</v>
      </c>
      <c r="C19" s="65"/>
      <c r="D19" s="9">
        <f t="shared" si="1"/>
        <v>112718</v>
      </c>
      <c r="E19" s="10">
        <f t="shared" si="1"/>
        <v>91939</v>
      </c>
      <c r="F19" s="44">
        <f t="shared" si="1"/>
        <v>2878785</v>
      </c>
      <c r="G19" s="11">
        <f t="shared" si="2"/>
        <v>45579</v>
      </c>
    </row>
    <row r="20" spans="2:15" ht="16.2" thickBot="1" x14ac:dyDescent="0.35">
      <c r="B20" s="31">
        <v>5</v>
      </c>
      <c r="C20" s="66"/>
      <c r="D20" s="32">
        <f t="shared" si="1"/>
        <v>112718</v>
      </c>
      <c r="E20" s="33">
        <f t="shared" si="1"/>
        <v>92237</v>
      </c>
      <c r="F20" s="46">
        <f t="shared" si="1"/>
        <v>3159590</v>
      </c>
      <c r="G20" s="34">
        <f t="shared" si="2"/>
        <v>45644</v>
      </c>
      <c r="I20" s="62" t="s">
        <v>15</v>
      </c>
      <c r="J20" s="63"/>
      <c r="L20" s="20"/>
    </row>
    <row r="21" spans="2:15" ht="16.8" customHeight="1" thickTop="1" thickBot="1" x14ac:dyDescent="0.35">
      <c r="B21" s="35">
        <v>6</v>
      </c>
      <c r="C21" s="59" t="str">
        <f>C8</f>
        <v>المرحلة
الأولى</v>
      </c>
      <c r="D21" s="36">
        <f t="shared" si="1"/>
        <v>212926</v>
      </c>
      <c r="E21" s="37">
        <f t="shared" si="1"/>
        <v>92237</v>
      </c>
      <c r="F21" s="47">
        <f t="shared" si="1"/>
        <v>6240975.5999999996</v>
      </c>
      <c r="G21" s="38">
        <f t="shared" si="2"/>
        <v>45700</v>
      </c>
      <c r="I21" s="6" t="s">
        <v>16</v>
      </c>
      <c r="J21" s="7">
        <f>SUM(J3,J12)</f>
        <v>612812</v>
      </c>
      <c r="K21" s="19"/>
    </row>
    <row r="22" spans="2:15" ht="16.2" thickBot="1" x14ac:dyDescent="0.35">
      <c r="B22" s="2">
        <v>7</v>
      </c>
      <c r="C22" s="60"/>
      <c r="D22" s="3">
        <f t="shared" si="1"/>
        <v>313036</v>
      </c>
      <c r="E22" s="4">
        <f t="shared" si="1"/>
        <v>138112</v>
      </c>
      <c r="F22" s="45">
        <f t="shared" si="1"/>
        <v>9322361.3999999985</v>
      </c>
      <c r="G22" s="5">
        <f t="shared" si="2"/>
        <v>45788</v>
      </c>
      <c r="H22" s="21"/>
      <c r="I22" s="6" t="s">
        <v>24</v>
      </c>
      <c r="J22" s="7">
        <v>24116250</v>
      </c>
    </row>
    <row r="23" spans="2:15" ht="16.2" thickBot="1" x14ac:dyDescent="0.35">
      <c r="B23" s="8">
        <v>8</v>
      </c>
      <c r="C23" s="60"/>
      <c r="D23" s="9">
        <f t="shared" si="1"/>
        <v>413374</v>
      </c>
      <c r="E23" s="10">
        <f t="shared" si="1"/>
        <v>138844</v>
      </c>
      <c r="F23" s="44">
        <f t="shared" si="1"/>
        <v>12410765.039999999</v>
      </c>
      <c r="G23" s="11">
        <f t="shared" si="2"/>
        <v>45809</v>
      </c>
      <c r="I23" s="6" t="s">
        <v>2</v>
      </c>
      <c r="J23" s="7">
        <f>SUM(J4,J13)</f>
        <v>612812</v>
      </c>
    </row>
    <row r="24" spans="2:15" ht="16.2" thickBot="1" x14ac:dyDescent="0.35">
      <c r="B24" s="2">
        <v>9</v>
      </c>
      <c r="C24" s="60"/>
      <c r="D24" s="3">
        <f t="shared" si="1"/>
        <v>513552</v>
      </c>
      <c r="E24" s="4">
        <f t="shared" si="1"/>
        <v>138844</v>
      </c>
      <c r="F24" s="45">
        <f>F23+IF(E11="",0,F11)</f>
        <v>12410765.039999999</v>
      </c>
      <c r="G24" s="5">
        <f t="shared" si="2"/>
        <v>45853</v>
      </c>
      <c r="I24" s="6" t="s">
        <v>3</v>
      </c>
      <c r="J24" s="7">
        <f>SUM(J5,J14)</f>
        <v>138844</v>
      </c>
    </row>
    <row r="25" spans="2:15" ht="16.2" thickBot="1" x14ac:dyDescent="0.35">
      <c r="B25" s="39">
        <v>10</v>
      </c>
      <c r="C25" s="61"/>
      <c r="D25" s="40">
        <f t="shared" si="1"/>
        <v>612812</v>
      </c>
      <c r="E25" s="41">
        <f t="shared" si="1"/>
        <v>138844</v>
      </c>
      <c r="F25" s="48">
        <f>F24+IF(E12="",0,F12)</f>
        <v>12410765.039999999</v>
      </c>
      <c r="G25" s="42">
        <f t="shared" si="2"/>
        <v>45881</v>
      </c>
      <c r="I25" s="6" t="s">
        <v>10</v>
      </c>
      <c r="J25" s="7">
        <f>J21-J24</f>
        <v>473968</v>
      </c>
    </row>
    <row r="26" spans="2:15" ht="15" thickTop="1" x14ac:dyDescent="0.3">
      <c r="I26" s="17" t="s">
        <v>17</v>
      </c>
      <c r="J26" s="18">
        <f>SUM(J7,J16)</f>
        <v>12410765.040000001</v>
      </c>
    </row>
    <row r="27" spans="2:15" x14ac:dyDescent="0.3">
      <c r="I27" s="17" t="s">
        <v>23</v>
      </c>
      <c r="J27" s="18">
        <f>SUM(F3:F12)</f>
        <v>19231545.877999999</v>
      </c>
    </row>
    <row r="28" spans="2:15" x14ac:dyDescent="0.3">
      <c r="I28" s="22" t="s">
        <v>18</v>
      </c>
      <c r="J28" s="23">
        <f>J23/J21</f>
        <v>1</v>
      </c>
    </row>
    <row r="29" spans="2:15" x14ac:dyDescent="0.3">
      <c r="I29" s="14" t="s">
        <v>19</v>
      </c>
      <c r="J29" s="15">
        <f>J24/J21</f>
        <v>0.2265686703262991</v>
      </c>
    </row>
    <row r="30" spans="2:15" x14ac:dyDescent="0.3">
      <c r="I30" s="24" t="s">
        <v>20</v>
      </c>
      <c r="J30" s="23">
        <f>J26/J22</f>
        <v>0.51462250723060177</v>
      </c>
    </row>
    <row r="31" spans="2:15" x14ac:dyDescent="0.3">
      <c r="G31" s="21"/>
      <c r="I31" s="17" t="s">
        <v>21</v>
      </c>
      <c r="J31" s="25">
        <f>J27/J22</f>
        <v>0.79745175464676299</v>
      </c>
    </row>
    <row r="32" spans="2:15" x14ac:dyDescent="0.3">
      <c r="I32" s="6" t="s">
        <v>22</v>
      </c>
      <c r="J32" s="56">
        <f>J30-J29</f>
        <v>0.28805383690430264</v>
      </c>
      <c r="O32" s="26"/>
    </row>
    <row r="33" spans="9:10" x14ac:dyDescent="0.3">
      <c r="I33" s="17" t="s">
        <v>27</v>
      </c>
      <c r="J33" s="18">
        <f>28*J4+35*J13</f>
        <v>20659394</v>
      </c>
    </row>
    <row r="34" spans="9:10" x14ac:dyDescent="0.3">
      <c r="I34" s="17" t="s">
        <v>28</v>
      </c>
      <c r="J34" s="57">
        <f>J33/J37</f>
        <v>0.95506937122878688</v>
      </c>
    </row>
    <row r="35" spans="9:10" x14ac:dyDescent="0.3">
      <c r="I35" s="17" t="s">
        <v>26</v>
      </c>
      <c r="J35" s="18">
        <f>7*(J5+J14)</f>
        <v>971908</v>
      </c>
    </row>
    <row r="36" spans="9:10" x14ac:dyDescent="0.3">
      <c r="I36" s="17" t="s">
        <v>29</v>
      </c>
      <c r="J36" s="57">
        <f>J35/J37</f>
        <v>4.4930628771213121E-2</v>
      </c>
    </row>
    <row r="37" spans="9:10" x14ac:dyDescent="0.3">
      <c r="I37" s="17" t="s">
        <v>30</v>
      </c>
      <c r="J37" s="18">
        <f>SUM(J33,J35)</f>
        <v>21631302</v>
      </c>
    </row>
    <row r="38" spans="9:10" x14ac:dyDescent="0.3">
      <c r="I38" s="14" t="s">
        <v>25</v>
      </c>
      <c r="J38" s="58">
        <f>J37/J22</f>
        <v>0.89695960192816049</v>
      </c>
    </row>
    <row r="39" spans="9:10" x14ac:dyDescent="0.3">
      <c r="I39" s="17" t="s">
        <v>31</v>
      </c>
      <c r="J39" s="18">
        <f>J37-J27</f>
        <v>2399756.1220000014</v>
      </c>
    </row>
    <row r="40" spans="9:10" x14ac:dyDescent="0.3">
      <c r="I40" s="17" t="s">
        <v>32</v>
      </c>
      <c r="J40" s="57">
        <f>J39/J37</f>
        <v>0.11093905128780511</v>
      </c>
    </row>
  </sheetData>
  <mergeCells count="7">
    <mergeCell ref="C21:C25"/>
    <mergeCell ref="I2:J2"/>
    <mergeCell ref="I11:J11"/>
    <mergeCell ref="C3:C7"/>
    <mergeCell ref="C8:C12"/>
    <mergeCell ref="I20:J20"/>
    <mergeCell ref="C16:C20"/>
  </mergeCells>
  <conditionalFormatting sqref="I9:J9">
    <cfRule type="expression" dxfId="16" priority="7">
      <formula>$J$9&lt;0.7</formula>
    </cfRule>
    <cfRule type="expression" dxfId="15" priority="8">
      <formula>$J$9&lt;=0.75</formula>
    </cfRule>
    <cfRule type="expression" dxfId="14" priority="9">
      <formula>$J$9&gt;0.75</formula>
    </cfRule>
  </conditionalFormatting>
  <conditionalFormatting sqref="I30:J30">
    <cfRule type="expression" dxfId="13" priority="13">
      <formula>$J$30-$J$29&lt;=0.25</formula>
    </cfRule>
    <cfRule type="expression" dxfId="12" priority="14">
      <formula>$J$30-$J$29&lt;=0.3</formula>
    </cfRule>
    <cfRule type="expression" dxfId="11" priority="15">
      <formula>$J$30-$J$29&gt;0.3</formula>
    </cfRule>
  </conditionalFormatting>
  <conditionalFormatting sqref="I31:J31">
    <cfRule type="expression" dxfId="10" priority="16">
      <formula>$J$31-$J$29&lt;=0.25</formula>
    </cfRule>
    <cfRule type="expression" dxfId="9" priority="17">
      <formula>$J$31-$J$29&gt;0.25</formula>
    </cfRule>
  </conditionalFormatting>
  <conditionalFormatting sqref="I32:J32">
    <cfRule type="expression" dxfId="8" priority="10">
      <formula>$J$32&lt;=0.25</formula>
    </cfRule>
    <cfRule type="expression" dxfId="7" priority="11">
      <formula>$J$32&lt;=0.3</formula>
    </cfRule>
    <cfRule type="expression" dxfId="6" priority="12">
      <formula>$J$32&gt;0.3</formula>
    </cfRule>
  </conditionalFormatting>
  <conditionalFormatting sqref="I38:J38">
    <cfRule type="expression" dxfId="5" priority="1">
      <formula>$J$38&lt;0.7</formula>
    </cfRule>
    <cfRule type="expression" dxfId="4" priority="2">
      <formula>$J$38&lt;=0.75</formula>
    </cfRule>
    <cfRule type="expression" dxfId="3" priority="3">
      <formula>$J$38&gt;0.75</formula>
    </cfRule>
  </conditionalFormatting>
  <conditionalFormatting sqref="I18:J18">
    <cfRule type="expression" dxfId="2" priority="4">
      <formula>$J$18&lt;0.7</formula>
    </cfRule>
    <cfRule type="expression" dxfId="1" priority="5">
      <formula>$J$18&lt;=0.75</formula>
    </cfRule>
    <cfRule type="expression" dxfId="0" priority="6">
      <formula>$J$18&gt;0.75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التدفقات - التصنيع - التركيب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Saltani</dc:creator>
  <cp:lastModifiedBy>Akram Saltani</cp:lastModifiedBy>
  <dcterms:created xsi:type="dcterms:W3CDTF">2025-06-28T09:02:28Z</dcterms:created>
  <dcterms:modified xsi:type="dcterms:W3CDTF">2025-06-28T15:10:38Z</dcterms:modified>
</cp:coreProperties>
</file>