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0" yWindow="1380" windowWidth="19200" windowHeight="1053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K6" i="1" l="1"/>
  <c r="DL5" i="1" s="1"/>
  <c r="DL6" i="1" s="1"/>
  <c r="DM5" i="1" s="1"/>
  <c r="DM6" i="1" s="1"/>
  <c r="DN5" i="1" s="1"/>
  <c r="DN6" i="1" s="1"/>
  <c r="DO5" i="1" s="1"/>
  <c r="DO6" i="1" s="1"/>
  <c r="DP5" i="1" s="1"/>
  <c r="DP6" i="1" s="1"/>
  <c r="DQ5" i="1" s="1"/>
  <c r="DQ6" i="1" s="1"/>
  <c r="DR5" i="1" s="1"/>
  <c r="DR6" i="1" s="1"/>
  <c r="DS5" i="1" s="1"/>
  <c r="DS6" i="1" s="1"/>
  <c r="DT5" i="1" s="1"/>
  <c r="DT6" i="1" s="1"/>
  <c r="DU5" i="1" s="1"/>
  <c r="DU6" i="1" s="1"/>
  <c r="DE6" i="1"/>
  <c r="DA6" i="1"/>
  <c r="CR5" i="1"/>
  <c r="CR6" i="1"/>
  <c r="CS5" i="1" s="1"/>
  <c r="CS6" i="1" s="1"/>
  <c r="CT5" i="1" s="1"/>
  <c r="CT6" i="1" s="1"/>
  <c r="CU5" i="1" s="1"/>
  <c r="CU6" i="1" s="1"/>
  <c r="CV5" i="1" s="1"/>
  <c r="CV6" i="1" s="1"/>
  <c r="CW5" i="1" s="1"/>
  <c r="CW6" i="1" s="1"/>
  <c r="CX5" i="1" s="1"/>
  <c r="CX6" i="1" s="1"/>
  <c r="CY5" i="1" s="1"/>
  <c r="CY6" i="1" s="1"/>
  <c r="CZ5" i="1" s="1"/>
  <c r="CZ6" i="1" s="1"/>
  <c r="DA5" i="1" s="1"/>
  <c r="DB5" i="1" s="1"/>
  <c r="DB6" i="1" s="1"/>
  <c r="DC5" i="1" s="1"/>
  <c r="DC6" i="1" s="1"/>
  <c r="DD5" i="1" s="1"/>
  <c r="DD6" i="1" s="1"/>
  <c r="DE5" i="1" s="1"/>
  <c r="DF5" i="1" s="1"/>
  <c r="DF6" i="1" s="1"/>
  <c r="DG5" i="1" s="1"/>
  <c r="DG6" i="1" s="1"/>
  <c r="DH5" i="1" s="1"/>
  <c r="DH6" i="1" s="1"/>
  <c r="DI5" i="1" s="1"/>
  <c r="DI6" i="1" s="1"/>
  <c r="DJ5" i="1" s="1"/>
  <c r="DJ6" i="1" s="1"/>
  <c r="DK5" i="1" s="1"/>
  <c r="BX5" i="1"/>
  <c r="BX6" i="1" s="1"/>
  <c r="BY5" i="1" s="1"/>
  <c r="BY6" i="1" s="1"/>
  <c r="BZ5" i="1" s="1"/>
  <c r="BZ6" i="1" s="1"/>
  <c r="CA5" i="1" s="1"/>
  <c r="CA6" i="1" s="1"/>
  <c r="CB5" i="1" s="1"/>
  <c r="CB6" i="1" s="1"/>
  <c r="CC5" i="1" s="1"/>
  <c r="CC6" i="1" s="1"/>
  <c r="CD5" i="1" s="1"/>
  <c r="CD6" i="1" s="1"/>
  <c r="CE5" i="1" s="1"/>
  <c r="CE6" i="1" s="1"/>
  <c r="CF5" i="1" s="1"/>
  <c r="CF6" i="1" s="1"/>
  <c r="CG5" i="1" s="1"/>
  <c r="CG6" i="1" s="1"/>
  <c r="CH5" i="1" s="1"/>
  <c r="CH6" i="1" s="1"/>
  <c r="CI5" i="1" s="1"/>
  <c r="CI6" i="1" s="1"/>
  <c r="CJ5" i="1" s="1"/>
  <c r="CJ6" i="1" s="1"/>
  <c r="CK5" i="1" s="1"/>
  <c r="CK6" i="1" s="1"/>
  <c r="CL5" i="1" s="1"/>
  <c r="CL6" i="1" s="1"/>
  <c r="CM5" i="1" s="1"/>
  <c r="CM6" i="1" s="1"/>
  <c r="CN5" i="1" s="1"/>
  <c r="CN6" i="1" s="1"/>
  <c r="CO5" i="1" s="1"/>
  <c r="CO6" i="1" s="1"/>
  <c r="CP5" i="1" s="1"/>
  <c r="CP6" i="1" s="1"/>
  <c r="CQ5" i="1" s="1"/>
  <c r="CQ6" i="1" s="1"/>
  <c r="BN6" i="1"/>
  <c r="BO5" i="1" s="1"/>
  <c r="BO6" i="1" s="1"/>
  <c r="BP5" i="1" s="1"/>
  <c r="BP6" i="1" s="1"/>
  <c r="BQ5" i="1" s="1"/>
  <c r="BQ6" i="1" s="1"/>
  <c r="BR5" i="1" s="1"/>
  <c r="BR6" i="1" s="1"/>
  <c r="BS5" i="1" s="1"/>
  <c r="BS6" i="1" s="1"/>
  <c r="BT5" i="1" s="1"/>
  <c r="BT6" i="1" s="1"/>
  <c r="BU5" i="1" s="1"/>
  <c r="BU6" i="1" s="1"/>
  <c r="BV5" i="1" s="1"/>
  <c r="BV6" i="1" s="1"/>
  <c r="BW5" i="1" s="1"/>
  <c r="BW6" i="1" s="1"/>
  <c r="BI11" i="1" l="1"/>
  <c r="BG11" i="1"/>
  <c r="BC11" i="1"/>
  <c r="AZ11" i="1"/>
  <c r="AW11" i="1"/>
  <c r="AT11" i="1"/>
  <c r="AU11" i="1" s="1"/>
  <c r="AS11" i="1"/>
  <c r="AR11" i="1"/>
  <c r="AO11" i="1"/>
  <c r="AN11" i="1"/>
  <c r="AL11" i="1"/>
  <c r="AH11" i="1"/>
  <c r="AI11" i="1" s="1"/>
  <c r="AF11" i="1"/>
  <c r="AC11" i="1"/>
  <c r="AB11" i="1"/>
  <c r="AA11" i="1"/>
  <c r="Z11" i="1"/>
  <c r="W11" i="1"/>
  <c r="U11" i="1"/>
  <c r="AY11" i="1" s="1"/>
  <c r="BA11" i="1" s="1"/>
  <c r="T11" i="1"/>
  <c r="S11" i="1"/>
  <c r="R11" i="1"/>
  <c r="Q11" i="1"/>
  <c r="P11" i="1"/>
  <c r="O11" i="1"/>
  <c r="N11" i="1"/>
  <c r="M11" i="1"/>
  <c r="L11" i="1"/>
  <c r="K11" i="1"/>
  <c r="I11" i="1"/>
  <c r="H11" i="1"/>
  <c r="BH10" i="1"/>
  <c r="BG10" i="1"/>
  <c r="BB10" i="1"/>
  <c r="AQ10" i="1"/>
  <c r="AR10" i="1" s="1"/>
  <c r="AO10" i="1"/>
  <c r="AN10" i="1"/>
  <c r="AL10" i="1"/>
  <c r="AH10" i="1"/>
  <c r="AI10" i="1" s="1"/>
  <c r="AE10" i="1"/>
  <c r="AF10" i="1" s="1"/>
  <c r="AB10" i="1"/>
  <c r="AC10" i="1" s="1"/>
  <c r="AA10" i="1"/>
  <c r="Z10" i="1"/>
  <c r="Y10" i="1"/>
  <c r="U10" i="1"/>
  <c r="AS10" i="1" s="1"/>
  <c r="T10" i="1"/>
  <c r="S10" i="1"/>
  <c r="R10" i="1"/>
  <c r="Q10" i="1"/>
  <c r="P10" i="1"/>
  <c r="O10" i="1"/>
  <c r="N10" i="1"/>
  <c r="M10" i="1"/>
  <c r="L10" i="1"/>
  <c r="K10" i="1"/>
  <c r="I10" i="1"/>
  <c r="H10" i="1"/>
  <c r="BI9" i="1"/>
  <c r="BG9" i="1"/>
  <c r="BC9" i="1"/>
  <c r="BD9" i="1" s="1"/>
  <c r="BB9" i="1"/>
  <c r="AZ9" i="1"/>
  <c r="AY9" i="1"/>
  <c r="BA9" i="1" s="1"/>
  <c r="AW9" i="1"/>
  <c r="AU9" i="1"/>
  <c r="AT9" i="1"/>
  <c r="AS9" i="1"/>
  <c r="AR9" i="1"/>
  <c r="AO9" i="1"/>
  <c r="AN9" i="1"/>
  <c r="AL9" i="1"/>
  <c r="AH9" i="1"/>
  <c r="AI9" i="1" s="1"/>
  <c r="AF9" i="1"/>
  <c r="AB9" i="1"/>
  <c r="AA9" i="1"/>
  <c r="AC9" i="1" s="1"/>
  <c r="Z9" i="1"/>
  <c r="W9" i="1"/>
  <c r="U9" i="1"/>
  <c r="BH9" i="1" s="1"/>
  <c r="T9" i="1"/>
  <c r="S9" i="1"/>
  <c r="R9" i="1"/>
  <c r="Q9" i="1"/>
  <c r="P9" i="1"/>
  <c r="O9" i="1"/>
  <c r="N9" i="1"/>
  <c r="M9" i="1"/>
  <c r="L9" i="1"/>
  <c r="K9" i="1"/>
  <c r="I9" i="1"/>
  <c r="H9" i="1"/>
  <c r="BI8" i="1"/>
  <c r="BG8" i="1"/>
  <c r="BC8" i="1"/>
  <c r="AZ8" i="1"/>
  <c r="BA8" i="1" s="1"/>
  <c r="AY8" i="1"/>
  <c r="AV8" i="1"/>
  <c r="AT8" i="1"/>
  <c r="AR8" i="1"/>
  <c r="AO8" i="1"/>
  <c r="AN8" i="1"/>
  <c r="AL8" i="1"/>
  <c r="AI8" i="1"/>
  <c r="AH8" i="1"/>
  <c r="AF8" i="1"/>
  <c r="AE8" i="1"/>
  <c r="AW8" i="1" s="1"/>
  <c r="AX8" i="1" s="1"/>
  <c r="AB8" i="1"/>
  <c r="AC8" i="1" s="1"/>
  <c r="AA8" i="1"/>
  <c r="Z8" i="1"/>
  <c r="W8" i="1"/>
  <c r="U8" i="1"/>
  <c r="BH8" i="1" s="1"/>
  <c r="T8" i="1"/>
  <c r="S8" i="1"/>
  <c r="R8" i="1"/>
  <c r="Q8" i="1"/>
  <c r="P8" i="1"/>
  <c r="O8" i="1"/>
  <c r="N8" i="1"/>
  <c r="M8" i="1"/>
  <c r="L8" i="1"/>
  <c r="K8" i="1"/>
  <c r="I8" i="1"/>
  <c r="H8" i="1"/>
  <c r="BH7" i="1"/>
  <c r="BG7" i="1"/>
  <c r="BB7" i="1"/>
  <c r="AV7" i="1"/>
  <c r="AT7" i="1"/>
  <c r="AU7" i="1" s="1"/>
  <c r="AS7" i="1"/>
  <c r="AR7" i="1"/>
  <c r="AN7" i="1"/>
  <c r="AO7" i="1" s="1"/>
  <c r="AL7" i="1"/>
  <c r="AI7" i="1"/>
  <c r="AH7" i="1"/>
  <c r="AF7" i="1"/>
  <c r="AC7" i="1"/>
  <c r="AB7" i="1"/>
  <c r="AA7" i="1"/>
  <c r="Z7" i="1"/>
  <c r="W7" i="1"/>
  <c r="V7" i="1"/>
  <c r="AZ7" i="1" s="1"/>
  <c r="BA7" i="1" s="1"/>
  <c r="U7" i="1"/>
  <c r="AY7" i="1" s="1"/>
  <c r="T7" i="1"/>
  <c r="S7" i="1"/>
  <c r="R7" i="1"/>
  <c r="Q7" i="1"/>
  <c r="P7" i="1"/>
  <c r="O7" i="1"/>
  <c r="N7" i="1"/>
  <c r="M7" i="1"/>
  <c r="L7" i="1"/>
  <c r="K7" i="1"/>
  <c r="I7" i="1"/>
  <c r="H7" i="1"/>
  <c r="BD11" i="1" l="1"/>
  <c r="BJ8" i="1"/>
  <c r="BJ9" i="1"/>
  <c r="BJ11" i="1"/>
  <c r="BC7" i="1"/>
  <c r="BD7" i="1" s="1"/>
  <c r="AS8" i="1"/>
  <c r="AU8" i="1" s="1"/>
  <c r="BB11" i="1"/>
  <c r="BB8" i="1"/>
  <c r="BD8" i="1" s="1"/>
  <c r="AV10" i="1"/>
  <c r="AW7" i="1"/>
  <c r="AX7" i="1" s="1"/>
  <c r="AV11" i="1"/>
  <c r="AX11" i="1" s="1"/>
  <c r="BI7" i="1"/>
  <c r="BJ7" i="1" s="1"/>
  <c r="AV9" i="1"/>
  <c r="AX9" i="1" s="1"/>
  <c r="AY10" i="1"/>
  <c r="BH11" i="1"/>
  <c r="V10" i="1"/>
  <c r="AZ10" i="1" l="1"/>
  <c r="BA10" i="1" s="1"/>
  <c r="BI10" i="1"/>
  <c r="BJ10" i="1" s="1"/>
  <c r="AW10" i="1"/>
  <c r="AX10" i="1" s="1"/>
  <c r="AT10" i="1"/>
  <c r="AU10" i="1" s="1"/>
  <c r="W10" i="1"/>
  <c r="BC10" i="1"/>
  <c r="BD10" i="1" s="1"/>
</calcChain>
</file>

<file path=xl/comments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новый столбец</t>
        </r>
      </text>
    </comment>
    <comment ref="M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возможны корректировки периода размещения, в соответствии с доступным инвентарем
</t>
        </r>
      </text>
    </comment>
    <comment ref="P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возможны корректировки инвентаря, в соответствии с доступным трафиком
</t>
        </r>
      </text>
    </comment>
    <comment ref="AK7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38 731 (&gt;75%)</t>
        </r>
      </text>
    </comment>
    <comment ref="AE8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эстимация</t>
        </r>
      </text>
    </comment>
    <comment ref="AK8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119 594 (&gt;75%)</t>
        </r>
      </text>
    </comment>
    <comment ref="AE10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эстимация</t>
        </r>
      </text>
    </comment>
  </commentList>
</comments>
</file>

<file path=xl/sharedStrings.xml><?xml version="1.0" encoding="utf-8"?>
<sst xmlns="http://schemas.openxmlformats.org/spreadsheetml/2006/main" count="284" uniqueCount="100">
  <si>
    <t>Клиент</t>
  </si>
  <si>
    <t>РК</t>
  </si>
  <si>
    <t>Сегмент</t>
  </si>
  <si>
    <t>KPI</t>
  </si>
  <si>
    <t>ЦА</t>
  </si>
  <si>
    <t>Сайт</t>
  </si>
  <si>
    <t>Место размещения на сайте и таргетинги</t>
  </si>
  <si>
    <t>Размер (в пикселях) / Формат</t>
  </si>
  <si>
    <t>Дительность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</si>
  <si>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</si>
  <si>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</si>
  <si>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</si>
  <si>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</si>
  <si>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</si>
  <si>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 xml:space="preserve">Цена 
(за единицу покупки), руб.
</t>
  </si>
  <si>
    <t>Наценки / Доп. Скидки</t>
  </si>
  <si>
    <t>Скидка, %</t>
  </si>
  <si>
    <t>CPM/CPC с учетом скидки</t>
  </si>
  <si>
    <t>Стоимость размещения после скидки, руб.</t>
  </si>
  <si>
    <t>Количество показов</t>
  </si>
  <si>
    <t>Частота</t>
  </si>
  <si>
    <t xml:space="preserve">Охват 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</si>
  <si>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</si>
  <si>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</si>
  <si>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</si>
  <si>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</si>
  <si>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</si>
  <si>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</si>
  <si>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</si>
  <si>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</si>
  <si>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</si>
  <si>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</si>
  <si>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Постклик</t>
  </si>
  <si>
    <t>План*</t>
  </si>
  <si>
    <t>Факт</t>
  </si>
  <si>
    <t>%</t>
  </si>
  <si>
    <t>Показатель отказов</t>
  </si>
  <si>
    <t>Средняя глубина</t>
  </si>
  <si>
    <t>Среднее время сессии</t>
  </si>
  <si>
    <t>Росмэн</t>
  </si>
  <si>
    <t>Infinity Nado</t>
  </si>
  <si>
    <t>Игрушки</t>
  </si>
  <si>
    <t>Охват, вовлеченность, клик</t>
  </si>
  <si>
    <t>Дети 6 -12 лет (основное ядро) и их родители</t>
  </si>
  <si>
    <t>Instagram</t>
  </si>
  <si>
    <t>10 сек</t>
  </si>
  <si>
    <t>n/a</t>
  </si>
  <si>
    <t>Вконтакте</t>
  </si>
  <si>
    <t xml:space="preserve"> -</t>
  </si>
  <si>
    <t>Segmento</t>
  </si>
  <si>
    <t>20, 10, 5 сек</t>
  </si>
  <si>
    <t>Лугометрия</t>
  </si>
  <si>
    <t>Территория жизни июнь 2021</t>
  </si>
  <si>
    <t>Недвижимость</t>
  </si>
  <si>
    <t>Охват</t>
  </si>
  <si>
    <t>25-54, средний доход</t>
  </si>
  <si>
    <t>YouTube+GDN</t>
  </si>
  <si>
    <t>Гео: г.Пенза и Пензенская область, см. закладку "Video Таргетинги"</t>
  </si>
  <si>
    <t>TrueView for Reach, 15 секунд</t>
  </si>
  <si>
    <t>15 сек</t>
  </si>
  <si>
    <t>Динамика</t>
  </si>
  <si>
    <t>1000 показов</t>
  </si>
  <si>
    <t>недели</t>
  </si>
  <si>
    <t>Гео: г.Пенза и Пензенская область</t>
  </si>
  <si>
    <t>Видео, 15 сек</t>
  </si>
  <si>
    <t>FINN FLARE</t>
  </si>
  <si>
    <t>FINN FLARE летняя распродажа</t>
  </si>
  <si>
    <t>Одежда</t>
  </si>
  <si>
    <t>25-45 лет</t>
  </si>
  <si>
    <t>elle.ru</t>
  </si>
  <si>
    <t>Пакет Simple Article №2
до 7000 знаков, до 10 фотографий, до 3 ссылок, видео
Анонс в разделе - 7 дней, ТГБ</t>
  </si>
  <si>
    <t>СТАТЬЯ СПЕЦПРОЕКТ</t>
  </si>
  <si>
    <t>Статика</t>
  </si>
  <si>
    <t>пакет</t>
  </si>
  <si>
    <t>-</t>
  </si>
  <si>
    <t>Производство</t>
  </si>
  <si>
    <t>Лента новостей
ГЕО Москва, Санкт-Петербург
см. закладку "STA Таргетинги"</t>
  </si>
  <si>
    <t>Реклама сайта - изображение
Карусель</t>
  </si>
  <si>
    <t>клики</t>
  </si>
  <si>
    <t>недель</t>
  </si>
  <si>
    <t>Гео Москва, МО, Санкт-Петербург, ЛО, М/Ж 25-44 года, таргетинги - см.закладку "Segmento"</t>
  </si>
  <si>
    <t>970x90, 336x280, 300x600, 200x200, 300x250, 250x250, 240x400, 160x600, 468x90, 120x600</t>
  </si>
  <si>
    <t>Yandex.ru</t>
  </si>
  <si>
    <t>"Начинающий", Главные страницы, Desktop+Mobile, Динамика, РФ</t>
  </si>
  <si>
    <t xml:space="preserve">1456×180/640×134 </t>
  </si>
  <si>
    <t>неделя</t>
  </si>
  <si>
    <t>Клиент №n</t>
  </si>
  <si>
    <t>Сниженный % по ипотеке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</si>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</sst>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#,##0.00&quot;р.&quot;"/>
    <numFmt numFmtId="165" formatCode="#,##0.00\ &quot;₽&quot;"/>
    <numFmt numFmtId="166" formatCode="0.0%"/>
    <numFmt numFmtId="167" formatCode="#,##0_ ;\-#,##0\ "/>
    <numFmt numFmtId="168" formatCode="#,##0.00_ ;\-#,##0.00\ "/>
    <numFmt numFmtId="169" formatCode="[$-F400]h:mm:ss\ AM/PM"/>
    <numFmt numFmtId="170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9"/>
      <color theme="0"/>
      <name val="Calibri"/>
      <family val="2"/>
      <charset val="204"/>
      <scheme val="minor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2" fillId="0" borderId="0"/>
    <xf numFmtId="0" fontId="6" fillId="0" borderId="0"/>
  </cellStyleXfs>
  <cellXfs count="38">
    <xf numFmtId="0" fontId="0" fillId="0" borderId="0" xfId="0"/>
    <xf numFmtId="0" fontId="2" fillId="5" borderId="1" xfId="2" applyFill="1" applyBorder="1" applyAlignment="1" applyProtection="1">
      <alignment horizontal="left" vertical="center"/>
      <protection locked="0"/>
    </xf>
    <xf numFmtId="0" fontId="2" fillId="5" borderId="1" xfId="2" applyFill="1" applyBorder="1" applyAlignment="1" applyProtection="1">
      <alignment horizontal="left" vertical="center" wrapText="1"/>
      <protection locked="0"/>
    </xf>
    <xf numFmtId="3" fontId="2" fillId="5" borderId="1" xfId="2" applyNumberFormat="1" applyFill="1" applyBorder="1" applyAlignment="1" applyProtection="1">
      <alignment horizontal="center" vertical="center"/>
      <protection locked="0"/>
    </xf>
    <xf numFmtId="164" fontId="2" fillId="5" borderId="1" xfId="3" applyNumberFormat="1" applyFill="1" applyBorder="1" applyAlignment="1" applyProtection="1">
      <alignment horizontal="center" vertical="center"/>
      <protection locked="0"/>
    </xf>
    <xf numFmtId="10" fontId="2" fillId="5" borderId="1" xfId="4" applyNumberFormat="1" applyFont="1" applyFill="1" applyBorder="1" applyAlignment="1" applyProtection="1">
      <alignment horizontal="center" vertical="center"/>
      <protection locked="0"/>
    </xf>
    <xf numFmtId="165" fontId="2" fillId="5" borderId="1" xfId="2" applyNumberFormat="1" applyFill="1" applyBorder="1" applyAlignment="1" applyProtection="1">
      <alignment horizontal="center" vertical="center"/>
      <protection locked="0"/>
    </xf>
    <xf numFmtId="164" fontId="2" fillId="6" borderId="1" xfId="3" applyNumberFormat="1" applyFill="1" applyBorder="1" applyAlignment="1" applyProtection="1">
      <alignment horizontal="center" vertical="center"/>
      <protection locked="0"/>
    </xf>
    <xf numFmtId="166" fontId="2" fillId="5" borderId="1" xfId="4" applyNumberFormat="1" applyFont="1" applyFill="1" applyBorder="1" applyAlignment="1" applyProtection="1">
      <alignment horizontal="center" vertical="center"/>
      <protection locked="0"/>
    </xf>
    <xf numFmtId="10" fontId="2" fillId="6" borderId="1" xfId="4" applyNumberFormat="1" applyFont="1" applyFill="1" applyBorder="1" applyAlignment="1" applyProtection="1">
      <alignment horizontal="center" vertical="center"/>
      <protection locked="0"/>
    </xf>
    <xf numFmtId="49" fontId="2" fillId="5" borderId="1" xfId="2" applyNumberFormat="1" applyFill="1" applyBorder="1" applyAlignment="1" applyProtection="1">
      <alignment horizontal="left" vertical="center"/>
      <protection locked="0"/>
    </xf>
    <xf numFmtId="3" fontId="2" fillId="7" borderId="1" xfId="2" applyNumberFormat="1" applyFill="1" applyBorder="1" applyAlignment="1" applyProtection="1">
      <alignment horizontal="center" vertical="center"/>
      <protection locked="0"/>
    </xf>
    <xf numFmtId="167" fontId="2" fillId="6" borderId="1" xfId="1" applyNumberFormat="1" applyFont="1" applyFill="1" applyBorder="1" applyAlignment="1" applyProtection="1">
      <alignment horizontal="center" vertical="center"/>
      <protection locked="0"/>
    </xf>
    <xf numFmtId="167" fontId="2" fillId="5" borderId="1" xfId="1" applyNumberFormat="1" applyFont="1" applyFill="1" applyBorder="1" applyAlignment="1" applyProtection="1">
      <alignment horizontal="center" vertical="center"/>
      <protection locked="0"/>
    </xf>
    <xf numFmtId="168" fontId="2" fillId="6" borderId="1" xfId="1" applyNumberFormat="1" applyFont="1" applyFill="1" applyBorder="1" applyAlignment="1" applyProtection="1">
      <alignment horizontal="center" vertical="center"/>
      <protection locked="0"/>
    </xf>
    <xf numFmtId="169" fontId="2" fillId="6" borderId="1" xfId="1" applyNumberFormat="1" applyFont="1" applyFill="1" applyBorder="1" applyAlignment="1" applyProtection="1">
      <alignment horizontal="center" vertical="center"/>
      <protection locked="0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4" fillId="3" borderId="1" xfId="2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4" borderId="1" xfId="2" applyFont="1" applyFill="1" applyBorder="1" applyAlignment="1">
      <alignment horizontal="center" vertical="center" wrapText="1"/>
    </xf>
    <xf numFmtId="0" fontId="0" fillId="0" borderId="3" xfId="0" applyBorder="1"/>
    <xf numFmtId="9" fontId="4" fillId="3" borderId="1" xfId="2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1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170" fontId="4" fillId="3" borderId="1" xfId="2" applyNumberFormat="1" applyFont="1" applyFill="1" applyBorder="1" applyAlignment="1">
      <alignment horizontal="center" vertical="center" wrapText="1"/>
    </xf>
    <xf numFmtId="170" fontId="4" fillId="3" borderId="11" xfId="2" applyNumberFormat="1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170" fontId="4" fillId="3" borderId="12" xfId="2" applyNumberFormat="1" applyFont="1" applyFill="1" applyBorder="1" applyAlignment="1">
      <alignment horizontal="center" vertical="center" wrapText="1"/>
    </xf>
  </cellXfs>
  <cellStyles count="5">
    <cellStyle name="Normal_Sheet1" xfId="3"/>
    <cellStyle name="Обычный" xfId="0" builtinId="0"/>
    <cellStyle name="Обычный 2 2" xfId="4"/>
    <cellStyle name="Обычный_ИФД Капитал интернет окт-дек 12 08 04. xls" xfId="2"/>
    <cellStyle name="Финансовый" xfId="1" builtinId="3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DX25"/>
  <sheetViews>
    <sheetView tabSelected="1" topLeftCell="CT1" zoomScale="50" zoomScaleNormal="50" workbookViewId="0">
      <selection activeCell="DK7" sqref="DK7"/>
    </sheetView>
  </sheetViews>
  <sheetFormatPr defaultRowHeight="15" x14ac:dyDescent="0.25"/>
  <cols>
    <col min="2" max="2" width="14.85546875" customWidth="1"/>
    <col min="3" max="3" width="18.28515625" customWidth="1"/>
    <col min="4" max="4" width="17.140625" customWidth="1"/>
    <col min="5" max="5" width="17.7109375" customWidth="1"/>
    <col min="6" max="6" width="20" customWidth="1"/>
    <col min="7" max="7" width="18.85546875" customWidth="1"/>
    <col min="8" max="8" width="17.42578125" customWidth="1"/>
    <col min="9" max="9" width="16.85546875" customWidth="1"/>
  </cols>
  <sheetData>
    <row r="4" spans="2:125" x14ac:dyDescent="0.25">
      <c r="B4" s="29" t="s">
        <v>0</v>
      </c>
      <c r="C4" s="30" t="s">
        <v>1</v>
      </c>
      <c r="D4" s="30" t="s">
        <v>2</v>
      </c>
      <c r="E4" s="30" t="s">
        <v>3</v>
      </c>
      <c r="F4" s="30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8" t="s">
        <v>11</v>
      </c>
      <c r="N4" s="24"/>
      <c r="O4" s="18" t="s">
        <v>12</v>
      </c>
      <c r="P4" s="18" t="s">
        <v>13</v>
      </c>
      <c r="Q4" s="18" t="s">
        <v>14</v>
      </c>
      <c r="R4" s="18" t="s">
        <v>15</v>
      </c>
      <c r="S4" s="23" t="s">
        <v>16</v>
      </c>
      <c r="T4" s="18" t="s">
        <v>17</v>
      </c>
      <c r="U4" s="18" t="s">
        <v>18</v>
      </c>
      <c r="V4" s="19"/>
      <c r="W4" s="20"/>
      <c r="X4" s="18" t="s">
        <v>19</v>
      </c>
      <c r="Y4" s="19"/>
      <c r="Z4" s="20"/>
      <c r="AA4" s="18" t="s">
        <v>20</v>
      </c>
      <c r="AB4" s="19"/>
      <c r="AC4" s="20"/>
      <c r="AD4" s="18" t="s">
        <v>21</v>
      </c>
      <c r="AE4" s="19"/>
      <c r="AF4" s="20"/>
      <c r="AG4" s="18" t="s">
        <v>22</v>
      </c>
      <c r="AH4" s="19"/>
      <c r="AI4" s="20"/>
      <c r="AJ4" s="18" t="s">
        <v>23</v>
      </c>
      <c r="AK4" s="19"/>
      <c r="AL4" s="20"/>
      <c r="AM4" s="18" t="s">
        <v>24</v>
      </c>
      <c r="AN4" s="19"/>
      <c r="AO4" s="20"/>
      <c r="AP4" s="18" t="s">
        <v>25</v>
      </c>
      <c r="AQ4" s="19"/>
      <c r="AR4" s="20"/>
      <c r="AS4" s="18" t="s">
        <v>26</v>
      </c>
      <c r="AT4" s="19"/>
      <c r="AU4" s="20"/>
      <c r="AV4" s="18" t="s">
        <v>27</v>
      </c>
      <c r="AW4" s="19"/>
      <c r="AX4" s="20"/>
      <c r="AY4" s="18" t="s">
        <v>28</v>
      </c>
      <c r="AZ4" s="19"/>
      <c r="BA4" s="20"/>
      <c r="BB4" s="18" t="s">
        <v>29</v>
      </c>
      <c r="BC4" s="19"/>
      <c r="BD4" s="20"/>
      <c r="BE4" s="18" t="s">
        <v>30</v>
      </c>
      <c r="BF4" s="19"/>
      <c r="BG4" s="20"/>
      <c r="BH4" s="18" t="s">
        <v>31</v>
      </c>
      <c r="BI4" s="19"/>
      <c r="BJ4" s="20"/>
      <c r="BK4" s="21" t="s">
        <v>32</v>
      </c>
      <c r="BL4" s="19"/>
      <c r="BM4" s="20"/>
      <c r="BN4" s="31" t="s">
        <v>88</v>
      </c>
      <c r="BO4" s="31"/>
      <c r="BP4" s="31"/>
      <c r="BQ4" s="31"/>
      <c r="BR4" s="31"/>
      <c r="BS4" s="31" t="s">
        <v>89</v>
      </c>
      <c r="BT4" s="31"/>
      <c r="BU4" s="31"/>
      <c r="BV4" s="31"/>
      <c r="BW4" s="31"/>
      <c r="BX4" s="31" t="s">
        <v>90</v>
      </c>
      <c r="BY4" s="31"/>
      <c r="BZ4" s="31"/>
      <c r="CA4" s="31"/>
      <c r="CB4" s="31"/>
      <c r="CC4" s="31" t="s">
        <v>91</v>
      </c>
      <c r="CD4" s="31"/>
      <c r="CE4" s="31"/>
      <c r="CF4" s="31"/>
      <c r="CG4" s="31"/>
      <c r="CH4" s="34" t="s">
        <v>92</v>
      </c>
      <c r="CI4" s="35"/>
      <c r="CJ4" s="35"/>
      <c r="CK4" s="35"/>
      <c r="CL4" s="36"/>
      <c r="CM4" s="34" t="s">
        <v>93</v>
      </c>
      <c r="CN4" s="35"/>
      <c r="CO4" s="35"/>
      <c r="CP4" s="35"/>
      <c r="CQ4" s="36"/>
      <c r="CR4" s="31" t="s">
        <v>94</v>
      </c>
      <c r="CS4" s="31"/>
      <c r="CT4" s="31"/>
      <c r="CU4" s="31"/>
      <c r="CV4" s="31"/>
      <c r="CW4" s="31" t="s">
        <v>95</v>
      </c>
      <c r="CX4" s="31"/>
      <c r="CY4" s="31"/>
      <c r="CZ4" s="31"/>
      <c r="DA4" s="31"/>
      <c r="DB4" s="34" t="s">
        <v>96</v>
      </c>
      <c r="DC4" s="35"/>
      <c r="DD4" s="35"/>
      <c r="DE4" s="35"/>
      <c r="DF4" s="36"/>
      <c r="DG4" s="34" t="s">
        <v>97</v>
      </c>
      <c r="DH4" s="35"/>
      <c r="DI4" s="35"/>
      <c r="DJ4" s="35"/>
      <c r="DK4" s="36"/>
      <c r="DL4" s="18" t="s">
        <v>98</v>
      </c>
      <c r="DM4" s="18"/>
      <c r="DN4" s="18"/>
      <c r="DO4" s="18"/>
      <c r="DP4" s="18"/>
      <c r="DQ4" s="18" t="s">
        <v>99</v>
      </c>
      <c r="DR4" s="18"/>
      <c r="DS4" s="18"/>
      <c r="DT4" s="18"/>
      <c r="DU4" s="34"/>
    </row>
    <row r="5" spans="2:125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5"/>
      <c r="N5" s="26"/>
      <c r="O5" s="22"/>
      <c r="P5" s="22"/>
      <c r="Q5" s="22"/>
      <c r="R5" s="22"/>
      <c r="S5" s="22"/>
      <c r="T5" s="22"/>
      <c r="U5" s="18" t="s">
        <v>33</v>
      </c>
      <c r="V5" s="18" t="s">
        <v>34</v>
      </c>
      <c r="W5" s="18" t="s">
        <v>35</v>
      </c>
      <c r="X5" s="18" t="s">
        <v>33</v>
      </c>
      <c r="Y5" s="18" t="s">
        <v>34</v>
      </c>
      <c r="Z5" s="18" t="s">
        <v>35</v>
      </c>
      <c r="AA5" s="18" t="s">
        <v>33</v>
      </c>
      <c r="AB5" s="18" t="s">
        <v>34</v>
      </c>
      <c r="AC5" s="18" t="s">
        <v>35</v>
      </c>
      <c r="AD5" s="18" t="s">
        <v>33</v>
      </c>
      <c r="AE5" s="18" t="s">
        <v>34</v>
      </c>
      <c r="AF5" s="18" t="s">
        <v>35</v>
      </c>
      <c r="AG5" s="18" t="s">
        <v>33</v>
      </c>
      <c r="AH5" s="18" t="s">
        <v>34</v>
      </c>
      <c r="AI5" s="18" t="s">
        <v>35</v>
      </c>
      <c r="AJ5" s="18" t="s">
        <v>33</v>
      </c>
      <c r="AK5" s="18" t="s">
        <v>34</v>
      </c>
      <c r="AL5" s="18" t="s">
        <v>35</v>
      </c>
      <c r="AM5" s="18" t="s">
        <v>33</v>
      </c>
      <c r="AN5" s="18" t="s">
        <v>34</v>
      </c>
      <c r="AO5" s="18" t="s">
        <v>35</v>
      </c>
      <c r="AP5" s="18" t="s">
        <v>33</v>
      </c>
      <c r="AQ5" s="18" t="s">
        <v>34</v>
      </c>
      <c r="AR5" s="18" t="s">
        <v>35</v>
      </c>
      <c r="AS5" s="18" t="s">
        <v>33</v>
      </c>
      <c r="AT5" s="18" t="s">
        <v>34</v>
      </c>
      <c r="AU5" s="18" t="s">
        <v>35</v>
      </c>
      <c r="AV5" s="18" t="s">
        <v>33</v>
      </c>
      <c r="AW5" s="18" t="s">
        <v>34</v>
      </c>
      <c r="AX5" s="18" t="s">
        <v>35</v>
      </c>
      <c r="AY5" s="18" t="s">
        <v>33</v>
      </c>
      <c r="AZ5" s="18" t="s">
        <v>34</v>
      </c>
      <c r="BA5" s="18" t="s">
        <v>35</v>
      </c>
      <c r="BB5" s="18" t="s">
        <v>33</v>
      </c>
      <c r="BC5" s="18" t="s">
        <v>34</v>
      </c>
      <c r="BD5" s="18" t="s">
        <v>35</v>
      </c>
      <c r="BE5" s="18" t="s">
        <v>33</v>
      </c>
      <c r="BF5" s="18" t="s">
        <v>34</v>
      </c>
      <c r="BG5" s="18" t="s">
        <v>35</v>
      </c>
      <c r="BH5" s="18" t="s">
        <v>33</v>
      </c>
      <c r="BI5" s="18" t="s">
        <v>34</v>
      </c>
      <c r="BJ5" s="18" t="s">
        <v>35</v>
      </c>
      <c r="BK5" s="16" t="s">
        <v>36</v>
      </c>
      <c r="BL5" s="16" t="s">
        <v>37</v>
      </c>
      <c r="BM5" s="16" t="s">
        <v>38</v>
      </c>
      <c r="BN5" s="32">
        <v>43831</v>
      </c>
      <c r="BO5" s="32">
        <f>BN6+1</f>
        <v>43835</v>
      </c>
      <c r="BP5" s="32">
        <f t="shared" ref="BP5:CQ5" si="0">BO6+1</f>
        <v>43842</v>
      </c>
      <c r="BQ5" s="32">
        <f t="shared" si="0"/>
        <v>43849</v>
      </c>
      <c r="BR5" s="32">
        <f t="shared" si="0"/>
        <v>43856</v>
      </c>
      <c r="BS5" s="32">
        <f t="shared" si="0"/>
        <v>43862</v>
      </c>
      <c r="BT5" s="32">
        <f t="shared" si="0"/>
        <v>43868</v>
      </c>
      <c r="BU5" s="32">
        <f t="shared" si="0"/>
        <v>43874</v>
      </c>
      <c r="BV5" s="32">
        <f t="shared" si="0"/>
        <v>43880</v>
      </c>
      <c r="BW5" s="32">
        <f t="shared" si="0"/>
        <v>43886</v>
      </c>
      <c r="BX5" s="32">
        <f t="shared" si="0"/>
        <v>43891</v>
      </c>
      <c r="BY5" s="32">
        <f t="shared" si="0"/>
        <v>43897</v>
      </c>
      <c r="BZ5" s="32">
        <f t="shared" si="0"/>
        <v>43903</v>
      </c>
      <c r="CA5" s="32">
        <f t="shared" si="0"/>
        <v>43909</v>
      </c>
      <c r="CB5" s="32">
        <f t="shared" si="0"/>
        <v>43915</v>
      </c>
      <c r="CC5" s="32">
        <f t="shared" si="0"/>
        <v>43922</v>
      </c>
      <c r="CD5" s="32">
        <f t="shared" si="0"/>
        <v>43928</v>
      </c>
      <c r="CE5" s="32">
        <f t="shared" si="0"/>
        <v>43934</v>
      </c>
      <c r="CF5" s="32">
        <f t="shared" si="0"/>
        <v>43940</v>
      </c>
      <c r="CG5" s="32">
        <f t="shared" si="0"/>
        <v>43946</v>
      </c>
      <c r="CH5" s="32">
        <f t="shared" si="0"/>
        <v>43952</v>
      </c>
      <c r="CI5" s="32">
        <f t="shared" si="0"/>
        <v>43957</v>
      </c>
      <c r="CJ5" s="32">
        <f t="shared" si="0"/>
        <v>43964</v>
      </c>
      <c r="CK5" s="32">
        <f t="shared" si="0"/>
        <v>43971</v>
      </c>
      <c r="CL5" s="32">
        <f t="shared" si="0"/>
        <v>43978</v>
      </c>
      <c r="CM5" s="32">
        <f t="shared" si="0"/>
        <v>43983</v>
      </c>
      <c r="CN5" s="32">
        <f t="shared" si="0"/>
        <v>43988</v>
      </c>
      <c r="CO5" s="32">
        <f t="shared" si="0"/>
        <v>43995</v>
      </c>
      <c r="CP5" s="32">
        <f t="shared" si="0"/>
        <v>44002</v>
      </c>
      <c r="CQ5" s="32">
        <f t="shared" si="0"/>
        <v>44009</v>
      </c>
      <c r="CR5" s="32">
        <f t="shared" ref="CR5" si="1">CQ6+1</f>
        <v>44013</v>
      </c>
      <c r="CS5" s="32">
        <f t="shared" ref="CS5" si="2">CR6+1</f>
        <v>44019</v>
      </c>
      <c r="CT5" s="32">
        <f t="shared" ref="CT5" si="3">CS6+1</f>
        <v>44025</v>
      </c>
      <c r="CU5" s="32">
        <f t="shared" ref="CU5" si="4">CT6+1</f>
        <v>44031</v>
      </c>
      <c r="CV5" s="32">
        <f t="shared" ref="CV5" si="5">CU6+1</f>
        <v>44037</v>
      </c>
      <c r="CW5" s="32">
        <f t="shared" ref="CW5" si="6">CV6+1</f>
        <v>44044</v>
      </c>
      <c r="CX5" s="32">
        <f t="shared" ref="CX5" si="7">CW6+1</f>
        <v>44050</v>
      </c>
      <c r="CY5" s="32">
        <f t="shared" ref="CY5" si="8">CX6+1</f>
        <v>44056</v>
      </c>
      <c r="CZ5" s="32">
        <f t="shared" ref="CZ5" si="9">CY6+1</f>
        <v>44062</v>
      </c>
      <c r="DA5" s="32">
        <f t="shared" ref="DA5" si="10">CZ6+1</f>
        <v>44068</v>
      </c>
      <c r="DB5" s="32">
        <f t="shared" ref="DB5" si="11">DA6+1</f>
        <v>44075</v>
      </c>
      <c r="DC5" s="32">
        <f t="shared" ref="DC5" si="12">DB6+1</f>
        <v>44080</v>
      </c>
      <c r="DD5" s="32">
        <f t="shared" ref="DD5" si="13">DC6+1</f>
        <v>44087</v>
      </c>
      <c r="DE5" s="32">
        <f t="shared" ref="DE5" si="14">DD6+1</f>
        <v>44094</v>
      </c>
      <c r="DF5" s="32">
        <f t="shared" ref="DF5" si="15">DE6+1</f>
        <v>44100</v>
      </c>
      <c r="DG5" s="32">
        <f t="shared" ref="DG5" si="16">DF6+1</f>
        <v>44105</v>
      </c>
      <c r="DH5" s="32">
        <f t="shared" ref="DH5" si="17">DG6+1</f>
        <v>44110</v>
      </c>
      <c r="DI5" s="32">
        <f t="shared" ref="DI5" si="18">DH6+1</f>
        <v>44117</v>
      </c>
      <c r="DJ5" s="32">
        <f t="shared" ref="DJ5" si="19">DI6+1</f>
        <v>44124</v>
      </c>
      <c r="DK5" s="32">
        <f t="shared" ref="DK5:DU5" si="20">DJ6+1</f>
        <v>44131</v>
      </c>
      <c r="DL5" s="32">
        <f t="shared" si="20"/>
        <v>44136</v>
      </c>
      <c r="DM5" s="32">
        <f t="shared" si="20"/>
        <v>44141</v>
      </c>
      <c r="DN5" s="32">
        <f t="shared" si="20"/>
        <v>44148</v>
      </c>
      <c r="DO5" s="32">
        <f t="shared" si="20"/>
        <v>44155</v>
      </c>
      <c r="DP5" s="32">
        <f t="shared" si="20"/>
        <v>44162</v>
      </c>
      <c r="DQ5" s="32">
        <f t="shared" si="20"/>
        <v>44166</v>
      </c>
      <c r="DR5" s="32">
        <f t="shared" si="20"/>
        <v>44171</v>
      </c>
      <c r="DS5" s="32">
        <f t="shared" si="20"/>
        <v>44178</v>
      </c>
      <c r="DT5" s="32">
        <f t="shared" si="20"/>
        <v>44185</v>
      </c>
      <c r="DU5" s="37">
        <f t="shared" si="20"/>
        <v>44192</v>
      </c>
    </row>
    <row r="6" spans="2:125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7"/>
      <c r="N6" s="2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33">
        <f>BN5+3</f>
        <v>43834</v>
      </c>
      <c r="BO6" s="33">
        <f t="shared" ref="BO6:BQ6" si="21">BO5+6</f>
        <v>43841</v>
      </c>
      <c r="BP6" s="33">
        <f t="shared" si="21"/>
        <v>43848</v>
      </c>
      <c r="BQ6" s="33">
        <f t="shared" si="21"/>
        <v>43855</v>
      </c>
      <c r="BR6" s="33">
        <f>BR5+5</f>
        <v>43861</v>
      </c>
      <c r="BS6" s="33">
        <f t="shared" ref="BS6:BV6" si="22">BS5+5</f>
        <v>43867</v>
      </c>
      <c r="BT6" s="33">
        <f t="shared" si="22"/>
        <v>43873</v>
      </c>
      <c r="BU6" s="33">
        <f t="shared" si="22"/>
        <v>43879</v>
      </c>
      <c r="BV6" s="33">
        <f t="shared" si="22"/>
        <v>43885</v>
      </c>
      <c r="BW6" s="33">
        <f>BW5+4</f>
        <v>43890</v>
      </c>
      <c r="BX6" s="33">
        <f t="shared" ref="BX6:CA6" si="23">BX5+5</f>
        <v>43896</v>
      </c>
      <c r="BY6" s="33">
        <f t="shared" si="23"/>
        <v>43902</v>
      </c>
      <c r="BZ6" s="33">
        <f t="shared" si="23"/>
        <v>43908</v>
      </c>
      <c r="CA6" s="33">
        <f t="shared" si="23"/>
        <v>43914</v>
      </c>
      <c r="CB6" s="33">
        <f>CB5+6</f>
        <v>43921</v>
      </c>
      <c r="CC6" s="33">
        <f t="shared" ref="CC6:CD6" si="24">CC5+5</f>
        <v>43927</v>
      </c>
      <c r="CD6" s="33">
        <f t="shared" si="24"/>
        <v>43933</v>
      </c>
      <c r="CE6" s="33">
        <f>CE5+5</f>
        <v>43939</v>
      </c>
      <c r="CF6" s="33">
        <f t="shared" ref="CF6" si="25">CF5+5</f>
        <v>43945</v>
      </c>
      <c r="CG6" s="33">
        <f>CG5+5</f>
        <v>43951</v>
      </c>
      <c r="CH6" s="33">
        <f>CH5+4</f>
        <v>43956</v>
      </c>
      <c r="CI6" s="33">
        <f>CI5+6</f>
        <v>43963</v>
      </c>
      <c r="CJ6" s="33">
        <f>CJ5+6</f>
        <v>43970</v>
      </c>
      <c r="CK6" s="33">
        <f>CK5+6</f>
        <v>43977</v>
      </c>
      <c r="CL6" s="33">
        <f>CL5+4</f>
        <v>43982</v>
      </c>
      <c r="CM6" s="33">
        <f>CM5+4</f>
        <v>43987</v>
      </c>
      <c r="CN6" s="33">
        <f>CN5+6</f>
        <v>43994</v>
      </c>
      <c r="CO6" s="33">
        <f>CO5+6</f>
        <v>44001</v>
      </c>
      <c r="CP6" s="33">
        <f>CP5+6</f>
        <v>44008</v>
      </c>
      <c r="CQ6" s="33">
        <f>CQ5+3</f>
        <v>44012</v>
      </c>
      <c r="CR6" s="33">
        <f t="shared" ref="CR6:CU6" si="26">CR5+5</f>
        <v>44018</v>
      </c>
      <c r="CS6" s="33">
        <f t="shared" si="26"/>
        <v>44024</v>
      </c>
      <c r="CT6" s="33">
        <f t="shared" si="26"/>
        <v>44030</v>
      </c>
      <c r="CU6" s="33">
        <f t="shared" si="26"/>
        <v>44036</v>
      </c>
      <c r="CV6" s="33">
        <f>CV5+6</f>
        <v>44043</v>
      </c>
      <c r="CW6" s="33">
        <f t="shared" ref="CW6:CX6" si="27">CW5+5</f>
        <v>44049</v>
      </c>
      <c r="CX6" s="33">
        <f t="shared" si="27"/>
        <v>44055</v>
      </c>
      <c r="CY6" s="33">
        <f>CY5+5</f>
        <v>44061</v>
      </c>
      <c r="CZ6" s="33">
        <f t="shared" ref="CZ6" si="28">CZ5+5</f>
        <v>44067</v>
      </c>
      <c r="DA6" s="33">
        <f>DA5+6</f>
        <v>44074</v>
      </c>
      <c r="DB6" s="33">
        <f>DB5+4</f>
        <v>44079</v>
      </c>
      <c r="DC6" s="33">
        <f>DC5+6</f>
        <v>44086</v>
      </c>
      <c r="DD6" s="33">
        <f>DD5+6</f>
        <v>44093</v>
      </c>
      <c r="DE6" s="33">
        <f>DE5+5</f>
        <v>44099</v>
      </c>
      <c r="DF6" s="33">
        <f>DF5+4</f>
        <v>44104</v>
      </c>
      <c r="DG6" s="33">
        <f>DG5+4</f>
        <v>44109</v>
      </c>
      <c r="DH6" s="33">
        <f>DH5+6</f>
        <v>44116</v>
      </c>
      <c r="DI6" s="33">
        <f>DI5+6</f>
        <v>44123</v>
      </c>
      <c r="DJ6" s="33">
        <f>DJ5+6</f>
        <v>44130</v>
      </c>
      <c r="DK6" s="33">
        <f>DK5+4</f>
        <v>44135</v>
      </c>
      <c r="DL6" s="33">
        <f>DL5+4</f>
        <v>44140</v>
      </c>
      <c r="DM6" s="33">
        <f t="shared" ref="DM6:DU6" si="29">DM5+6</f>
        <v>44147</v>
      </c>
      <c r="DN6" s="33">
        <f t="shared" si="29"/>
        <v>44154</v>
      </c>
      <c r="DO6" s="33">
        <f t="shared" si="29"/>
        <v>44161</v>
      </c>
      <c r="DP6" s="33">
        <f>DP5+3</f>
        <v>44165</v>
      </c>
      <c r="DQ6" s="33">
        <f>DQ5+4</f>
        <v>44170</v>
      </c>
      <c r="DR6" s="33">
        <f t="shared" si="29"/>
        <v>44177</v>
      </c>
      <c r="DS6" s="33">
        <f t="shared" si="29"/>
        <v>44184</v>
      </c>
      <c r="DT6" s="33">
        <f t="shared" si="29"/>
        <v>44191</v>
      </c>
      <c r="DU6" s="33">
        <f>DU5+4</f>
        <v>44196</v>
      </c>
    </row>
    <row r="7" spans="2:125" ht="89.25" customHeight="1" x14ac:dyDescent="0.25"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2" t="e">
        <f>#REF!</f>
        <v>#REF!</v>
      </c>
      <c r="I7" s="2" t="e">
        <f>#REF!</f>
        <v>#REF!</v>
      </c>
      <c r="J7" s="2" t="s">
        <v>45</v>
      </c>
      <c r="K7" s="1" t="e">
        <f>#REF!</f>
        <v>#REF!</v>
      </c>
      <c r="L7" s="1" t="e">
        <f>#REF!</f>
        <v>#REF!</v>
      </c>
      <c r="M7" s="1" t="e">
        <f>#REF!</f>
        <v>#REF!</v>
      </c>
      <c r="N7" s="1" t="e">
        <f>#REF!</f>
        <v>#REF!</v>
      </c>
      <c r="O7" s="3" t="e">
        <f>#REF!</f>
        <v>#REF!</v>
      </c>
      <c r="P7" s="3" t="e">
        <f>#REF!</f>
        <v>#REF!</v>
      </c>
      <c r="Q7" s="4" t="e">
        <f>#REF!</f>
        <v>#REF!</v>
      </c>
      <c r="R7" s="3" t="e">
        <f>#REF!</f>
        <v>#REF!</v>
      </c>
      <c r="S7" s="5" t="e">
        <f>#REF!</f>
        <v>#REF!</v>
      </c>
      <c r="T7" s="6" t="e">
        <f>#REF!</f>
        <v>#REF!</v>
      </c>
      <c r="U7" s="4" t="e">
        <f>#REF!/DW7*DX7</f>
        <v>#REF!</v>
      </c>
      <c r="V7" s="7" t="e">
        <f>U7</f>
        <v>#REF!</v>
      </c>
      <c r="W7" s="8" t="str">
        <f>IFERROR(V7/U7-1, "-")</f>
        <v>-</v>
      </c>
      <c r="X7" s="3">
        <v>661275.26824911858</v>
      </c>
      <c r="Y7" s="12">
        <v>845234</v>
      </c>
      <c r="Z7" s="5">
        <f>IFERROR(Y7/X7-1, "-")</f>
        <v>0.27818782976407896</v>
      </c>
      <c r="AA7" s="13">
        <f t="shared" ref="AA7:AB11" si="30">IFERROR(X7/AD7, "-")</f>
        <v>2.9999999999999996</v>
      </c>
      <c r="AB7" s="13">
        <f t="shared" si="30"/>
        <v>1.5773381529911674</v>
      </c>
      <c r="AC7" s="5">
        <f>IFERROR(AB7/AA7-1, "-")</f>
        <v>-0.47422061566961082</v>
      </c>
      <c r="AD7" s="3">
        <v>220425.08941637291</v>
      </c>
      <c r="AE7" s="12">
        <v>535861</v>
      </c>
      <c r="AF7" s="5">
        <f>IFERROR(AE7/AD7-1, "-")</f>
        <v>1.4310345134431728</v>
      </c>
      <c r="AG7" s="5">
        <v>0.06</v>
      </c>
      <c r="AH7" s="5">
        <f>IFERROR(AK7/Y7, "-")</f>
        <v>2.6389141941758142E-2</v>
      </c>
      <c r="AI7" s="5">
        <f>IFERROR(AH7/AG7-1, "-")</f>
        <v>-0.56018096763736436</v>
      </c>
      <c r="AJ7" s="13">
        <v>39676.51609494711</v>
      </c>
      <c r="AK7" s="12">
        <v>22305</v>
      </c>
      <c r="AL7" s="5">
        <f>IFERROR(AK7/AJ7-1, "-")</f>
        <v>-0.4378286655354654</v>
      </c>
      <c r="AM7" s="5">
        <v>1.8E-3</v>
      </c>
      <c r="AN7" s="5">
        <f>IFERROR(AQ7/Y7, "-")</f>
        <v>7.0513017696874477E-4</v>
      </c>
      <c r="AO7" s="5">
        <f>IFERROR(AN7/AM7-1, "-")</f>
        <v>-0.60826101279514178</v>
      </c>
      <c r="AP7" s="13">
        <v>1190.295482848413</v>
      </c>
      <c r="AQ7" s="12">
        <v>596</v>
      </c>
      <c r="AR7" s="5">
        <f>IFERROR(AQ7/AP7-1, "-")</f>
        <v>-0.49928399411064384</v>
      </c>
      <c r="AS7" s="4" t="str">
        <f t="shared" ref="AS7:AT11" si="31">IFERROR(U7/X7*1000, "-")</f>
        <v>-</v>
      </c>
      <c r="AT7" s="4" t="str">
        <f t="shared" si="31"/>
        <v>-</v>
      </c>
      <c r="AU7" s="5" t="str">
        <f>IFERROR(AT7/AS7-1, "-")</f>
        <v>-</v>
      </c>
      <c r="AV7" s="4" t="str">
        <f t="shared" ref="AV7:AW11" si="32">IFERROR(U7/AD7*1000, "-")</f>
        <v>-</v>
      </c>
      <c r="AW7" s="4" t="str">
        <f t="shared" si="32"/>
        <v>-</v>
      </c>
      <c r="AX7" s="5" t="str">
        <f>IFERROR(AW7/AV7-1, "-")</f>
        <v>-</v>
      </c>
      <c r="AY7" s="4" t="str">
        <f t="shared" ref="AY7:AZ11" si="33">IFERROR(U7/AJ7, "-")</f>
        <v>-</v>
      </c>
      <c r="AZ7" s="4" t="str">
        <f t="shared" si="33"/>
        <v>-</v>
      </c>
      <c r="BA7" s="5" t="str">
        <f>IFERROR(AZ7/AY7-1, "-")</f>
        <v>-</v>
      </c>
      <c r="BB7" s="4" t="str">
        <f t="shared" ref="BB7:BC11" si="34">IFERROR(U7/AP7, "-")</f>
        <v>-</v>
      </c>
      <c r="BC7" s="4" t="str">
        <f t="shared" si="34"/>
        <v>-</v>
      </c>
      <c r="BD7" s="5" t="str">
        <f>IFERROR(BC7/BB7-1, "-")</f>
        <v>-</v>
      </c>
      <c r="BE7" s="13" t="s">
        <v>46</v>
      </c>
      <c r="BF7" s="12">
        <v>5</v>
      </c>
      <c r="BG7" s="5" t="str">
        <f>IFERROR(BF7/BE7-1, "-")</f>
        <v>-</v>
      </c>
      <c r="BH7" s="4" t="str">
        <f t="shared" ref="BH7:BI11" si="35">IFERROR(U7/BE7, "-")</f>
        <v>-</v>
      </c>
      <c r="BI7" s="4" t="str">
        <f t="shared" si="35"/>
        <v>-</v>
      </c>
      <c r="BJ7" s="5" t="str">
        <f>IFERROR(BI7/BH7-1, "-")</f>
        <v>-</v>
      </c>
      <c r="BK7" s="9">
        <v>0.7</v>
      </c>
      <c r="BL7" s="14">
        <v>2.2999999999999998</v>
      </c>
      <c r="BM7" s="15">
        <v>1.1226851851851849E-3</v>
      </c>
    </row>
    <row r="8" spans="2:125" ht="89.25" customHeight="1" x14ac:dyDescent="0.25">
      <c r="B8" s="1" t="s">
        <v>39</v>
      </c>
      <c r="C8" s="1" t="s">
        <v>40</v>
      </c>
      <c r="D8" s="1" t="s">
        <v>41</v>
      </c>
      <c r="E8" s="10" t="s">
        <v>42</v>
      </c>
      <c r="F8" s="10" t="s">
        <v>43</v>
      </c>
      <c r="G8" s="10" t="s">
        <v>47</v>
      </c>
      <c r="H8" s="2" t="e">
        <f>#REF!</f>
        <v>#REF!</v>
      </c>
      <c r="I8" s="2" t="e">
        <f>#REF!</f>
        <v>#REF!</v>
      </c>
      <c r="J8" s="2" t="s">
        <v>45</v>
      </c>
      <c r="K8" s="1" t="e">
        <f>#REF!</f>
        <v>#REF!</v>
      </c>
      <c r="L8" s="1" t="e">
        <f>#REF!</f>
        <v>#REF!</v>
      </c>
      <c r="M8" s="1" t="e">
        <f>#REF!</f>
        <v>#REF!</v>
      </c>
      <c r="N8" s="1" t="e">
        <f>#REF!</f>
        <v>#REF!</v>
      </c>
      <c r="O8" s="3" t="e">
        <f>#REF!</f>
        <v>#REF!</v>
      </c>
      <c r="P8" s="3" t="e">
        <f>#REF!</f>
        <v>#REF!</v>
      </c>
      <c r="Q8" s="4" t="e">
        <f>#REF!</f>
        <v>#REF!</v>
      </c>
      <c r="R8" s="3" t="e">
        <f>#REF!</f>
        <v>#REF!</v>
      </c>
      <c r="S8" s="5" t="e">
        <f>#REF!</f>
        <v>#REF!</v>
      </c>
      <c r="T8" s="6" t="e">
        <f>#REF!</f>
        <v>#REF!</v>
      </c>
      <c r="U8" s="4" t="e">
        <f>#REF!</f>
        <v>#REF!</v>
      </c>
      <c r="V8" s="7">
        <v>87595.175000000047</v>
      </c>
      <c r="W8" s="5" t="str">
        <f>IFERROR(V8/U8-1, "-")</f>
        <v>-</v>
      </c>
      <c r="X8" s="3">
        <v>995399.71590909117</v>
      </c>
      <c r="Y8" s="12">
        <v>1898923</v>
      </c>
      <c r="Z8" s="5">
        <f>IFERROR(Y8/X8-1, "-")</f>
        <v>0.90769895716287974</v>
      </c>
      <c r="AA8" s="13">
        <f t="shared" si="30"/>
        <v>3</v>
      </c>
      <c r="AB8" s="13">
        <f t="shared" si="30"/>
        <v>3.2152786620105602</v>
      </c>
      <c r="AC8" s="5">
        <f>IFERROR(AB8/AA8-1, "-")</f>
        <v>7.1759554003520076E-2</v>
      </c>
      <c r="AD8" s="11">
        <v>331799.90530303039</v>
      </c>
      <c r="AE8" s="12">
        <f>694816*0.85</f>
        <v>590593.6</v>
      </c>
      <c r="AF8" s="5">
        <f>IFERROR(AE8/AD8-1, "-")</f>
        <v>0.77996916382665993</v>
      </c>
      <c r="AG8" s="5">
        <v>0.15</v>
      </c>
      <c r="AH8" s="5">
        <f>IFERROR(AK8/Y8, "-")</f>
        <v>4.3261891082471485E-2</v>
      </c>
      <c r="AI8" s="5">
        <f>IFERROR(AH8/AG8-1, "-")</f>
        <v>-0.71158739278352345</v>
      </c>
      <c r="AJ8" s="13">
        <v>149309.95738636371</v>
      </c>
      <c r="AK8" s="12">
        <v>82151</v>
      </c>
      <c r="AL8" s="5">
        <f>IFERROR(AK8/AJ8-1, "-")</f>
        <v>-0.44979556998050052</v>
      </c>
      <c r="AM8" s="5">
        <v>1E-3</v>
      </c>
      <c r="AN8" s="5">
        <f>IFERROR(AQ8/Y8, "-")</f>
        <v>5.3872642545274346E-4</v>
      </c>
      <c r="AO8" s="5">
        <f>IFERROR(AN8/AM8-1, "-")</f>
        <v>-0.46127357454725659</v>
      </c>
      <c r="AP8" s="13">
        <v>2289.4193465909102</v>
      </c>
      <c r="AQ8" s="12">
        <v>1023</v>
      </c>
      <c r="AR8" s="5">
        <f>IFERROR(AQ8/AP8-1, "-")</f>
        <v>-0.55316180868161546</v>
      </c>
      <c r="AS8" s="4" t="str">
        <f t="shared" si="31"/>
        <v>-</v>
      </c>
      <c r="AT8" s="4">
        <f t="shared" si="31"/>
        <v>46.128871470828486</v>
      </c>
      <c r="AU8" s="5" t="str">
        <f>IFERROR(AT8/AS8-1, "-")</f>
        <v>-</v>
      </c>
      <c r="AV8" s="4" t="str">
        <f t="shared" si="32"/>
        <v>-</v>
      </c>
      <c r="AW8" s="4">
        <f t="shared" si="32"/>
        <v>148.31717614278253</v>
      </c>
      <c r="AX8" s="5" t="str">
        <f>IFERROR(AW8/AV8-1, "-")</f>
        <v>-</v>
      </c>
      <c r="AY8" s="4" t="str">
        <f t="shared" si="33"/>
        <v>-</v>
      </c>
      <c r="AZ8" s="4">
        <f t="shared" si="33"/>
        <v>1.066270343635501</v>
      </c>
      <c r="BA8" s="5" t="str">
        <f>IFERROR(AZ8/AY8-1, "-")</f>
        <v>-</v>
      </c>
      <c r="BB8" s="4" t="str">
        <f t="shared" si="34"/>
        <v>-</v>
      </c>
      <c r="BC8" s="4">
        <f t="shared" si="34"/>
        <v>85.625782013685281</v>
      </c>
      <c r="BD8" s="5" t="str">
        <f>IFERROR(BC8/BB8-1, "-")</f>
        <v>-</v>
      </c>
      <c r="BE8" s="13" t="s">
        <v>46</v>
      </c>
      <c r="BF8" s="12">
        <v>15</v>
      </c>
      <c r="BG8" s="5" t="str">
        <f>IFERROR(BF8/BE8-1, "-")</f>
        <v>-</v>
      </c>
      <c r="BH8" s="4" t="str">
        <f t="shared" si="35"/>
        <v>-</v>
      </c>
      <c r="BI8" s="4">
        <f t="shared" si="35"/>
        <v>5839.678333333336</v>
      </c>
      <c r="BJ8" s="5" t="str">
        <f>IFERROR(BI8/BH8-1, "-")</f>
        <v>-</v>
      </c>
      <c r="BK8" s="9">
        <v>0.65780000000000005</v>
      </c>
      <c r="BL8" s="14">
        <v>5</v>
      </c>
      <c r="BM8" s="15">
        <v>1.1226851851851849E-3</v>
      </c>
    </row>
    <row r="9" spans="2:125" ht="102" customHeight="1" x14ac:dyDescent="0.25">
      <c r="B9" s="1" t="s">
        <v>39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H9" s="2" t="e">
        <f>#REF!</f>
        <v>#REF!</v>
      </c>
      <c r="I9" s="2" t="e">
        <f>#REF!</f>
        <v>#REF!</v>
      </c>
      <c r="J9" s="2"/>
      <c r="K9" s="1" t="e">
        <f>#REF!</f>
        <v>#REF!</v>
      </c>
      <c r="L9" s="1" t="e">
        <f>#REF!</f>
        <v>#REF!</v>
      </c>
      <c r="M9" s="1" t="e">
        <f>#REF!</f>
        <v>#REF!</v>
      </c>
      <c r="N9" s="1" t="e">
        <f>#REF!</f>
        <v>#REF!</v>
      </c>
      <c r="O9" s="3" t="e">
        <f>#REF!</f>
        <v>#REF!</v>
      </c>
      <c r="P9" s="3" t="e">
        <f>#REF!</f>
        <v>#REF!</v>
      </c>
      <c r="Q9" s="4" t="e">
        <f>#REF!</f>
        <v>#REF!</v>
      </c>
      <c r="R9" s="3" t="e">
        <f>#REF!</f>
        <v>#REF!</v>
      </c>
      <c r="S9" s="5" t="e">
        <f>#REF!</f>
        <v>#REF!</v>
      </c>
      <c r="T9" s="6" t="e">
        <f>#REF!</f>
        <v>#REF!</v>
      </c>
      <c r="U9" s="4" t="e">
        <f>#REF!/DW9*DX9</f>
        <v>#REF!</v>
      </c>
      <c r="V9" s="7">
        <v>74000</v>
      </c>
      <c r="W9" s="5" t="str">
        <f>IFERROR(V9/U9-1, "-")</f>
        <v>-</v>
      </c>
      <c r="X9" s="3">
        <v>509641.87327823689</v>
      </c>
      <c r="Y9" s="12">
        <v>960974</v>
      </c>
      <c r="Z9" s="5">
        <f>IFERROR(Y9/X9-1, "-")</f>
        <v>0.88558682162162161</v>
      </c>
      <c r="AA9" s="13">
        <f t="shared" si="30"/>
        <v>2.9999999999999991</v>
      </c>
      <c r="AB9" s="13">
        <f t="shared" si="30"/>
        <v>1.9169294786249598</v>
      </c>
      <c r="AC9" s="5">
        <f>IFERROR(AB9/AA9-1, "-")</f>
        <v>-0.36102350712501319</v>
      </c>
      <c r="AD9" s="11">
        <v>169880.62442607901</v>
      </c>
      <c r="AE9" s="12">
        <v>501309</v>
      </c>
      <c r="AF9" s="5">
        <f>IFERROR(AE9/AD9-1, "-")</f>
        <v>1.9509486540540535</v>
      </c>
      <c r="AG9" s="5" t="s">
        <v>46</v>
      </c>
      <c r="AH9" s="5" t="str">
        <f>IFERROR(AK9/Y9, "-")</f>
        <v>-</v>
      </c>
      <c r="AI9" s="5" t="str">
        <f>IFERROR(AH9/AG9-1, "-")</f>
        <v>-</v>
      </c>
      <c r="AJ9" s="13" t="s">
        <v>46</v>
      </c>
      <c r="AK9" s="12" t="s">
        <v>48</v>
      </c>
      <c r="AL9" s="5" t="str">
        <f>IFERROR(AK9/AJ9-1, "-")</f>
        <v>-</v>
      </c>
      <c r="AM9" s="5">
        <v>3.3E-3</v>
      </c>
      <c r="AN9" s="5">
        <f>IFERROR(AQ9/Y9, "-")</f>
        <v>1.4381242364517666E-3</v>
      </c>
      <c r="AO9" s="5">
        <f>IFERROR(AN9/AM9-1, "-")</f>
        <v>-0.56420477683279802</v>
      </c>
      <c r="AP9" s="13">
        <v>1681.818181818182</v>
      </c>
      <c r="AQ9" s="12">
        <v>1382</v>
      </c>
      <c r="AR9" s="5">
        <f>IFERROR(AQ9/AP9-1, "-")</f>
        <v>-0.17827027027027031</v>
      </c>
      <c r="AS9" s="4" t="str">
        <f t="shared" si="31"/>
        <v>-</v>
      </c>
      <c r="AT9" s="4">
        <f t="shared" si="31"/>
        <v>77.005205135622816</v>
      </c>
      <c r="AU9" s="5" t="str">
        <f>IFERROR(AT9/AS9-1, "-")</f>
        <v>-</v>
      </c>
      <c r="AV9" s="4" t="str">
        <f t="shared" si="32"/>
        <v>-</v>
      </c>
      <c r="AW9" s="4">
        <f t="shared" si="32"/>
        <v>147.61354773203752</v>
      </c>
      <c r="AX9" s="5" t="str">
        <f>IFERROR(AW9/AV9-1, "-")</f>
        <v>-</v>
      </c>
      <c r="AY9" s="4" t="str">
        <f t="shared" si="33"/>
        <v>-</v>
      </c>
      <c r="AZ9" s="4" t="str">
        <f t="shared" si="33"/>
        <v>-</v>
      </c>
      <c r="BA9" s="5" t="str">
        <f>IFERROR(AZ9/AY9-1, "-")</f>
        <v>-</v>
      </c>
      <c r="BB9" s="4" t="str">
        <f t="shared" si="34"/>
        <v>-</v>
      </c>
      <c r="BC9" s="4">
        <f t="shared" si="34"/>
        <v>53.545586107091175</v>
      </c>
      <c r="BD9" s="5" t="str">
        <f>IFERROR(BC9/BB9-1, "-")</f>
        <v>-</v>
      </c>
      <c r="BE9" s="13" t="s">
        <v>46</v>
      </c>
      <c r="BF9" s="12">
        <v>2</v>
      </c>
      <c r="BG9" s="5" t="str">
        <f>IFERROR(BF9/BE9-1, "-")</f>
        <v>-</v>
      </c>
      <c r="BH9" s="4" t="str">
        <f t="shared" si="35"/>
        <v>-</v>
      </c>
      <c r="BI9" s="4">
        <f t="shared" si="35"/>
        <v>37000</v>
      </c>
      <c r="BJ9" s="5" t="str">
        <f>IFERROR(BI9/BH9-1, "-")</f>
        <v>-</v>
      </c>
      <c r="BK9" s="9">
        <v>0.25</v>
      </c>
      <c r="BL9" s="14">
        <v>3.14</v>
      </c>
      <c r="BM9" s="15">
        <v>1.1226851851851849E-3</v>
      </c>
    </row>
    <row r="10" spans="2:125" ht="89.25" customHeight="1" x14ac:dyDescent="0.25">
      <c r="B10" s="1" t="s">
        <v>39</v>
      </c>
      <c r="C10" s="1" t="s">
        <v>40</v>
      </c>
      <c r="D10" s="1" t="s">
        <v>41</v>
      </c>
      <c r="E10" s="1" t="s">
        <v>42</v>
      </c>
      <c r="F10" s="1" t="s">
        <v>43</v>
      </c>
      <c r="G10" s="1" t="s">
        <v>47</v>
      </c>
      <c r="H10" s="2" t="e">
        <f>#REF!</f>
        <v>#REF!</v>
      </c>
      <c r="I10" s="1" t="e">
        <f>#REF!</f>
        <v>#REF!</v>
      </c>
      <c r="J10" s="2"/>
      <c r="K10" s="1" t="e">
        <f>#REF!</f>
        <v>#REF!</v>
      </c>
      <c r="L10" s="1" t="e">
        <f>#REF!</f>
        <v>#REF!</v>
      </c>
      <c r="M10" s="1" t="e">
        <f>#REF!</f>
        <v>#REF!</v>
      </c>
      <c r="N10" s="1" t="e">
        <f>#REF!</f>
        <v>#REF!</v>
      </c>
      <c r="O10" s="3" t="e">
        <f>#REF!</f>
        <v>#REF!</v>
      </c>
      <c r="P10" s="3" t="e">
        <f>#REF!</f>
        <v>#REF!</v>
      </c>
      <c r="Q10" s="4" t="e">
        <f>#REF!</f>
        <v>#REF!</v>
      </c>
      <c r="R10" s="3" t="e">
        <f>#REF!</f>
        <v>#REF!</v>
      </c>
      <c r="S10" s="5" t="e">
        <f>#REF!</f>
        <v>#REF!</v>
      </c>
      <c r="T10" s="6" t="e">
        <f>#REF!</f>
        <v>#REF!</v>
      </c>
      <c r="U10" s="4" t="e">
        <f>#REF!/DW10*DX10</f>
        <v>#REF!</v>
      </c>
      <c r="V10" s="7" t="e">
        <f>U10</f>
        <v>#REF!</v>
      </c>
      <c r="W10" s="5" t="str">
        <f>IFERROR(V10/U10-1, "-")</f>
        <v>-</v>
      </c>
      <c r="X10" s="3">
        <v>340215.45064387482</v>
      </c>
      <c r="Y10" s="12">
        <f>676534+321445</f>
        <v>997979</v>
      </c>
      <c r="Z10" s="5">
        <f>IFERROR(Y10/X10-1, "-")</f>
        <v>1.9333735375958812</v>
      </c>
      <c r="AA10" s="13">
        <f t="shared" si="30"/>
        <v>2.9999999999999987</v>
      </c>
      <c r="AB10" s="13">
        <f t="shared" si="30"/>
        <v>1.9871050495830975</v>
      </c>
      <c r="AC10" s="5">
        <f>IFERROR(AB10/AA10-1, "-")</f>
        <v>-0.33763165013896723</v>
      </c>
      <c r="AD10" s="11">
        <v>113405.150214625</v>
      </c>
      <c r="AE10" s="12">
        <f>(339591+251265)*0.85</f>
        <v>502227.6</v>
      </c>
      <c r="AF10" s="5">
        <f>IFERROR(AE10/AD10-1, "-")</f>
        <v>3.4286136833248646</v>
      </c>
      <c r="AG10" s="5" t="s">
        <v>46</v>
      </c>
      <c r="AH10" s="5" t="str">
        <f>IFERROR(AK10/Y10, "-")</f>
        <v>-</v>
      </c>
      <c r="AI10" s="5" t="str">
        <f>IFERROR(AH10/AG10-1, "-")</f>
        <v>-</v>
      </c>
      <c r="AJ10" s="13" t="s">
        <v>46</v>
      </c>
      <c r="AK10" s="12" t="s">
        <v>48</v>
      </c>
      <c r="AL10" s="5" t="str">
        <f>IFERROR(AK10/AJ10-1, "-")</f>
        <v>-</v>
      </c>
      <c r="AM10" s="5">
        <v>4.3E-3</v>
      </c>
      <c r="AN10" s="5">
        <f>IFERROR(AQ10/Y10, "-")</f>
        <v>1.8236856687365165E-3</v>
      </c>
      <c r="AO10" s="5">
        <f>IFERROR(AN10/AM10-1, "-")</f>
        <v>-0.57588705378220539</v>
      </c>
      <c r="AP10" s="13">
        <v>1462.926437768662</v>
      </c>
      <c r="AQ10" s="12">
        <f>1251+569</f>
        <v>1820</v>
      </c>
      <c r="AR10" s="5">
        <f>IFERROR(AQ10/AP10-1, "-")</f>
        <v>0.2440816933871035</v>
      </c>
      <c r="AS10" s="4" t="str">
        <f t="shared" si="31"/>
        <v>-</v>
      </c>
      <c r="AT10" s="4" t="str">
        <f t="shared" si="31"/>
        <v>-</v>
      </c>
      <c r="AU10" s="5" t="str">
        <f>IFERROR(AT10/AS10-1, "-")</f>
        <v>-</v>
      </c>
      <c r="AV10" s="4" t="str">
        <f t="shared" si="32"/>
        <v>-</v>
      </c>
      <c r="AW10" s="4" t="str">
        <f t="shared" si="32"/>
        <v>-</v>
      </c>
      <c r="AX10" s="5" t="str">
        <f>IFERROR(AW10/AV10-1, "-")</f>
        <v>-</v>
      </c>
      <c r="AY10" s="4" t="str">
        <f t="shared" si="33"/>
        <v>-</v>
      </c>
      <c r="AZ10" s="4" t="str">
        <f t="shared" si="33"/>
        <v>-</v>
      </c>
      <c r="BA10" s="5" t="str">
        <f>IFERROR(AZ10/AY10-1, "-")</f>
        <v>-</v>
      </c>
      <c r="BB10" s="4" t="str">
        <f t="shared" si="34"/>
        <v>-</v>
      </c>
      <c r="BC10" s="4" t="str">
        <f t="shared" si="34"/>
        <v>-</v>
      </c>
      <c r="BD10" s="5" t="str">
        <f>IFERROR(BC10/BB10-1, "-")</f>
        <v>-</v>
      </c>
      <c r="BE10" s="13" t="s">
        <v>46</v>
      </c>
      <c r="BF10" s="12">
        <v>10</v>
      </c>
      <c r="BG10" s="5" t="str">
        <f>IFERROR(BF10/BE10-1, "-")</f>
        <v>-</v>
      </c>
      <c r="BH10" s="4" t="str">
        <f t="shared" si="35"/>
        <v>-</v>
      </c>
      <c r="BI10" s="4" t="str">
        <f t="shared" si="35"/>
        <v>-</v>
      </c>
      <c r="BJ10" s="5" t="str">
        <f>IFERROR(BI10/BH10-1, "-")</f>
        <v>-</v>
      </c>
      <c r="BK10" s="9">
        <v>0.63639999999999997</v>
      </c>
      <c r="BL10" s="14">
        <v>6.3</v>
      </c>
      <c r="BM10" s="15">
        <v>1.8981481481481479E-3</v>
      </c>
    </row>
    <row r="11" spans="2:125" ht="127.5" customHeight="1" x14ac:dyDescent="0.25">
      <c r="B11" s="1" t="s">
        <v>39</v>
      </c>
      <c r="C11" s="1" t="s">
        <v>40</v>
      </c>
      <c r="D11" s="1" t="s">
        <v>41</v>
      </c>
      <c r="E11" s="1" t="s">
        <v>42</v>
      </c>
      <c r="F11" s="1" t="s">
        <v>43</v>
      </c>
      <c r="G11" s="1" t="s">
        <v>49</v>
      </c>
      <c r="H11" s="2" t="e">
        <f>#REF!</f>
        <v>#REF!</v>
      </c>
      <c r="I11" s="1" t="e">
        <f>#REF!</f>
        <v>#REF!</v>
      </c>
      <c r="J11" s="2" t="s">
        <v>50</v>
      </c>
      <c r="K11" s="1" t="e">
        <f>#REF!</f>
        <v>#REF!</v>
      </c>
      <c r="L11" s="1" t="e">
        <f>#REF!</f>
        <v>#REF!</v>
      </c>
      <c r="M11" s="1" t="e">
        <f>#REF!</f>
        <v>#REF!</v>
      </c>
      <c r="N11" s="1" t="e">
        <f>#REF!</f>
        <v>#REF!</v>
      </c>
      <c r="O11" s="3" t="e">
        <f>#REF!</f>
        <v>#REF!</v>
      </c>
      <c r="P11" s="3" t="e">
        <f>#REF!</f>
        <v>#REF!</v>
      </c>
      <c r="Q11" s="4" t="e">
        <f>#REF!</f>
        <v>#REF!</v>
      </c>
      <c r="R11" s="3" t="e">
        <f>#REF!</f>
        <v>#REF!</v>
      </c>
      <c r="S11" s="5" t="e">
        <f>#REF!</f>
        <v>#REF!</v>
      </c>
      <c r="T11" s="6" t="e">
        <f>#REF!</f>
        <v>#REF!</v>
      </c>
      <c r="U11" s="4" t="e">
        <f>#REF!/DW11*DX11</f>
        <v>#REF!</v>
      </c>
      <c r="V11" s="7">
        <v>500000</v>
      </c>
      <c r="W11" s="5" t="str">
        <f>IFERROR(V11/U11-1, "-")</f>
        <v>-</v>
      </c>
      <c r="X11" s="3">
        <v>1543209.8765432099</v>
      </c>
      <c r="Y11" s="12">
        <v>1576603</v>
      </c>
      <c r="Z11" s="5">
        <f>IFERROR(Y11/X11-1, "-")</f>
        <v>2.1638744000000099E-2</v>
      </c>
      <c r="AA11" s="13">
        <f t="shared" si="30"/>
        <v>2</v>
      </c>
      <c r="AB11" s="13">
        <f t="shared" si="30"/>
        <v>2.0107500825801217</v>
      </c>
      <c r="AC11" s="5">
        <f>IFERROR(AB11/AA11-1, "-")</f>
        <v>5.3750412900608335E-3</v>
      </c>
      <c r="AD11" s="11">
        <v>771604.93827160494</v>
      </c>
      <c r="AE11" s="12">
        <v>784087</v>
      </c>
      <c r="AF11" s="5">
        <f>IFERROR(AE11/AD11-1, "-")</f>
        <v>1.6176752000000016E-2</v>
      </c>
      <c r="AG11" s="5">
        <v>0.57999999999999996</v>
      </c>
      <c r="AH11" s="5">
        <f>IFERROR(AK11/Y11, "-")</f>
        <v>0.61909497825387871</v>
      </c>
      <c r="AI11" s="5">
        <f>IFERROR(AH11/AG11-1, "-")</f>
        <v>6.7405134920480725E-2</v>
      </c>
      <c r="AJ11" s="13">
        <v>895061.72839506168</v>
      </c>
      <c r="AK11" s="12">
        <v>976067</v>
      </c>
      <c r="AL11" s="5">
        <f>IFERROR(AK11/AJ11-1, "-")</f>
        <v>9.0502441379310294E-2</v>
      </c>
      <c r="AM11" s="5">
        <v>0.01</v>
      </c>
      <c r="AN11" s="5">
        <f>IFERROR(AQ11/Y11, "-")</f>
        <v>1.2331576179926081E-2</v>
      </c>
      <c r="AO11" s="5">
        <f>IFERROR(AN11/AM11-1, "-")</f>
        <v>0.23315761799260803</v>
      </c>
      <c r="AP11" s="13">
        <v>15432.0987654321</v>
      </c>
      <c r="AQ11" s="12">
        <v>19442</v>
      </c>
      <c r="AR11" s="5">
        <f>IFERROR(AQ11/AP11-1, "-")</f>
        <v>0.25984159999999989</v>
      </c>
      <c r="AS11" s="4" t="str">
        <f t="shared" si="31"/>
        <v>-</v>
      </c>
      <c r="AT11" s="4">
        <f t="shared" si="31"/>
        <v>317.13754191765457</v>
      </c>
      <c r="AU11" s="5" t="str">
        <f>IFERROR(AT11/AS11-1, "-")</f>
        <v>-</v>
      </c>
      <c r="AV11" s="4" t="str">
        <f t="shared" si="32"/>
        <v>-</v>
      </c>
      <c r="AW11" s="4">
        <f t="shared" si="32"/>
        <v>637.68433860018081</v>
      </c>
      <c r="AX11" s="5" t="str">
        <f>IFERROR(AW11/AV11-1, "-")</f>
        <v>-</v>
      </c>
      <c r="AY11" s="4" t="str">
        <f t="shared" si="33"/>
        <v>-</v>
      </c>
      <c r="AZ11" s="4">
        <f t="shared" si="33"/>
        <v>0.51225991658359515</v>
      </c>
      <c r="BA11" s="5" t="str">
        <f>IFERROR(AZ11/AY11-1, "-")</f>
        <v>-</v>
      </c>
      <c r="BB11" s="4" t="str">
        <f t="shared" si="34"/>
        <v>-</v>
      </c>
      <c r="BC11" s="4">
        <f t="shared" si="34"/>
        <v>25.717518773788704</v>
      </c>
      <c r="BD11" s="5" t="str">
        <f>IFERROR(BC11/BB11-1, "-")</f>
        <v>-</v>
      </c>
      <c r="BE11" s="13" t="s">
        <v>46</v>
      </c>
      <c r="BF11" s="12">
        <v>25</v>
      </c>
      <c r="BG11" s="5" t="str">
        <f>IFERROR(BF11/BE11-1, "-")</f>
        <v>-</v>
      </c>
      <c r="BH11" s="4" t="str">
        <f t="shared" si="35"/>
        <v>-</v>
      </c>
      <c r="BI11" s="4">
        <f t="shared" si="35"/>
        <v>20000</v>
      </c>
      <c r="BJ11" s="5" t="str">
        <f>IFERROR(BI11/BH11-1, "-")</f>
        <v>-</v>
      </c>
      <c r="BK11" s="9">
        <v>0.65780000000000005</v>
      </c>
      <c r="BL11" s="14">
        <v>2.5</v>
      </c>
      <c r="BM11" s="15">
        <v>1.1226851851851849E-3</v>
      </c>
    </row>
    <row r="12" spans="2:125" ht="127.5" customHeight="1" x14ac:dyDescent="0.25">
      <c r="B12" s="1" t="s">
        <v>51</v>
      </c>
      <c r="C12" s="1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H12" s="2" t="s">
        <v>57</v>
      </c>
      <c r="I12" s="1" t="s">
        <v>58</v>
      </c>
      <c r="J12" s="2" t="s">
        <v>59</v>
      </c>
      <c r="K12" s="1" t="s">
        <v>60</v>
      </c>
      <c r="L12" s="1" t="s">
        <v>61</v>
      </c>
      <c r="M12" s="1">
        <v>4.2857142857142856</v>
      </c>
      <c r="N12" s="1" t="s">
        <v>62</v>
      </c>
      <c r="O12" s="3">
        <v>144.05050266681479</v>
      </c>
      <c r="P12" s="3">
        <v>617.35929714349186</v>
      </c>
      <c r="Q12" s="4">
        <v>400</v>
      </c>
      <c r="R12" s="3">
        <v>1</v>
      </c>
      <c r="S12" s="5">
        <v>0</v>
      </c>
      <c r="T12" s="6">
        <v>400</v>
      </c>
      <c r="U12" s="4">
        <v>246943.71885739671</v>
      </c>
      <c r="V12" s="7">
        <v>246943.71885739671</v>
      </c>
      <c r="W12" s="5">
        <v>0</v>
      </c>
      <c r="X12" s="3">
        <v>617359.29714349192</v>
      </c>
      <c r="Y12" s="12">
        <v>953361</v>
      </c>
      <c r="Z12" s="5">
        <v>0.54425632595342877</v>
      </c>
      <c r="AA12" s="13">
        <v>4.5</v>
      </c>
      <c r="AB12" s="13">
        <v>2.2999999999999998</v>
      </c>
      <c r="AC12" s="5">
        <v>-0.48888888888888887</v>
      </c>
      <c r="AD12" s="11">
        <v>137190.95492077601</v>
      </c>
      <c r="AE12" s="12">
        <v>414504.78260869568</v>
      </c>
      <c r="AF12" s="5">
        <v>2.021371072517578</v>
      </c>
      <c r="AG12" s="5">
        <v>0.1</v>
      </c>
      <c r="AH12" s="5">
        <v>0.17517288833925451</v>
      </c>
      <c r="AI12" s="5">
        <v>0.75172888339254484</v>
      </c>
      <c r="AJ12" s="13">
        <v>61735.929714349193</v>
      </c>
      <c r="AK12" s="12">
        <v>167003</v>
      </c>
      <c r="AL12" s="5">
        <v>1.705118409534274</v>
      </c>
      <c r="AM12" s="5">
        <v>2.3E-3</v>
      </c>
      <c r="AN12" s="5">
        <v>4.1516277674459104E-3</v>
      </c>
      <c r="AO12" s="5">
        <v>0.80505555106343896</v>
      </c>
      <c r="AP12" s="13">
        <v>1419.9263834300309</v>
      </c>
      <c r="AQ12" s="12">
        <v>3958</v>
      </c>
      <c r="AR12" s="5">
        <v>1.7874684534270679</v>
      </c>
      <c r="AS12" s="4">
        <v>399.99999999999989</v>
      </c>
      <c r="AT12" s="4">
        <v>259.02435578694411</v>
      </c>
      <c r="AU12" s="5">
        <v>-0.35243911053263982</v>
      </c>
      <c r="AV12" s="4">
        <v>1800</v>
      </c>
      <c r="AW12" s="4">
        <v>595.7560183099713</v>
      </c>
      <c r="AX12" s="5">
        <v>-0.66902443427223812</v>
      </c>
      <c r="AY12" s="4">
        <v>4</v>
      </c>
      <c r="AZ12" s="4">
        <v>1.478678340253748</v>
      </c>
      <c r="BA12" s="5">
        <v>-0.63033041493656283</v>
      </c>
      <c r="BB12" s="4">
        <v>173.91304347826079</v>
      </c>
      <c r="BC12" s="4">
        <v>62.391035588023428</v>
      </c>
      <c r="BD12" s="5">
        <v>-0.64125154536886519</v>
      </c>
      <c r="BE12" s="13"/>
      <c r="BF12" s="12"/>
      <c r="BG12" s="5"/>
      <c r="BH12" s="4"/>
      <c r="BI12" s="4"/>
      <c r="BJ12" s="5"/>
      <c r="BK12" s="9"/>
      <c r="BL12" s="14"/>
      <c r="BM12" s="15"/>
    </row>
    <row r="13" spans="2:125" ht="63.75" customHeight="1" x14ac:dyDescent="0.25">
      <c r="B13" s="1" t="s">
        <v>51</v>
      </c>
      <c r="C13" s="1" t="s">
        <v>52</v>
      </c>
      <c r="D13" s="1" t="s">
        <v>53</v>
      </c>
      <c r="E13" s="1" t="s">
        <v>54</v>
      </c>
      <c r="F13" s="1" t="s">
        <v>55</v>
      </c>
      <c r="G13" s="1" t="s">
        <v>49</v>
      </c>
      <c r="H13" s="2" t="s">
        <v>63</v>
      </c>
      <c r="I13" s="1" t="s">
        <v>64</v>
      </c>
      <c r="J13" s="2" t="s">
        <v>59</v>
      </c>
      <c r="K13" s="1" t="s">
        <v>60</v>
      </c>
      <c r="L13" s="1" t="s">
        <v>61</v>
      </c>
      <c r="M13" s="1">
        <v>4.2857142857142856</v>
      </c>
      <c r="N13" s="1" t="s">
        <v>62</v>
      </c>
      <c r="O13" s="3">
        <v>375.73805689747718</v>
      </c>
      <c r="P13" s="3">
        <v>1610.3059581320449</v>
      </c>
      <c r="Q13" s="4">
        <v>310.5</v>
      </c>
      <c r="R13" s="3">
        <v>1</v>
      </c>
      <c r="S13" s="5">
        <v>0</v>
      </c>
      <c r="T13" s="6">
        <v>310.5</v>
      </c>
      <c r="U13" s="4">
        <v>500000</v>
      </c>
      <c r="V13" s="7">
        <v>452007.75</v>
      </c>
      <c r="W13" s="5">
        <v>-9.5984500000000028E-2</v>
      </c>
      <c r="X13" s="3">
        <v>1610305.9581320451</v>
      </c>
      <c r="Y13" s="12">
        <v>1467576</v>
      </c>
      <c r="Z13" s="5">
        <v>-8.863530399999997E-2</v>
      </c>
      <c r="AA13" s="13">
        <v>4</v>
      </c>
      <c r="AB13" s="13">
        <v>3.669692286918818</v>
      </c>
      <c r="AC13" s="5">
        <v>-8.2576928270295391E-2</v>
      </c>
      <c r="AD13" s="11">
        <v>402576.48953301128</v>
      </c>
      <c r="AE13" s="12">
        <v>399918</v>
      </c>
      <c r="AF13" s="5">
        <v>-6.6036879999999956E-3</v>
      </c>
      <c r="AG13" s="5">
        <v>0.64</v>
      </c>
      <c r="AH13" s="5">
        <v>0.64881478029076523</v>
      </c>
      <c r="AI13" s="5">
        <v>1.37730942043206E-2</v>
      </c>
      <c r="AJ13" s="13">
        <v>1030595.813204509</v>
      </c>
      <c r="AK13" s="12">
        <v>952185</v>
      </c>
      <c r="AL13" s="5">
        <v>-7.6082992187500031E-2</v>
      </c>
      <c r="AM13" s="5">
        <v>1.0999999999999999E-2</v>
      </c>
      <c r="AN13" s="5">
        <v>7.6132343401636438E-3</v>
      </c>
      <c r="AO13" s="5">
        <v>-0.30788778725785049</v>
      </c>
      <c r="AP13" s="13">
        <v>17713.36553945249</v>
      </c>
      <c r="AQ13" s="12">
        <v>11173</v>
      </c>
      <c r="AR13" s="5">
        <v>-0.36923336363636361</v>
      </c>
      <c r="AS13" s="4">
        <v>310.5</v>
      </c>
      <c r="AT13" s="4">
        <v>307.9961446630362</v>
      </c>
      <c r="AU13" s="5">
        <v>-8.063946334826988E-3</v>
      </c>
      <c r="AV13" s="4">
        <v>1242</v>
      </c>
      <c r="AW13" s="4">
        <v>1130.251076470676</v>
      </c>
      <c r="AX13" s="5">
        <v>-8.9974978687055951E-2</v>
      </c>
      <c r="AY13" s="4">
        <v>0.48515625000000001</v>
      </c>
      <c r="AZ13" s="4">
        <v>0.47470580822004133</v>
      </c>
      <c r="BA13" s="5">
        <v>-2.154036308912588E-2</v>
      </c>
      <c r="BB13" s="4">
        <v>28.22727272727273</v>
      </c>
      <c r="BC13" s="4">
        <v>40.455361138458777</v>
      </c>
      <c r="BD13" s="5">
        <v>0.43320119975216298</v>
      </c>
      <c r="BE13" s="13"/>
      <c r="BF13" s="12"/>
      <c r="BG13" s="5"/>
      <c r="BH13" s="4"/>
      <c r="BI13" s="4"/>
      <c r="BJ13" s="5"/>
      <c r="BK13" s="9"/>
      <c r="BL13" s="14"/>
      <c r="BM13" s="15"/>
    </row>
    <row r="14" spans="2:125" ht="191.25" customHeight="1" x14ac:dyDescent="0.25">
      <c r="B14" s="1" t="s">
        <v>65</v>
      </c>
      <c r="C14" s="1" t="s">
        <v>66</v>
      </c>
      <c r="D14" s="1" t="s">
        <v>67</v>
      </c>
      <c r="E14" s="1" t="s">
        <v>54</v>
      </c>
      <c r="F14" s="1" t="s">
        <v>68</v>
      </c>
      <c r="G14" s="1" t="s">
        <v>69</v>
      </c>
      <c r="H14" s="2" t="s">
        <v>70</v>
      </c>
      <c r="I14" s="1" t="s">
        <v>71</v>
      </c>
      <c r="J14" s="1"/>
      <c r="K14" s="1" t="s">
        <v>72</v>
      </c>
      <c r="L14" s="1" t="s">
        <v>73</v>
      </c>
      <c r="M14" s="1">
        <v>2</v>
      </c>
      <c r="N14" s="1" t="s">
        <v>62</v>
      </c>
      <c r="O14" s="3">
        <v>1</v>
      </c>
      <c r="P14" s="3">
        <v>2</v>
      </c>
      <c r="Q14" s="4">
        <v>300000</v>
      </c>
      <c r="R14" s="3">
        <v>0.8</v>
      </c>
      <c r="S14" s="5">
        <v>0</v>
      </c>
      <c r="T14" s="6">
        <v>177.7777777777778</v>
      </c>
      <c r="U14" s="4">
        <v>480000</v>
      </c>
      <c r="V14" s="7">
        <v>480000</v>
      </c>
      <c r="W14" s="5">
        <v>0</v>
      </c>
      <c r="X14" s="3">
        <v>2700000</v>
      </c>
      <c r="Y14" s="12">
        <v>5450161</v>
      </c>
      <c r="Z14" s="5">
        <v>1.018578148148148</v>
      </c>
      <c r="AA14" s="13" t="s">
        <v>46</v>
      </c>
      <c r="AB14" s="13">
        <v>3.058848256985053</v>
      </c>
      <c r="AC14" s="5" t="s">
        <v>74</v>
      </c>
      <c r="AD14" s="11" t="s">
        <v>48</v>
      </c>
      <c r="AE14" s="12">
        <v>1781769</v>
      </c>
      <c r="AF14" s="5" t="s">
        <v>74</v>
      </c>
      <c r="AG14" s="5"/>
      <c r="AH14" s="5"/>
      <c r="AI14" s="5"/>
      <c r="AJ14" s="13" t="s">
        <v>74</v>
      </c>
      <c r="AK14" s="12"/>
      <c r="AL14" s="5" t="s">
        <v>74</v>
      </c>
      <c r="AM14" s="5" t="s">
        <v>48</v>
      </c>
      <c r="AN14" s="5">
        <v>3.9408010148691023E-3</v>
      </c>
      <c r="AO14" s="5" t="s">
        <v>74</v>
      </c>
      <c r="AP14" s="13" t="s">
        <v>74</v>
      </c>
      <c r="AQ14" s="12">
        <v>21478</v>
      </c>
      <c r="AR14" s="5" t="s">
        <v>74</v>
      </c>
      <c r="AS14" s="4">
        <v>177.7777777777778</v>
      </c>
      <c r="AT14" s="4">
        <v>88.070792771075929</v>
      </c>
      <c r="AU14" s="5">
        <v>-0.50460179066269784</v>
      </c>
      <c r="AV14" s="4" t="s">
        <v>74</v>
      </c>
      <c r="AW14" s="4">
        <v>269.39519095909742</v>
      </c>
      <c r="AX14" s="5" t="s">
        <v>74</v>
      </c>
      <c r="AY14" s="4" t="s">
        <v>74</v>
      </c>
      <c r="AZ14" s="4" t="s">
        <v>74</v>
      </c>
      <c r="BA14" s="5" t="s">
        <v>74</v>
      </c>
      <c r="BB14" s="4" t="s">
        <v>74</v>
      </c>
      <c r="BC14" s="4">
        <v>22.348449576310639</v>
      </c>
      <c r="BD14" s="5" t="s">
        <v>74</v>
      </c>
      <c r="BE14" s="13"/>
      <c r="BF14" s="12"/>
      <c r="BG14" s="5"/>
      <c r="BH14" s="4"/>
      <c r="BI14" s="4"/>
      <c r="BJ14" s="5"/>
      <c r="BK14" s="9"/>
      <c r="BL14" s="14"/>
      <c r="BM14" s="15"/>
    </row>
    <row r="15" spans="2:125" ht="25.5" customHeight="1" x14ac:dyDescent="0.25">
      <c r="B15" s="1" t="s">
        <v>65</v>
      </c>
      <c r="C15" s="1" t="s">
        <v>66</v>
      </c>
      <c r="D15" s="1" t="s">
        <v>67</v>
      </c>
      <c r="E15" s="1" t="s">
        <v>54</v>
      </c>
      <c r="F15" s="1" t="s">
        <v>68</v>
      </c>
      <c r="G15" s="1" t="s">
        <v>69</v>
      </c>
      <c r="H15" s="2" t="s">
        <v>75</v>
      </c>
      <c r="I15" s="1" t="s">
        <v>48</v>
      </c>
      <c r="J15" s="1"/>
      <c r="K15" s="1" t="s">
        <v>48</v>
      </c>
      <c r="L15" s="1" t="s">
        <v>48</v>
      </c>
      <c r="M15" s="1" t="s">
        <v>48</v>
      </c>
      <c r="N15" s="1" t="s">
        <v>48</v>
      </c>
      <c r="O15" s="3" t="s">
        <v>48</v>
      </c>
      <c r="P15" s="3">
        <v>2</v>
      </c>
      <c r="Q15" s="4">
        <v>15000</v>
      </c>
      <c r="R15" s="3" t="s">
        <v>48</v>
      </c>
      <c r="S15" s="5" t="s">
        <v>48</v>
      </c>
      <c r="T15" s="6" t="s">
        <v>48</v>
      </c>
      <c r="U15" s="4">
        <v>30000</v>
      </c>
      <c r="V15" s="7"/>
      <c r="W15" s="5">
        <v>-1</v>
      </c>
      <c r="X15" s="3" t="s">
        <v>74</v>
      </c>
      <c r="Y15" s="12"/>
      <c r="Z15" s="5" t="s">
        <v>74</v>
      </c>
      <c r="AA15" s="13" t="s">
        <v>46</v>
      </c>
      <c r="AB15" s="13" t="s">
        <v>74</v>
      </c>
      <c r="AC15" s="5" t="s">
        <v>74</v>
      </c>
      <c r="AD15" s="11" t="e">
        <v>#VALUE!</v>
      </c>
      <c r="AE15" s="12"/>
      <c r="AF15" s="5" t="s">
        <v>74</v>
      </c>
      <c r="AG15" s="5">
        <v>1.0999999999999999E-2</v>
      </c>
      <c r="AH15" s="5" t="s">
        <v>74</v>
      </c>
      <c r="AI15" s="5" t="s">
        <v>74</v>
      </c>
      <c r="AJ15" s="13" t="s">
        <v>74</v>
      </c>
      <c r="AK15" s="12"/>
      <c r="AL15" s="5" t="s">
        <v>74</v>
      </c>
      <c r="AM15" s="5">
        <v>2.5000000000000001E-4</v>
      </c>
      <c r="AN15" s="5" t="e">
        <v>#DIV/0!</v>
      </c>
      <c r="AO15" s="5" t="s">
        <v>74</v>
      </c>
      <c r="AP15" s="13" t="s">
        <v>74</v>
      </c>
      <c r="AQ15" s="12"/>
      <c r="AR15" s="5" t="s">
        <v>74</v>
      </c>
      <c r="AS15" s="4" t="s">
        <v>74</v>
      </c>
      <c r="AT15" s="4" t="s">
        <v>74</v>
      </c>
      <c r="AU15" s="5" t="s">
        <v>74</v>
      </c>
      <c r="AV15" s="4" t="s">
        <v>74</v>
      </c>
      <c r="AW15" s="4" t="s">
        <v>74</v>
      </c>
      <c r="AX15" s="5" t="s">
        <v>74</v>
      </c>
      <c r="AY15" s="4" t="s">
        <v>74</v>
      </c>
      <c r="AZ15" s="4" t="s">
        <v>74</v>
      </c>
      <c r="BA15" s="5" t="s">
        <v>74</v>
      </c>
      <c r="BB15" s="4" t="s">
        <v>74</v>
      </c>
      <c r="BC15" s="4" t="s">
        <v>74</v>
      </c>
      <c r="BD15" s="5" t="s">
        <v>74</v>
      </c>
      <c r="BE15" s="13"/>
      <c r="BF15" s="12"/>
      <c r="BG15" s="5"/>
      <c r="BH15" s="4"/>
      <c r="BI15" s="4"/>
      <c r="BJ15" s="5"/>
      <c r="BK15" s="9"/>
      <c r="BL15" s="14"/>
      <c r="BM15" s="15"/>
    </row>
    <row r="16" spans="2:125" ht="153" customHeight="1" x14ac:dyDescent="0.25">
      <c r="B16" s="1" t="s">
        <v>65</v>
      </c>
      <c r="C16" s="1" t="s">
        <v>66</v>
      </c>
      <c r="D16" s="1" t="s">
        <v>67</v>
      </c>
      <c r="E16" s="1" t="s">
        <v>54</v>
      </c>
      <c r="F16" s="1" t="s">
        <v>68</v>
      </c>
      <c r="G16" s="1" t="s">
        <v>47</v>
      </c>
      <c r="H16" s="2" t="s">
        <v>76</v>
      </c>
      <c r="I16" s="2" t="s">
        <v>77</v>
      </c>
      <c r="J16" s="1"/>
      <c r="K16" s="1" t="s">
        <v>60</v>
      </c>
      <c r="L16" s="1" t="s">
        <v>78</v>
      </c>
      <c r="M16" s="1">
        <v>5</v>
      </c>
      <c r="N16" s="1" t="s">
        <v>79</v>
      </c>
      <c r="O16" s="3">
        <v>2000</v>
      </c>
      <c r="P16" s="3">
        <v>10000</v>
      </c>
      <c r="Q16" s="4">
        <v>35</v>
      </c>
      <c r="R16" s="3">
        <v>1</v>
      </c>
      <c r="S16" s="5">
        <v>0</v>
      </c>
      <c r="T16" s="6">
        <v>192.5</v>
      </c>
      <c r="U16" s="4">
        <v>350000</v>
      </c>
      <c r="V16" s="7">
        <v>285946.91666666669</v>
      </c>
      <c r="W16" s="5">
        <v>-0.18300880952380949</v>
      </c>
      <c r="X16" s="3">
        <v>1818181.8181818179</v>
      </c>
      <c r="Y16" s="12">
        <v>2992132</v>
      </c>
      <c r="Z16" s="5">
        <v>0.64567259999999993</v>
      </c>
      <c r="AA16" s="13">
        <v>4.5</v>
      </c>
      <c r="AB16" s="13">
        <v>2.7333818718637608</v>
      </c>
      <c r="AC16" s="5">
        <v>-0.39258180625249761</v>
      </c>
      <c r="AD16" s="11">
        <v>404040.40404040407</v>
      </c>
      <c r="AE16" s="12">
        <v>1094663</v>
      </c>
      <c r="AF16" s="5">
        <v>1.7092909249999999</v>
      </c>
      <c r="AG16" s="5"/>
      <c r="AH16" s="5"/>
      <c r="AI16" s="5"/>
      <c r="AJ16" s="13"/>
      <c r="AK16" s="12"/>
      <c r="AL16" s="5"/>
      <c r="AM16" s="5">
        <v>5.4999999999999997E-3</v>
      </c>
      <c r="AN16" s="5">
        <v>2.734505028521469E-3</v>
      </c>
      <c r="AO16" s="5">
        <v>-0.50281726754155109</v>
      </c>
      <c r="AP16" s="13">
        <v>10000</v>
      </c>
      <c r="AQ16" s="12">
        <v>8182</v>
      </c>
      <c r="AR16" s="5">
        <v>-0.18179999999999999</v>
      </c>
      <c r="AS16" s="4">
        <v>192.5</v>
      </c>
      <c r="AT16" s="4">
        <v>95.566277379028307</v>
      </c>
      <c r="AU16" s="5">
        <v>-0.50355180582322956</v>
      </c>
      <c r="AV16" s="4">
        <v>866.25</v>
      </c>
      <c r="AW16" s="4">
        <v>261.21913014933972</v>
      </c>
      <c r="AX16" s="5">
        <v>-0.69844833460393685</v>
      </c>
      <c r="AY16" s="4"/>
      <c r="AZ16" s="4"/>
      <c r="BA16" s="5"/>
      <c r="BB16" s="4">
        <v>35</v>
      </c>
      <c r="BC16" s="4">
        <v>34.948290963904498</v>
      </c>
      <c r="BD16" s="5">
        <v>-1.477401031299896E-3</v>
      </c>
      <c r="BE16" s="13"/>
      <c r="BF16" s="12"/>
      <c r="BG16" s="5"/>
      <c r="BH16" s="4"/>
      <c r="BI16" s="4"/>
      <c r="BJ16" s="5"/>
      <c r="BK16" s="9"/>
      <c r="BL16" s="14"/>
      <c r="BM16" s="15"/>
    </row>
    <row r="17" spans="2:128" ht="178.5" customHeight="1" x14ac:dyDescent="0.25">
      <c r="B17" s="1" t="s">
        <v>65</v>
      </c>
      <c r="C17" s="1" t="s">
        <v>66</v>
      </c>
      <c r="D17" s="1" t="s">
        <v>67</v>
      </c>
      <c r="E17" s="1" t="s">
        <v>54</v>
      </c>
      <c r="F17" s="1" t="s">
        <v>68</v>
      </c>
      <c r="G17" s="1" t="s">
        <v>49</v>
      </c>
      <c r="H17" s="2" t="s">
        <v>80</v>
      </c>
      <c r="I17" s="2" t="s">
        <v>81</v>
      </c>
      <c r="J17" s="1"/>
      <c r="K17" s="1" t="s">
        <v>60</v>
      </c>
      <c r="L17" s="1" t="s">
        <v>61</v>
      </c>
      <c r="M17" s="1">
        <v>6</v>
      </c>
      <c r="N17" s="1" t="s">
        <v>79</v>
      </c>
      <c r="O17" s="3">
        <v>5112.4007107716388</v>
      </c>
      <c r="P17" s="3">
        <v>30674.404264629829</v>
      </c>
      <c r="Q17" s="4">
        <v>63.84</v>
      </c>
      <c r="R17" s="3">
        <v>1</v>
      </c>
      <c r="S17" s="5">
        <v>0</v>
      </c>
      <c r="T17" s="6">
        <v>63.84</v>
      </c>
      <c r="U17" s="4">
        <v>1230902.494331066</v>
      </c>
      <c r="V17" s="7">
        <v>560724.35</v>
      </c>
      <c r="W17" s="5">
        <v>-0.54446078988187807</v>
      </c>
      <c r="X17" s="3">
        <v>19281054.109195899</v>
      </c>
      <c r="Y17" s="12">
        <v>8868956</v>
      </c>
      <c r="Z17" s="5">
        <v>-0.54001705768928654</v>
      </c>
      <c r="AA17" s="13">
        <v>4</v>
      </c>
      <c r="AB17" s="13">
        <v>3.2994222913185962</v>
      </c>
      <c r="AC17" s="5">
        <v>-0.17514442717035089</v>
      </c>
      <c r="AD17" s="11">
        <v>4820263.5272989739</v>
      </c>
      <c r="AE17" s="12">
        <v>2688033</v>
      </c>
      <c r="AF17" s="5">
        <v>-0.44234729392352662</v>
      </c>
      <c r="AG17" s="5"/>
      <c r="AH17" s="5"/>
      <c r="AI17" s="5"/>
      <c r="AJ17" s="13"/>
      <c r="AK17" s="12"/>
      <c r="AL17" s="5"/>
      <c r="AM17" s="5">
        <v>7.000000000000001E-4</v>
      </c>
      <c r="AN17" s="5">
        <v>6.9996964693476882E-4</v>
      </c>
      <c r="AO17" s="5">
        <v>-4.3361521758988892E-5</v>
      </c>
      <c r="AP17" s="13">
        <v>13496.73787643713</v>
      </c>
      <c r="AQ17" s="12">
        <v>6208</v>
      </c>
      <c r="AR17" s="5">
        <v>-0.54003700324964821</v>
      </c>
      <c r="AS17" s="4">
        <v>63.840000000000018</v>
      </c>
      <c r="AT17" s="4">
        <v>63.223264384218403</v>
      </c>
      <c r="AU17" s="5">
        <v>-9.6606456106145266E-3</v>
      </c>
      <c r="AV17" s="4">
        <v>255.3600000000001</v>
      </c>
      <c r="AW17" s="4">
        <v>208.60024783921921</v>
      </c>
      <c r="AX17" s="5">
        <v>-0.18311306453939871</v>
      </c>
      <c r="AY17" s="4"/>
      <c r="AZ17" s="4"/>
      <c r="BA17" s="5"/>
      <c r="BB17" s="4">
        <v>91.200000000000017</v>
      </c>
      <c r="BC17" s="4">
        <v>90.322865657216497</v>
      </c>
      <c r="BD17" s="5">
        <v>-9.6177011270123236E-3</v>
      </c>
      <c r="BE17" s="13"/>
      <c r="BF17" s="12"/>
      <c r="BG17" s="5"/>
      <c r="BH17" s="4"/>
      <c r="BI17" s="4"/>
      <c r="BJ17" s="5"/>
      <c r="BK17" s="9"/>
      <c r="BL17" s="14"/>
      <c r="BM17" s="15"/>
    </row>
    <row r="18" spans="2:128" ht="114.75" customHeight="1" x14ac:dyDescent="0.25">
      <c r="B18" s="1" t="s">
        <v>65</v>
      </c>
      <c r="C18" s="1" t="s">
        <v>66</v>
      </c>
      <c r="D18" s="1" t="s">
        <v>67</v>
      </c>
      <c r="E18" s="1" t="s">
        <v>54</v>
      </c>
      <c r="F18" s="1" t="s">
        <v>68</v>
      </c>
      <c r="G18" s="1" t="s">
        <v>82</v>
      </c>
      <c r="H18" s="2" t="s">
        <v>83</v>
      </c>
      <c r="I18" s="1" t="s">
        <v>84</v>
      </c>
      <c r="J18" s="1"/>
      <c r="K18" s="1" t="s">
        <v>60</v>
      </c>
      <c r="L18" s="1" t="s">
        <v>73</v>
      </c>
      <c r="M18" s="1">
        <v>1</v>
      </c>
      <c r="N18" s="1" t="s">
        <v>85</v>
      </c>
      <c r="O18" s="3">
        <v>1</v>
      </c>
      <c r="P18" s="3">
        <v>1</v>
      </c>
      <c r="Q18" s="4">
        <v>1150000</v>
      </c>
      <c r="R18" s="3">
        <v>1</v>
      </c>
      <c r="S18" s="5">
        <v>0</v>
      </c>
      <c r="T18" s="6">
        <v>230</v>
      </c>
      <c r="U18" s="4">
        <v>1150000</v>
      </c>
      <c r="V18" s="7">
        <v>1150000</v>
      </c>
      <c r="W18" s="5">
        <v>0</v>
      </c>
      <c r="X18" s="3">
        <v>5000000</v>
      </c>
      <c r="Y18" s="12">
        <v>5000000</v>
      </c>
      <c r="Z18" s="5">
        <v>0</v>
      </c>
      <c r="AA18" s="13">
        <v>1.5</v>
      </c>
      <c r="AB18" s="13">
        <v>1.617224868002106</v>
      </c>
      <c r="AC18" s="5">
        <v>7.8149912001404198E-2</v>
      </c>
      <c r="AD18" s="11">
        <v>3333333.333333333</v>
      </c>
      <c r="AE18" s="12">
        <v>3091716</v>
      </c>
      <c r="AF18" s="5">
        <v>-7.2485200000000027E-2</v>
      </c>
      <c r="AG18" s="5"/>
      <c r="AH18" s="5"/>
      <c r="AI18" s="5"/>
      <c r="AJ18" s="13"/>
      <c r="AK18" s="12"/>
      <c r="AL18" s="5"/>
      <c r="AM18" s="5">
        <v>1.1999999999999999E-3</v>
      </c>
      <c r="AN18" s="5">
        <v>2.405E-3</v>
      </c>
      <c r="AO18" s="5">
        <v>1.0041666666666671</v>
      </c>
      <c r="AP18" s="13">
        <v>5999.9999999999991</v>
      </c>
      <c r="AQ18" s="12">
        <v>12025</v>
      </c>
      <c r="AR18" s="5">
        <v>1.0041666666666671</v>
      </c>
      <c r="AS18" s="4">
        <v>230</v>
      </c>
      <c r="AT18" s="4">
        <v>230</v>
      </c>
      <c r="AU18" s="5">
        <v>0</v>
      </c>
      <c r="AV18" s="4">
        <v>345</v>
      </c>
      <c r="AW18" s="4">
        <v>371.96171964048449</v>
      </c>
      <c r="AX18" s="5">
        <v>7.814991200140442E-2</v>
      </c>
      <c r="AY18" s="4"/>
      <c r="AZ18" s="4"/>
      <c r="BA18" s="5"/>
      <c r="BB18" s="4">
        <v>191.66666666666671</v>
      </c>
      <c r="BC18" s="4">
        <v>95.63409563409563</v>
      </c>
      <c r="BD18" s="5">
        <v>-0.50103950103950112</v>
      </c>
      <c r="BE18" s="13"/>
      <c r="BF18" s="12"/>
      <c r="BG18" s="5"/>
      <c r="BH18" s="4"/>
      <c r="BI18" s="4"/>
      <c r="BJ18" s="5"/>
      <c r="BK18" s="9"/>
      <c r="BL18" s="14"/>
      <c r="BM18" s="15"/>
    </row>
    <row r="19" spans="2:128" ht="127.5" customHeight="1" x14ac:dyDescent="0.25">
      <c r="B19" s="1" t="s">
        <v>86</v>
      </c>
      <c r="C19" s="1" t="s">
        <v>87</v>
      </c>
      <c r="D19" s="1" t="s">
        <v>53</v>
      </c>
      <c r="E19" s="1" t="s">
        <v>54</v>
      </c>
      <c r="F19" s="1" t="s">
        <v>55</v>
      </c>
      <c r="G19" s="1" t="s">
        <v>56</v>
      </c>
      <c r="H19" s="2" t="s">
        <v>57</v>
      </c>
      <c r="I19" s="1" t="s">
        <v>58</v>
      </c>
      <c r="J19" s="2" t="s">
        <v>45</v>
      </c>
      <c r="K19" s="1" t="s">
        <v>60</v>
      </c>
      <c r="L19" s="1" t="s">
        <v>61</v>
      </c>
      <c r="M19" s="1">
        <v>4.2857142857142856</v>
      </c>
      <c r="N19" s="1" t="s">
        <v>62</v>
      </c>
      <c r="O19" s="3">
        <v>144.05050266681479</v>
      </c>
      <c r="P19" s="3">
        <v>617.35929714349186</v>
      </c>
      <c r="Q19" s="4">
        <v>400</v>
      </c>
      <c r="R19" s="3">
        <v>1</v>
      </c>
      <c r="S19" s="5">
        <v>0</v>
      </c>
      <c r="T19" s="6">
        <v>400</v>
      </c>
      <c r="U19" s="4">
        <v>246943.71885739671</v>
      </c>
      <c r="V19" s="7">
        <v>246943.71885739671</v>
      </c>
      <c r="W19" s="5">
        <v>0</v>
      </c>
      <c r="X19" s="3">
        <v>617359.29714349192</v>
      </c>
      <c r="Y19" s="12">
        <v>953361</v>
      </c>
      <c r="Z19" s="5">
        <v>0.54425632595342877</v>
      </c>
      <c r="AA19" s="13">
        <v>4.5</v>
      </c>
      <c r="AB19" s="13">
        <v>2.2999999999999998</v>
      </c>
      <c r="AC19" s="5">
        <v>-0.48888888888888887</v>
      </c>
      <c r="AD19" s="11">
        <v>137190.95492077601</v>
      </c>
      <c r="AE19" s="12">
        <v>414504.78260869568</v>
      </c>
      <c r="AF19" s="5">
        <v>2.021371072517578</v>
      </c>
      <c r="AG19" s="5">
        <v>0.1</v>
      </c>
      <c r="AH19" s="5">
        <v>0.17517288833925451</v>
      </c>
      <c r="AI19" s="5">
        <v>0.75172888339254484</v>
      </c>
      <c r="AJ19" s="13">
        <v>61735.929714349193</v>
      </c>
      <c r="AK19" s="12">
        <v>167003</v>
      </c>
      <c r="AL19" s="5">
        <v>1.705118409534274</v>
      </c>
      <c r="AM19" s="5">
        <v>2.3E-3</v>
      </c>
      <c r="AN19" s="5">
        <v>4.1516277674459104E-3</v>
      </c>
      <c r="AO19" s="5">
        <v>0.80505555106343896</v>
      </c>
      <c r="AP19" s="13">
        <v>1419.9263834300309</v>
      </c>
      <c r="AQ19" s="12">
        <v>3958</v>
      </c>
      <c r="AR19" s="5">
        <v>1.7874684534270679</v>
      </c>
      <c r="AS19" s="4">
        <v>399.99999999999989</v>
      </c>
      <c r="AT19" s="4">
        <v>259.02435578694411</v>
      </c>
      <c r="AU19" s="5">
        <v>-0.35243911053263982</v>
      </c>
      <c r="AV19" s="4">
        <v>1800</v>
      </c>
      <c r="AW19" s="4">
        <v>595.7560183099713</v>
      </c>
      <c r="AX19" s="5">
        <v>-0.66902443427223812</v>
      </c>
      <c r="AY19" s="4">
        <v>4</v>
      </c>
      <c r="AZ19" s="4">
        <v>1.478678340253748</v>
      </c>
      <c r="BA19" s="5">
        <v>-0.63033041493656283</v>
      </c>
      <c r="BB19" s="4">
        <v>173.91304347826079</v>
      </c>
      <c r="BC19" s="4">
        <v>62.391035588023428</v>
      </c>
      <c r="BD19" s="5">
        <v>-0.64125154536886519</v>
      </c>
      <c r="BE19" s="13"/>
      <c r="BF19" s="12"/>
      <c r="BG19" s="5"/>
      <c r="BH19" s="4"/>
      <c r="BI19" s="4"/>
      <c r="BJ19" s="5"/>
      <c r="BK19" s="9"/>
      <c r="BL19" s="14"/>
      <c r="BM19" s="15"/>
    </row>
    <row r="20" spans="2:128" ht="63.75" customHeight="1" x14ac:dyDescent="0.25">
      <c r="B20" s="1" t="s">
        <v>86</v>
      </c>
      <c r="C20" s="1" t="s">
        <v>87</v>
      </c>
      <c r="D20" s="1" t="s">
        <v>53</v>
      </c>
      <c r="E20" s="1" t="s">
        <v>54</v>
      </c>
      <c r="F20" s="1" t="s">
        <v>55</v>
      </c>
      <c r="G20" s="1" t="s">
        <v>49</v>
      </c>
      <c r="H20" s="2" t="s">
        <v>63</v>
      </c>
      <c r="I20" s="1" t="s">
        <v>64</v>
      </c>
      <c r="J20" s="2" t="s">
        <v>45</v>
      </c>
      <c r="K20" s="1" t="s">
        <v>60</v>
      </c>
      <c r="L20" s="1" t="s">
        <v>61</v>
      </c>
      <c r="M20" s="1">
        <v>4.2857142857142856</v>
      </c>
      <c r="N20" s="1" t="s">
        <v>62</v>
      </c>
      <c r="O20" s="3">
        <v>375.73805689747718</v>
      </c>
      <c r="P20" s="3">
        <v>1610.3059581320449</v>
      </c>
      <c r="Q20" s="4">
        <v>310.5</v>
      </c>
      <c r="R20" s="3">
        <v>1</v>
      </c>
      <c r="S20" s="5">
        <v>0</v>
      </c>
      <c r="T20" s="6">
        <v>310.5</v>
      </c>
      <c r="U20" s="4">
        <v>500000</v>
      </c>
      <c r="V20" s="7">
        <v>452007.75</v>
      </c>
      <c r="W20" s="5">
        <v>-9.5984500000000028E-2</v>
      </c>
      <c r="X20" s="3">
        <v>1610305.9581320451</v>
      </c>
      <c r="Y20" s="12">
        <v>1467576</v>
      </c>
      <c r="Z20" s="5">
        <v>-8.863530399999997E-2</v>
      </c>
      <c r="AA20" s="13">
        <v>4</v>
      </c>
      <c r="AB20" s="13">
        <v>3.669692286918818</v>
      </c>
      <c r="AC20" s="5">
        <v>-8.2576928270295391E-2</v>
      </c>
      <c r="AD20" s="11">
        <v>402576.48953301128</v>
      </c>
      <c r="AE20" s="12">
        <v>399918</v>
      </c>
      <c r="AF20" s="5">
        <v>-6.6036879999999956E-3</v>
      </c>
      <c r="AG20" s="5">
        <v>0.64</v>
      </c>
      <c r="AH20" s="5">
        <v>0.64881478029076523</v>
      </c>
      <c r="AI20" s="5">
        <v>1.37730942043206E-2</v>
      </c>
      <c r="AJ20" s="13">
        <v>1030595.813204509</v>
      </c>
      <c r="AK20" s="12">
        <v>952185</v>
      </c>
      <c r="AL20" s="5">
        <v>-7.6082992187500031E-2</v>
      </c>
      <c r="AM20" s="5">
        <v>1.0999999999999999E-2</v>
      </c>
      <c r="AN20" s="5">
        <v>7.6132343401636438E-3</v>
      </c>
      <c r="AO20" s="5">
        <v>-0.30788778725785049</v>
      </c>
      <c r="AP20" s="13">
        <v>17713.36553945249</v>
      </c>
      <c r="AQ20" s="12">
        <v>11173</v>
      </c>
      <c r="AR20" s="5">
        <v>-0.36923336363636361</v>
      </c>
      <c r="AS20" s="4">
        <v>310.5</v>
      </c>
      <c r="AT20" s="4">
        <v>307.9961446630362</v>
      </c>
      <c r="AU20" s="5">
        <v>-8.063946334826988E-3</v>
      </c>
      <c r="AV20" s="4">
        <v>1242</v>
      </c>
      <c r="AW20" s="4">
        <v>1130.251076470676</v>
      </c>
      <c r="AX20" s="5">
        <v>-8.9974978687055951E-2</v>
      </c>
      <c r="AY20" s="4">
        <v>0.48515625000000001</v>
      </c>
      <c r="AZ20" s="4">
        <v>0.47470580822004133</v>
      </c>
      <c r="BA20" s="5">
        <v>-2.154036308912588E-2</v>
      </c>
      <c r="BB20" s="4">
        <v>28.22727272727273</v>
      </c>
      <c r="BC20" s="4">
        <v>40.455361138458777</v>
      </c>
      <c r="BD20" s="5">
        <v>0.43320119975216298</v>
      </c>
      <c r="BE20" s="13"/>
      <c r="BF20" s="12"/>
      <c r="BG20" s="5"/>
      <c r="BH20" s="4"/>
      <c r="BI20" s="4"/>
      <c r="BJ20" s="5"/>
      <c r="BK20" s="9"/>
      <c r="BL20" s="14"/>
      <c r="BM20" s="15"/>
    </row>
    <row r="21" spans="2:128" x14ac:dyDescent="0.25">
      <c r="DW21">
        <v>0</v>
      </c>
      <c r="DX21">
        <v>0</v>
      </c>
    </row>
    <row r="22" spans="2:128" x14ac:dyDescent="0.25">
      <c r="DW22">
        <v>0</v>
      </c>
      <c r="DX22">
        <v>0</v>
      </c>
    </row>
    <row r="23" spans="2:128" x14ac:dyDescent="0.25">
      <c r="DW23">
        <v>0</v>
      </c>
      <c r="DX23">
        <v>0</v>
      </c>
    </row>
    <row r="24" spans="2:128" x14ac:dyDescent="0.25">
      <c r="DW24">
        <v>0</v>
      </c>
      <c r="DX24">
        <v>0</v>
      </c>
    </row>
    <row r="25" spans="2:128" x14ac:dyDescent="0.25">
      <c r="DW25">
        <v>0</v>
      </c>
      <c r="DX25">
        <v>0</v>
      </c>
    </row>
  </sheetData>
  <mergeCells count="90">
    <mergeCell ref="DG4:DK4"/>
    <mergeCell ref="DL4:DP4"/>
    <mergeCell ref="DQ4:DU4"/>
    <mergeCell ref="CH4:CL4"/>
    <mergeCell ref="CM4:CQ4"/>
    <mergeCell ref="CR4:CV4"/>
    <mergeCell ref="CW4:DA4"/>
    <mergeCell ref="DB4:DF4"/>
    <mergeCell ref="G4:G6"/>
    <mergeCell ref="BN4:BR4"/>
    <mergeCell ref="BS4:BW4"/>
    <mergeCell ref="BX4:CB4"/>
    <mergeCell ref="CC4:CG4"/>
    <mergeCell ref="B4:B6"/>
    <mergeCell ref="C4:C6"/>
    <mergeCell ref="D4:D6"/>
    <mergeCell ref="E4:E6"/>
    <mergeCell ref="F4:F6"/>
    <mergeCell ref="T4:T6"/>
    <mergeCell ref="H4:H6"/>
    <mergeCell ref="I4:I6"/>
    <mergeCell ref="J4:J6"/>
    <mergeCell ref="K4:K6"/>
    <mergeCell ref="L4:L6"/>
    <mergeCell ref="M4:N6"/>
    <mergeCell ref="O4:O6"/>
    <mergeCell ref="P4:P6"/>
    <mergeCell ref="Q4:Q6"/>
    <mergeCell ref="R4:R6"/>
    <mergeCell ref="S4:S6"/>
    <mergeCell ref="BB4:BD4"/>
    <mergeCell ref="U4:W4"/>
    <mergeCell ref="X4:Z4"/>
    <mergeCell ref="AA4:AC4"/>
    <mergeCell ref="AD4:AF4"/>
    <mergeCell ref="AG4:AI4"/>
    <mergeCell ref="AJ4:AL4"/>
    <mergeCell ref="AG5:AG6"/>
    <mergeCell ref="BE4:BG4"/>
    <mergeCell ref="BH4:BJ4"/>
    <mergeCell ref="BK4:BM4"/>
    <mergeCell ref="U5:U6"/>
    <mergeCell ref="V5:V6"/>
    <mergeCell ref="W5:W6"/>
    <mergeCell ref="X5:X6"/>
    <mergeCell ref="Y5:Y6"/>
    <mergeCell ref="Z5:Z6"/>
    <mergeCell ref="AA5:AA6"/>
    <mergeCell ref="AM4:AO4"/>
    <mergeCell ref="AP4:AR4"/>
    <mergeCell ref="AS4:AU4"/>
    <mergeCell ref="AV4:AX4"/>
    <mergeCell ref="AY4:BA4"/>
    <mergeCell ref="AB5:AB6"/>
    <mergeCell ref="AC5:AC6"/>
    <mergeCell ref="AD5:AD6"/>
    <mergeCell ref="AE5:AE6"/>
    <mergeCell ref="AF5:AF6"/>
    <mergeCell ref="AS5:AS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BE5:BE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L5:BL6"/>
    <mergeCell ref="BM5:BM6"/>
    <mergeCell ref="BF5:BF6"/>
    <mergeCell ref="BG5:BG6"/>
    <mergeCell ref="BH5:BH6"/>
    <mergeCell ref="BI5:BI6"/>
    <mergeCell ref="BJ5:BJ6"/>
    <mergeCell ref="BK5:BK6"/>
  </mergeCells>
  <conditionalFormatting sqref="W7:W11">
    <cfRule type="cellIs" dxfId="95" priority="96" operator="lessThan">
      <formula>0</formula>
    </cfRule>
  </conditionalFormatting>
  <conditionalFormatting sqref="AC7:AC11">
    <cfRule type="cellIs" dxfId="94" priority="95" operator="lessThan">
      <formula>0</formula>
    </cfRule>
  </conditionalFormatting>
  <conditionalFormatting sqref="AF7:AF11">
    <cfRule type="cellIs" dxfId="93" priority="94" operator="lessThan">
      <formula>0</formula>
    </cfRule>
  </conditionalFormatting>
  <conditionalFormatting sqref="AI7:AI11">
    <cfRule type="cellIs" dxfId="92" priority="93" operator="lessThan">
      <formula>0</formula>
    </cfRule>
  </conditionalFormatting>
  <conditionalFormatting sqref="AL7:AL11">
    <cfRule type="cellIs" dxfId="91" priority="92" operator="lessThan">
      <formula>0</formula>
    </cfRule>
  </conditionalFormatting>
  <conditionalFormatting sqref="AO7:AO11">
    <cfRule type="cellIs" dxfId="90" priority="91" operator="lessThan">
      <formula>0</formula>
    </cfRule>
  </conditionalFormatting>
  <conditionalFormatting sqref="AR7:AR11">
    <cfRule type="cellIs" dxfId="89" priority="90" operator="lessThan">
      <formula>0</formula>
    </cfRule>
  </conditionalFormatting>
  <conditionalFormatting sqref="AU7">
    <cfRule type="cellIs" dxfId="88" priority="89" operator="greaterThan">
      <formula>0</formula>
    </cfRule>
  </conditionalFormatting>
  <conditionalFormatting sqref="AU8:AU11">
    <cfRule type="cellIs" dxfId="87" priority="88" operator="greaterThan">
      <formula>0</formula>
    </cfRule>
  </conditionalFormatting>
  <conditionalFormatting sqref="AX7">
    <cfRule type="cellIs" dxfId="86" priority="87" operator="greaterThan">
      <formula>0</formula>
    </cfRule>
  </conditionalFormatting>
  <conditionalFormatting sqref="AX8:AX11">
    <cfRule type="cellIs" dxfId="85" priority="86" operator="greaterThan">
      <formula>0</formula>
    </cfRule>
  </conditionalFormatting>
  <conditionalFormatting sqref="BJ7">
    <cfRule type="cellIs" dxfId="84" priority="85" operator="greaterThan">
      <formula>0</formula>
    </cfRule>
  </conditionalFormatting>
  <conditionalFormatting sqref="BJ8:BJ11">
    <cfRule type="cellIs" dxfId="83" priority="84" operator="greaterThan">
      <formula>0</formula>
    </cfRule>
  </conditionalFormatting>
  <conditionalFormatting sqref="BA7">
    <cfRule type="cellIs" dxfId="82" priority="83" operator="greaterThan">
      <formula>0</formula>
    </cfRule>
  </conditionalFormatting>
  <conditionalFormatting sqref="BA8 BA11">
    <cfRule type="cellIs" dxfId="81" priority="82" operator="greaterThan">
      <formula>0</formula>
    </cfRule>
  </conditionalFormatting>
  <conditionalFormatting sqref="BD7">
    <cfRule type="cellIs" dxfId="80" priority="81" operator="greaterThan">
      <formula>0</formula>
    </cfRule>
  </conditionalFormatting>
  <conditionalFormatting sqref="BD8:BD11">
    <cfRule type="cellIs" dxfId="79" priority="80" operator="greaterThan">
      <formula>0</formula>
    </cfRule>
  </conditionalFormatting>
  <conditionalFormatting sqref="BG7:BG11">
    <cfRule type="cellIs" dxfId="78" priority="79" operator="lessThan">
      <formula>0</formula>
    </cfRule>
  </conditionalFormatting>
  <conditionalFormatting sqref="W12">
    <cfRule type="cellIs" dxfId="77" priority="78" operator="lessThan">
      <formula>0</formula>
    </cfRule>
  </conditionalFormatting>
  <conditionalFormatting sqref="AC12">
    <cfRule type="cellIs" dxfId="76" priority="77" operator="lessThan">
      <formula>0</formula>
    </cfRule>
  </conditionalFormatting>
  <conditionalFormatting sqref="AF12">
    <cfRule type="cellIs" dxfId="75" priority="76" operator="lessThan">
      <formula>0</formula>
    </cfRule>
  </conditionalFormatting>
  <conditionalFormatting sqref="AI12">
    <cfRule type="cellIs" dxfId="74" priority="75" operator="lessThan">
      <formula>0</formula>
    </cfRule>
  </conditionalFormatting>
  <conditionalFormatting sqref="AL12">
    <cfRule type="cellIs" dxfId="73" priority="74" operator="lessThan">
      <formula>0</formula>
    </cfRule>
  </conditionalFormatting>
  <conditionalFormatting sqref="AO12">
    <cfRule type="cellIs" dxfId="72" priority="73" operator="lessThan">
      <formula>0</formula>
    </cfRule>
  </conditionalFormatting>
  <conditionalFormatting sqref="AR12">
    <cfRule type="cellIs" dxfId="71" priority="72" operator="lessThan">
      <formula>0</formula>
    </cfRule>
  </conditionalFormatting>
  <conditionalFormatting sqref="AU12">
    <cfRule type="cellIs" dxfId="70" priority="71" operator="greaterThan">
      <formula>0</formula>
    </cfRule>
  </conditionalFormatting>
  <conditionalFormatting sqref="AX12">
    <cfRule type="cellIs" dxfId="69" priority="70" operator="greaterThan">
      <formula>0</formula>
    </cfRule>
  </conditionalFormatting>
  <conditionalFormatting sqref="BJ12">
    <cfRule type="cellIs" dxfId="68" priority="69" operator="greaterThan">
      <formula>0</formula>
    </cfRule>
  </conditionalFormatting>
  <conditionalFormatting sqref="BA12">
    <cfRule type="cellIs" dxfId="67" priority="68" operator="greaterThan">
      <formula>0</formula>
    </cfRule>
  </conditionalFormatting>
  <conditionalFormatting sqref="BD12">
    <cfRule type="cellIs" dxfId="66" priority="67" operator="greaterThan">
      <formula>0</formula>
    </cfRule>
  </conditionalFormatting>
  <conditionalFormatting sqref="BG12">
    <cfRule type="cellIs" dxfId="65" priority="66" operator="lessThan">
      <formula>0</formula>
    </cfRule>
  </conditionalFormatting>
  <conditionalFormatting sqref="W13">
    <cfRule type="cellIs" dxfId="64" priority="65" operator="lessThan">
      <formula>0</formula>
    </cfRule>
  </conditionalFormatting>
  <conditionalFormatting sqref="AC13">
    <cfRule type="cellIs" dxfId="63" priority="64" operator="lessThan">
      <formula>0</formula>
    </cfRule>
  </conditionalFormatting>
  <conditionalFormatting sqref="AF13">
    <cfRule type="cellIs" dxfId="62" priority="63" operator="lessThan">
      <formula>0</formula>
    </cfRule>
  </conditionalFormatting>
  <conditionalFormatting sqref="AI13">
    <cfRule type="cellIs" dxfId="61" priority="62" operator="lessThan">
      <formula>0</formula>
    </cfRule>
  </conditionalFormatting>
  <conditionalFormatting sqref="AL13">
    <cfRule type="cellIs" dxfId="60" priority="61" operator="lessThan">
      <formula>0</formula>
    </cfRule>
  </conditionalFormatting>
  <conditionalFormatting sqref="AO13">
    <cfRule type="cellIs" dxfId="59" priority="60" operator="lessThan">
      <formula>0</formula>
    </cfRule>
  </conditionalFormatting>
  <conditionalFormatting sqref="AR13">
    <cfRule type="cellIs" dxfId="58" priority="59" operator="lessThan">
      <formula>0</formula>
    </cfRule>
  </conditionalFormatting>
  <conditionalFormatting sqref="AU13">
    <cfRule type="cellIs" dxfId="57" priority="58" operator="greaterThan">
      <formula>0</formula>
    </cfRule>
  </conditionalFormatting>
  <conditionalFormatting sqref="AX13">
    <cfRule type="cellIs" dxfId="56" priority="57" operator="greaterThan">
      <formula>0</formula>
    </cfRule>
  </conditionalFormatting>
  <conditionalFormatting sqref="BJ13">
    <cfRule type="cellIs" dxfId="55" priority="56" operator="greaterThan">
      <formula>0</formula>
    </cfRule>
  </conditionalFormatting>
  <conditionalFormatting sqref="BA13">
    <cfRule type="cellIs" dxfId="54" priority="55" operator="greaterThan">
      <formula>0</formula>
    </cfRule>
  </conditionalFormatting>
  <conditionalFormatting sqref="BD13">
    <cfRule type="cellIs" dxfId="53" priority="54" operator="greaterThan">
      <formula>0</formula>
    </cfRule>
  </conditionalFormatting>
  <conditionalFormatting sqref="BG13">
    <cfRule type="cellIs" dxfId="52" priority="53" operator="lessThan">
      <formula>0</formula>
    </cfRule>
  </conditionalFormatting>
  <conditionalFormatting sqref="W14:W15">
    <cfRule type="cellIs" dxfId="51" priority="52" operator="lessThan">
      <formula>0</formula>
    </cfRule>
  </conditionalFormatting>
  <conditionalFormatting sqref="AC14:AC15">
    <cfRule type="cellIs" dxfId="50" priority="51" operator="lessThan">
      <formula>0</formula>
    </cfRule>
  </conditionalFormatting>
  <conditionalFormatting sqref="AF14:AF15">
    <cfRule type="cellIs" dxfId="49" priority="50" operator="lessThan">
      <formula>0</formula>
    </cfRule>
  </conditionalFormatting>
  <conditionalFormatting sqref="AI14:AI15">
    <cfRule type="cellIs" dxfId="48" priority="49" operator="lessThan">
      <formula>0</formula>
    </cfRule>
  </conditionalFormatting>
  <conditionalFormatting sqref="AL14:AL15">
    <cfRule type="cellIs" dxfId="47" priority="48" operator="lessThan">
      <formula>0</formula>
    </cfRule>
  </conditionalFormatting>
  <conditionalFormatting sqref="AO14:AO15">
    <cfRule type="cellIs" dxfId="46" priority="47" operator="lessThan">
      <formula>0</formula>
    </cfRule>
  </conditionalFormatting>
  <conditionalFormatting sqref="AR14:AR15">
    <cfRule type="cellIs" dxfId="45" priority="46" operator="lessThan">
      <formula>0</formula>
    </cfRule>
  </conditionalFormatting>
  <conditionalFormatting sqref="AU14:AU15">
    <cfRule type="cellIs" dxfId="44" priority="45" operator="greaterThan">
      <formula>0</formula>
    </cfRule>
  </conditionalFormatting>
  <conditionalFormatting sqref="AX14:AX15">
    <cfRule type="cellIs" dxfId="43" priority="44" operator="greaterThan">
      <formula>0</formula>
    </cfRule>
  </conditionalFormatting>
  <conditionalFormatting sqref="BJ14:BJ15">
    <cfRule type="cellIs" dxfId="42" priority="43" operator="greaterThan">
      <formula>0</formula>
    </cfRule>
  </conditionalFormatting>
  <conditionalFormatting sqref="BA14:BA15">
    <cfRule type="cellIs" dxfId="41" priority="42" operator="greaterThan">
      <formula>0</formula>
    </cfRule>
  </conditionalFormatting>
  <conditionalFormatting sqref="BD14:BD15">
    <cfRule type="cellIs" dxfId="40" priority="41" operator="greaterThan">
      <formula>0</formula>
    </cfRule>
  </conditionalFormatting>
  <conditionalFormatting sqref="BG14:BG15">
    <cfRule type="cellIs" dxfId="39" priority="40" operator="lessThan">
      <formula>0</formula>
    </cfRule>
  </conditionalFormatting>
  <conditionalFormatting sqref="W16:W18">
    <cfRule type="cellIs" dxfId="38" priority="39" operator="lessThan">
      <formula>0</formula>
    </cfRule>
  </conditionalFormatting>
  <conditionalFormatting sqref="AC16:AC18">
    <cfRule type="cellIs" dxfId="37" priority="38" operator="lessThan">
      <formula>0</formula>
    </cfRule>
  </conditionalFormatting>
  <conditionalFormatting sqref="AF16:AF18">
    <cfRule type="cellIs" dxfId="36" priority="37" operator="lessThan">
      <formula>0</formula>
    </cfRule>
  </conditionalFormatting>
  <conditionalFormatting sqref="AI16:AI18">
    <cfRule type="cellIs" dxfId="35" priority="36" operator="lessThan">
      <formula>0</formula>
    </cfRule>
  </conditionalFormatting>
  <conditionalFormatting sqref="AL16:AL18">
    <cfRule type="cellIs" dxfId="34" priority="35" operator="lessThan">
      <formula>0</formula>
    </cfRule>
  </conditionalFormatting>
  <conditionalFormatting sqref="AO16:AO18">
    <cfRule type="cellIs" dxfId="33" priority="34" operator="lessThan">
      <formula>0</formula>
    </cfRule>
  </conditionalFormatting>
  <conditionalFormatting sqref="AR16:AR18">
    <cfRule type="cellIs" dxfId="32" priority="33" operator="lessThan">
      <formula>0</formula>
    </cfRule>
  </conditionalFormatting>
  <conditionalFormatting sqref="AU16:AU18">
    <cfRule type="cellIs" dxfId="31" priority="32" operator="greaterThan">
      <formula>0</formula>
    </cfRule>
  </conditionalFormatting>
  <conditionalFormatting sqref="AX16:AX18">
    <cfRule type="cellIs" dxfId="30" priority="31" operator="greaterThan">
      <formula>0</formula>
    </cfRule>
  </conditionalFormatting>
  <conditionalFormatting sqref="BJ16:BJ18">
    <cfRule type="cellIs" dxfId="29" priority="30" operator="greaterThan">
      <formula>0</formula>
    </cfRule>
  </conditionalFormatting>
  <conditionalFormatting sqref="BA16:BA18">
    <cfRule type="cellIs" dxfId="28" priority="29" operator="greaterThan">
      <formula>0</formula>
    </cfRule>
  </conditionalFormatting>
  <conditionalFormatting sqref="BD16:BD18">
    <cfRule type="cellIs" dxfId="27" priority="28" operator="greaterThan">
      <formula>0</formula>
    </cfRule>
  </conditionalFormatting>
  <conditionalFormatting sqref="BG16:BG18">
    <cfRule type="cellIs" dxfId="26" priority="27" operator="lessThan">
      <formula>0</formula>
    </cfRule>
  </conditionalFormatting>
  <conditionalFormatting sqref="W19">
    <cfRule type="cellIs" dxfId="25" priority="26" operator="lessThan">
      <formula>0</formula>
    </cfRule>
  </conditionalFormatting>
  <conditionalFormatting sqref="AC19">
    <cfRule type="cellIs" dxfId="24" priority="25" operator="lessThan">
      <formula>0</formula>
    </cfRule>
  </conditionalFormatting>
  <conditionalFormatting sqref="AF19">
    <cfRule type="cellIs" dxfId="23" priority="24" operator="lessThan">
      <formula>0</formula>
    </cfRule>
  </conditionalFormatting>
  <conditionalFormatting sqref="AI19">
    <cfRule type="cellIs" dxfId="22" priority="23" operator="lessThan">
      <formula>0</formula>
    </cfRule>
  </conditionalFormatting>
  <conditionalFormatting sqref="AL19">
    <cfRule type="cellIs" dxfId="21" priority="22" operator="lessThan">
      <formula>0</formula>
    </cfRule>
  </conditionalFormatting>
  <conditionalFormatting sqref="AO19">
    <cfRule type="cellIs" dxfId="20" priority="21" operator="lessThan">
      <formula>0</formula>
    </cfRule>
  </conditionalFormatting>
  <conditionalFormatting sqref="AR19">
    <cfRule type="cellIs" dxfId="19" priority="20" operator="lessThan">
      <formula>0</formula>
    </cfRule>
  </conditionalFormatting>
  <conditionalFormatting sqref="AU19">
    <cfRule type="cellIs" dxfId="18" priority="19" operator="greaterThan">
      <formula>0</formula>
    </cfRule>
  </conditionalFormatting>
  <conditionalFormatting sqref="AX19">
    <cfRule type="cellIs" dxfId="17" priority="18" operator="greaterThan">
      <formula>0</formula>
    </cfRule>
  </conditionalFormatting>
  <conditionalFormatting sqref="BJ19">
    <cfRule type="cellIs" dxfId="16" priority="17" operator="greaterThan">
      <formula>0</formula>
    </cfRule>
  </conditionalFormatting>
  <conditionalFormatting sqref="BA19">
    <cfRule type="cellIs" dxfId="15" priority="16" operator="greaterThan">
      <formula>0</formula>
    </cfRule>
  </conditionalFormatting>
  <conditionalFormatting sqref="BD19">
    <cfRule type="cellIs" dxfId="14" priority="15" operator="greaterThan">
      <formula>0</formula>
    </cfRule>
  </conditionalFormatting>
  <conditionalFormatting sqref="BG19">
    <cfRule type="cellIs" dxfId="13" priority="14" operator="lessThan">
      <formula>0</formula>
    </cfRule>
  </conditionalFormatting>
  <conditionalFormatting sqref="W20">
    <cfRule type="cellIs" dxfId="12" priority="13" operator="lessThan">
      <formula>0</formula>
    </cfRule>
  </conditionalFormatting>
  <conditionalFormatting sqref="AC20">
    <cfRule type="cellIs" dxfId="11" priority="12" operator="lessThan">
      <formula>0</formula>
    </cfRule>
  </conditionalFormatting>
  <conditionalFormatting sqref="AF20">
    <cfRule type="cellIs" dxfId="10" priority="11" operator="lessThan">
      <formula>0</formula>
    </cfRule>
  </conditionalFormatting>
  <conditionalFormatting sqref="AI20">
    <cfRule type="cellIs" dxfId="9" priority="10" operator="lessThan">
      <formula>0</formula>
    </cfRule>
  </conditionalFormatting>
  <conditionalFormatting sqref="AL20">
    <cfRule type="cellIs" dxfId="8" priority="9" operator="lessThan">
      <formula>0</formula>
    </cfRule>
  </conditionalFormatting>
  <conditionalFormatting sqref="AO20">
    <cfRule type="cellIs" dxfId="7" priority="8" operator="lessThan">
      <formula>0</formula>
    </cfRule>
  </conditionalFormatting>
  <conditionalFormatting sqref="AR20">
    <cfRule type="cellIs" dxfId="6" priority="7" operator="lessThan">
      <formula>0</formula>
    </cfRule>
  </conditionalFormatting>
  <conditionalFormatting sqref="AU20">
    <cfRule type="cellIs" dxfId="5" priority="6" operator="greaterThan">
      <formula>0</formula>
    </cfRule>
  </conditionalFormatting>
  <conditionalFormatting sqref="AX20">
    <cfRule type="cellIs" dxfId="4" priority="5" operator="greaterThan">
      <formula>0</formula>
    </cfRule>
  </conditionalFormatting>
  <conditionalFormatting sqref="BJ20">
    <cfRule type="cellIs" dxfId="3" priority="4" operator="greaterThan">
      <formula>0</formula>
    </cfRule>
  </conditionalFormatting>
  <conditionalFormatting sqref="BA20">
    <cfRule type="cellIs" dxfId="2" priority="3" operator="greaterThan">
      <formula>0</formula>
    </cfRule>
  </conditionalFormatting>
  <conditionalFormatting sqref="BD20">
    <cfRule type="cellIs" dxfId="1" priority="2" operator="greaterThan">
      <formula>0</formula>
    </cfRule>
  </conditionalFormatting>
  <conditionalFormatting sqref="BG20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2021-08-24T17:01:13Z</dcterms:created>
  <dcterms:modified xsi:type="dcterms:W3CDTF">2021-08-24T17:40:07Z</dcterms:modified>
</cp:coreProperties>
</file>