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ЭтаКнига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oevodinaEV\Desktop\&amp;\презы\прога\"/>
    </mc:Choice>
  </mc:AlternateContent>
  <xr:revisionPtr revIDLastSave="0" documentId="13_ncr:1_{DAA06A1B-A4C4-42C1-B5B5-FAFAAE9DE324}" xr6:coauthVersionLast="47" xr6:coauthVersionMax="47" xr10:uidLastSave="{00000000-0000-0000-0000-000000000000}"/>
  <bookViews>
    <workbookView xWindow="-120" yWindow="-120" windowWidth="38640" windowHeight="21240" tabRatio="831" xr2:uid="{00000000-000D-0000-FFFF-FFFF00000000}"/>
  </bookViews>
  <sheets>
    <sheet name="СТАТИСТИКА" sheetId="88" r:id="rId1"/>
    <sheet name="СТАТИСТИКА old" sheetId="65" r:id="rId2"/>
    <sheet name="МП old" sheetId="84" state="hidden" r:id="rId3"/>
    <sheet name="МП (25.05)" sheetId="86" state="hidden" r:id="rId4"/>
    <sheet name="МП (31.05)" sheetId="87" r:id="rId5"/>
    <sheet name="Segmento" sheetId="79" r:id="rId6"/>
    <sheet name="Таргетинги social" sheetId="80" r:id="rId7"/>
    <sheet name="Лист2" sheetId="76" state="hidden" r:id="rId8"/>
    <sheet name="Настройки" sheetId="73" state="hidden" r:id="rId9"/>
    <sheet name="Этапы запуска" sheetId="77" state="hidden" r:id="rId10"/>
    <sheet name="ТТ соц.сети" sheetId="83" r:id="rId11"/>
    <sheet name="Segmento отчет" sheetId="85" r:id="rId12"/>
    <sheet name="Изменения" sheetId="7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0" localSheetId="5">#REF!</definedName>
    <definedName name="\0" localSheetId="6">#REF!</definedName>
    <definedName name="\0">#REF!</definedName>
    <definedName name="\p" localSheetId="5">#REF!</definedName>
    <definedName name="\p" localSheetId="6">#REF!</definedName>
    <definedName name="\p">#REF!</definedName>
    <definedName name="_______UBK2" localSheetId="5">#REF!</definedName>
    <definedName name="_______UBK2" localSheetId="6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3">#REF!</definedName>
    <definedName name="__xlnm.Print_Area" localSheetId="4">#REF!</definedName>
    <definedName name="__xlnm.Print_Area" localSheetId="2">#REF!</definedName>
    <definedName name="__xlnm.Print_Area" localSheetId="0">#REF!</definedName>
    <definedName name="__xlnm.Print_Area" localSheetId="1">#REF!</definedName>
    <definedName name="__xlnm.Print_Area" localSheetId="9">#REF!</definedName>
    <definedName name="__xlnm.Print_Area">#REF!</definedName>
    <definedName name="_12" localSheetId="5" hidden="1">{#N/A,#N/A,TRUE,"Пресса";#N/A,#N/A,TRUE,"Метро";#N/A,#N/A,TRUE,"Щиты";#N/A,#N/A,TRUE,"График";#N/A,#N/A,TRUE,"График"}</definedName>
    <definedName name="_12" localSheetId="4" hidden="1">{#N/A,#N/A,TRUE,"Пресса";#N/A,#N/A,TRUE,"Метро";#N/A,#N/A,TRUE,"Щиты";#N/A,#N/A,TRUE,"График";#N/A,#N/A,TRUE,"График"}</definedName>
    <definedName name="_12" localSheetId="6" hidden="1">{#N/A,#N/A,TRUE,"Пресса";#N/A,#N/A,TRUE,"Метро";#N/A,#N/A,TRUE,"Щиты";#N/A,#N/A,TRUE,"График";#N/A,#N/A,TRUE,"График"}</definedName>
    <definedName name="_12" localSheetId="10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3" hidden="1">'МП (25.05)'!$E$1:$E$113</definedName>
    <definedName name="_xlnm._FilterDatabase" localSheetId="4" hidden="1">'МП (31.05)'!$E$1:$E$113</definedName>
    <definedName name="_xlnm._FilterDatabase" localSheetId="2" hidden="1">'МП old'!$D$1:$D$113</definedName>
    <definedName name="_xlnm._FilterDatabase" localSheetId="0" hidden="1">СТАТИСТИКА!$B$4:$DU$20</definedName>
    <definedName name="_xlnm._FilterDatabase" localSheetId="1" hidden="1">'СТАТИСТИКА old'!$B$4:$DY$20</definedName>
    <definedName name="_xlnm._FilterDatabase" localSheetId="10" hidden="1">'ТТ соц.сети'!$B$2:$I$87</definedName>
    <definedName name="a">[5]TV!#REF!</definedName>
    <definedName name="aaa" localSheetId="5">Segmento!aaa</definedName>
    <definedName name="aaa" localSheetId="4">'МП (31.05)'!aaa</definedName>
    <definedName name="aaa" localSheetId="6">'Таргетинги social'!aaa</definedName>
    <definedName name="aaa" localSheetId="10">'ТТ соц.сети'!aaa</definedName>
    <definedName name="aaa">[0]!aaa</definedName>
    <definedName name="aaa_1" localSheetId="5">Segmento!aaa_1</definedName>
    <definedName name="aaa_1" localSheetId="4">'МП (31.05)'!aaa_1</definedName>
    <definedName name="aaa_1" localSheetId="6">'Таргетинги social'!aaa_1</definedName>
    <definedName name="aaa_1" localSheetId="10">'ТТ соц.сети'!aaa_1</definedName>
    <definedName name="aaa_1">aaa_1</definedName>
    <definedName name="AffinityRange" localSheetId="5">#REF!</definedName>
    <definedName name="AffinityRange" localSheetId="6">#REF!</definedName>
    <definedName name="AffinityRange" localSheetId="10">#REF!</definedName>
    <definedName name="AffinityRange">#REF!</definedName>
    <definedName name="AllRange" localSheetId="5">#REF!</definedName>
    <definedName name="AllRange" localSheetId="6">#REF!</definedName>
    <definedName name="AllRange">#REF!</definedName>
    <definedName name="AllTime" localSheetId="5">#REF!</definedName>
    <definedName name="AllTime" localSheetId="6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5">#REF!</definedName>
    <definedName name="apr" localSheetId="6">#REF!</definedName>
    <definedName name="apr">#REF!</definedName>
    <definedName name="as" localSheetId="5">#REF!</definedName>
    <definedName name="as" localSheetId="6">#REF!</definedName>
    <definedName name="as">#REF!</definedName>
    <definedName name="asbof" localSheetId="5">#REF!</definedName>
    <definedName name="asbof" localSheetId="6">#REF!</definedName>
    <definedName name="asbof">#REF!</definedName>
    <definedName name="asdrwef" localSheetId="5">'[7]CAMPAIGN AVERAGE F'!#REF!</definedName>
    <definedName name="asdrwef" localSheetId="6">'[7]CAMPAIGN AVERAGE F'!#REF!</definedName>
    <definedName name="asdrwef">'[7]CAMPAIGN AVERAGE F'!#REF!</definedName>
    <definedName name="AUDI.Plan" localSheetId="5">#REF!</definedName>
    <definedName name="AUDI.Plan" localSheetId="6">#REF!</definedName>
    <definedName name="AUDI.Plan">#REF!</definedName>
    <definedName name="AUDI.TypA" localSheetId="5">#REF!</definedName>
    <definedName name="AUDI.TypA" localSheetId="6">#REF!</definedName>
    <definedName name="AUDI.TypA">#REF!</definedName>
    <definedName name="AUDI.TypB" localSheetId="5">#REF!</definedName>
    <definedName name="AUDI.TypB" localSheetId="6">#REF!</definedName>
    <definedName name="AUDI.TypB">#REF!</definedName>
    <definedName name="avrrange">#REF!</definedName>
    <definedName name="az" localSheetId="5">Segmento!az</definedName>
    <definedName name="az" localSheetId="4">'МП (31.05)'!az</definedName>
    <definedName name="az" localSheetId="6">'Таргетинги social'!az</definedName>
    <definedName name="az" localSheetId="10">'ТТ соц.сети'!az</definedName>
    <definedName name="az">[0]!az</definedName>
    <definedName name="az_1" localSheetId="5">Segmento!az_1</definedName>
    <definedName name="az_1" localSheetId="4">'МП (31.05)'!az_1</definedName>
    <definedName name="az_1" localSheetId="6">'Таргетинги social'!az_1</definedName>
    <definedName name="az_1" localSheetId="10">'ТТ соц.сети'!az_1</definedName>
    <definedName name="az_1">az_1</definedName>
    <definedName name="b" localSheetId="5" hidden="1">{#N/A,#N/A,TRUE,"Пресса";#N/A,#N/A,TRUE,"Метро";#N/A,#N/A,TRUE,"Щиты";#N/A,#N/A,TRUE,"График";#N/A,#N/A,TRUE,"График"}</definedName>
    <definedName name="b" localSheetId="4" hidden="1">{#N/A,#N/A,TRUE,"Пресса";#N/A,#N/A,TRUE,"Метро";#N/A,#N/A,TRUE,"Щиты";#N/A,#N/A,TRUE,"График";#N/A,#N/A,TRUE,"График"}</definedName>
    <definedName name="b" localSheetId="6" hidden="1">{#N/A,#N/A,TRUE,"Пресса";#N/A,#N/A,TRUE,"Метро";#N/A,#N/A,TRUE,"Щиты";#N/A,#N/A,TRUE,"График";#N/A,#N/A,TRUE,"График"}</definedName>
    <definedName name="b" localSheetId="10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5">#REF!</definedName>
    <definedName name="BlockPrice" localSheetId="6">#REF!</definedName>
    <definedName name="BlockPrice">#REF!</definedName>
    <definedName name="BlockPriceTr" localSheetId="5">#REF!</definedName>
    <definedName name="BlockPriceTr" localSheetId="6">#REF!</definedName>
    <definedName name="BlockPriceTr">#REF!</definedName>
    <definedName name="BlockSum" localSheetId="5">#REF!</definedName>
    <definedName name="BlockSum" localSheetId="6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5">#REF!</definedName>
    <definedName name="cell1" localSheetId="6">#REF!</definedName>
    <definedName name="cell1">#REF!</definedName>
    <definedName name="cell10" localSheetId="5">#REF!</definedName>
    <definedName name="cell10" localSheetId="6">#REF!</definedName>
    <definedName name="cell10">#REF!</definedName>
    <definedName name="cell11" localSheetId="5">#REF!</definedName>
    <definedName name="cell11" localSheetId="6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5">#REF!</definedName>
    <definedName name="commission" localSheetId="6">#REF!</definedName>
    <definedName name="commission">#REF!</definedName>
    <definedName name="Company">'[13]TV spot_supplier'!$A$4</definedName>
    <definedName name="costs" localSheetId="5">#REF!</definedName>
    <definedName name="costs" localSheetId="6">#REF!</definedName>
    <definedName name="costs">#REF!</definedName>
    <definedName name="CTCcpp">[14]CTC!$C$20</definedName>
    <definedName name="CTV" localSheetId="5" hidden="1">{#N/A,#N/A,TRUE,"Пресса";#N/A,#N/A,TRUE,"Метро";#N/A,#N/A,TRUE,"Щиты";#N/A,#N/A,TRUE,"График";#N/A,#N/A,TRUE,"График"}</definedName>
    <definedName name="CTV" localSheetId="4" hidden="1">{#N/A,#N/A,TRUE,"Пресса";#N/A,#N/A,TRUE,"Метро";#N/A,#N/A,TRUE,"Щиты";#N/A,#N/A,TRUE,"График";#N/A,#N/A,TRUE,"График"}</definedName>
    <definedName name="CTV" localSheetId="6" hidden="1">{#N/A,#N/A,TRUE,"Пресса";#N/A,#N/A,TRUE,"Метро";#N/A,#N/A,TRUE,"Щиты";#N/A,#N/A,TRUE,"График";#N/A,#N/A,TRUE,"График"}</definedName>
    <definedName name="CTV" localSheetId="10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6" hidden="1">{#N/A,#N/A,TRUE,"Пресса";#N/A,#N/A,TRUE,"Метро";#N/A,#N/A,TRUE,"Щиты";#N/A,#N/A,TRUE,"График";#N/A,#N/A,TRUE,"График"}</definedName>
    <definedName name="CTV_1" localSheetId="10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6" hidden="1">{#N/A,#N/A,TRUE,"Пресса";#N/A,#N/A,TRUE,"Метро";#N/A,#N/A,TRUE,"Щиты";#N/A,#N/A,TRUE,"График";#N/A,#N/A,TRUE,"График"}</definedName>
    <definedName name="CTV_2" localSheetId="10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5">#REF!</definedName>
    <definedName name="DataRange" localSheetId="6">#REF!</definedName>
    <definedName name="DataRange">#REF!</definedName>
    <definedName name="Date">'[13]TV spot_supplier'!$A$9</definedName>
    <definedName name="ddd">'[13]TV spot_supplier'!$A$5</definedName>
    <definedName name="dddd" localSheetId="5">Segmento!dddd</definedName>
    <definedName name="dddd" localSheetId="4">'МП (31.05)'!dddd</definedName>
    <definedName name="dddd" localSheetId="6">'Таргетинги social'!dddd</definedName>
    <definedName name="dddd" localSheetId="10">'ТТ соц.сети'!dddd</definedName>
    <definedName name="dddd">[0]!dddd</definedName>
    <definedName name="dddd_1" localSheetId="5">Segmento!dddd_1</definedName>
    <definedName name="dddd_1" localSheetId="4">'МП (31.05)'!dddd_1</definedName>
    <definedName name="dddd_1" localSheetId="6">'Таргетинги social'!dddd_1</definedName>
    <definedName name="dddd_1" localSheetId="10">'ТТ соц.сети'!dddd_1</definedName>
    <definedName name="dddd_1">dddd_1</definedName>
    <definedName name="dddddddddddddddddddddd" localSheetId="5">Segmento!dddddddddddddddddddddd</definedName>
    <definedName name="dddddddddddddddddddddd" localSheetId="4">'МП (31.05)'!dddddddddddddddddddddd</definedName>
    <definedName name="dddddddddddddddddddddd" localSheetId="6">'Таргетинги social'!dddddddddddddddddddddd</definedName>
    <definedName name="dddddddddddddddddddddd" localSheetId="10">'ТТ соц.сети'!dddddddddddddddddddddd</definedName>
    <definedName name="dddddddddddddddddddddd">[0]!dddddddddddddddddddddd</definedName>
    <definedName name="dddddddddddddddddddddd_1" localSheetId="5">Segmento!dddddddddddddddddddddd_1</definedName>
    <definedName name="dddddddddddddddddddddd_1" localSheetId="4">'МП (31.05)'!dddddddddddddddddddddd_1</definedName>
    <definedName name="dddddddddddddddddddddd_1" localSheetId="6">'Таргетинги social'!dddddddddddddddddddddd_1</definedName>
    <definedName name="dddddddddddddddddddddd_1" localSheetId="10">'ТТ соц.сети'!dddddddddddddddddddddd_1</definedName>
    <definedName name="dddddddddddddddddddddd_1">dddddddddddddddddddddd_1</definedName>
    <definedName name="DDS_COLOUR" localSheetId="5">#REF!</definedName>
    <definedName name="DDS_COLOUR" localSheetId="6">#REF!</definedName>
    <definedName name="DDS_COLOUR" localSheetId="10">#REF!</definedName>
    <definedName name="DDS_COLOUR">#REF!</definedName>
    <definedName name="DDS_DATES_WEEKLY" localSheetId="5">#REF!</definedName>
    <definedName name="DDS_DATES_WEEKLY" localSheetId="6">#REF!</definedName>
    <definedName name="DDS_DATES_WEEKLY">#REF!</definedName>
    <definedName name="DDS_FREQUENCY" localSheetId="5">#REF!</definedName>
    <definedName name="DDS_FREQUENCY" localSheetId="6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5">#REF!</definedName>
    <definedName name="DDS_UD_1CD" localSheetId="6">#REF!</definedName>
    <definedName name="DDS_UD_1CD">#REF!</definedName>
    <definedName name="DDS_UD_CIRCULATION" localSheetId="5">#REF!</definedName>
    <definedName name="DDS_UD_CIRCULATION" localSheetId="6">#REF!</definedName>
    <definedName name="DDS_UD_CIRCULATION">#REF!</definedName>
    <definedName name="DDS_UD_COUNTRY" localSheetId="5">#REF!</definedName>
    <definedName name="DDS_UD_COUNTRY" localSheetId="6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5">#REF!</definedName>
    <definedName name="dfgsfgsfg" localSheetId="6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5">#REF!</definedName>
    <definedName name="er" localSheetId="6">#REF!</definedName>
    <definedName name="er">#REF!</definedName>
    <definedName name="ewr">[18]ODAPLAN_REPORT!#REF!</definedName>
    <definedName name="Excel_BuiltIn__FilterDatabase_2" localSheetId="5">#REF!</definedName>
    <definedName name="Excel_BuiltIn__FilterDatabase_2" localSheetId="6">#REF!</definedName>
    <definedName name="Excel_BuiltIn__FilterDatabase_2">#REF!</definedName>
    <definedName name="Excel_BuiltIn__FilterDatabase_3" localSheetId="5">#REF!</definedName>
    <definedName name="Excel_BuiltIn__FilterDatabase_3" localSheetId="6">#REF!</definedName>
    <definedName name="Excel_BuiltIn__FilterDatabase_3">#REF!</definedName>
    <definedName name="Excel_BuiltIn__FilterDatabase_4" localSheetId="5">#REF!</definedName>
    <definedName name="Excel_BuiltIn__FilterDatabase_4" localSheetId="6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5">Segmento!f_1</definedName>
    <definedName name="f_1" localSheetId="4">'МП (31.05)'!f_1</definedName>
    <definedName name="f_1" localSheetId="6">'Таргетинги social'!f_1</definedName>
    <definedName name="f_1" localSheetId="10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5">#REF!</definedName>
    <definedName name="flagMethod" localSheetId="6">#REF!</definedName>
    <definedName name="flagMethod">#REF!</definedName>
    <definedName name="flagMethod1" localSheetId="5">#REF!</definedName>
    <definedName name="flagMethod1" localSheetId="6">#REF!</definedName>
    <definedName name="flagMethod1">#REF!</definedName>
    <definedName name="FooterPacket" localSheetId="5">'[16] Самара Россия'!#REF!</definedName>
    <definedName name="FooterPacket" localSheetId="6">'[16] Самара Россия'!#REF!</definedName>
    <definedName name="FooterPacket">'[16] Самара Россия'!#REF!</definedName>
    <definedName name="Format_Currency" localSheetId="5">#REF!</definedName>
    <definedName name="Format_Currency" localSheetId="6">#REF!</definedName>
    <definedName name="Format_Currency">#REF!</definedName>
    <definedName name="Format_Date" localSheetId="5">#REF!</definedName>
    <definedName name="Format_Date" localSheetId="6">#REF!</definedName>
    <definedName name="Format_Date">#REF!</definedName>
    <definedName name="Format_Number" localSheetId="5">#REF!</definedName>
    <definedName name="Format_Number" localSheetId="6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5">#REF!</definedName>
    <definedName name="g" localSheetId="6">#REF!</definedName>
    <definedName name="g">#REF!</definedName>
    <definedName name="g_1" localSheetId="5">Segmento!g_1</definedName>
    <definedName name="g_1" localSheetId="4">'МП (31.05)'!g_1</definedName>
    <definedName name="g_1" localSheetId="6">'Таргетинги social'!g_1</definedName>
    <definedName name="g_1" localSheetId="10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5">Segmento!gfsdhfjnxfjh</definedName>
    <definedName name="gfsdhfjnxfjh" localSheetId="4">'МП (31.05)'!gfsdhfjnxfjh</definedName>
    <definedName name="gfsdhfjnxfjh" localSheetId="6">'Таргетинги social'!gfsdhfjnxfjh</definedName>
    <definedName name="gfsdhfjnxfjh" localSheetId="10">'ТТ соц.сети'!gfsdhfjnxfjh</definedName>
    <definedName name="gfsdhfjnxfjh">[0]!gfsdhfjnxfjh</definedName>
    <definedName name="gfsdhfjnxfjh_1" localSheetId="5">Segmento!gfsdhfjnxfjh_1</definedName>
    <definedName name="gfsdhfjnxfjh_1" localSheetId="4">'МП (31.05)'!gfsdhfjnxfjh_1</definedName>
    <definedName name="gfsdhfjnxfjh_1" localSheetId="6">'Таргетинги social'!gfsdhfjnxfjh_1</definedName>
    <definedName name="gfsdhfjnxfjh_1" localSheetId="10">'ТТ соц.сети'!gfsdhfjnxfjh_1</definedName>
    <definedName name="gfsdhfjnxfjh_1">gfsdhfjnxfjh_1</definedName>
    <definedName name="ghh" hidden="1">[12]XLR_NoRangeSheet!$B$5</definedName>
    <definedName name="Gross" localSheetId="5">#REF!</definedName>
    <definedName name="Gross" localSheetId="6">#REF!</definedName>
    <definedName name="Gross">#REF!</definedName>
    <definedName name="grossrate" localSheetId="5">#REF!</definedName>
    <definedName name="grossrate" localSheetId="6">#REF!</definedName>
    <definedName name="grossrate">#REF!</definedName>
    <definedName name="GRP" localSheetId="5">[18]ODAPLAN_REPORT!#REF!</definedName>
    <definedName name="GRP" localSheetId="6">[18]ODAPLAN_REPORT!#REF!</definedName>
    <definedName name="GRP">[18]ODAPLAN_REPORT!#REF!</definedName>
    <definedName name="grp30range" localSheetId="5">[23]Sheet1!#REF!</definedName>
    <definedName name="grp30range" localSheetId="6">[23]Sheet1!#REF!</definedName>
    <definedName name="grp30range">[23]Sheet1!#REF!</definedName>
    <definedName name="grprange">[23]Sheet1!#REF!</definedName>
    <definedName name="GUIDМедиаплана" localSheetId="3">#REF!</definedName>
    <definedName name="GUIDМедиаплана" localSheetId="4">#REF!</definedName>
    <definedName name="GUIDМедиаплана" localSheetId="2">#REF!</definedName>
    <definedName name="GUIDМедиаплана" localSheetId="0">#REF!</definedName>
    <definedName name="GUIDМедиаплана" localSheetId="1">#REF!</definedName>
    <definedName name="GUIDМедиаплана" localSheetId="9">#REF!</definedName>
    <definedName name="GUIDМедиаплана">#REF!</definedName>
    <definedName name="GUIDРекламнойКампании" localSheetId="3">#REF!</definedName>
    <definedName name="GUIDРекламнойКампании" localSheetId="4">#REF!</definedName>
    <definedName name="GUIDРекламнойКампании" localSheetId="2">#REF!</definedName>
    <definedName name="GUIDРекламнойКампании" localSheetId="0">#REF!</definedName>
    <definedName name="GUIDРекламнойКампании" localSheetId="1">#REF!</definedName>
    <definedName name="GUIDРекламнойКампании">#REF!</definedName>
    <definedName name="h" localSheetId="5">Segmento!h</definedName>
    <definedName name="h" localSheetId="4">'МП (31.05)'!h</definedName>
    <definedName name="h" localSheetId="6">'Таргетинги social'!h</definedName>
    <definedName name="h" localSheetId="10">'ТТ соц.сети'!h</definedName>
    <definedName name="h">[0]!h</definedName>
    <definedName name="h_1" localSheetId="5">Segmento!h_1</definedName>
    <definedName name="h_1" localSheetId="4">'МП (31.05)'!h_1</definedName>
    <definedName name="h_1" localSheetId="6">'Таргетинги social'!h_1</definedName>
    <definedName name="h_1" localSheetId="10">'ТТ соц.сети'!h_1</definedName>
    <definedName name="h_1">h_1</definedName>
    <definedName name="HeaderCols">2</definedName>
    <definedName name="HeaderRange" localSheetId="5">#REF!</definedName>
    <definedName name="HeaderRange" localSheetId="6">#REF!</definedName>
    <definedName name="HeaderRange">#REF!</definedName>
    <definedName name="HeaderRows">2</definedName>
    <definedName name="hh" localSheetId="5">#REF!</definedName>
    <definedName name="hh" localSheetId="6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5" hidden="1">{"'Лист1'!$A$1:$H$45"}</definedName>
    <definedName name="HTML_Control" localSheetId="4" hidden="1">{"'Лист1'!$A$1:$H$45"}</definedName>
    <definedName name="HTML_Control" localSheetId="6" hidden="1">{"'Лист1'!$A$1:$H$45"}</definedName>
    <definedName name="HTML_Control" localSheetId="10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5">Segmento!j</definedName>
    <definedName name="j" localSheetId="4">'МП (31.05)'!j</definedName>
    <definedName name="j" localSheetId="6">'Таргетинги social'!j</definedName>
    <definedName name="j" localSheetId="10">'ТТ соц.сети'!j</definedName>
    <definedName name="j">[0]!j</definedName>
    <definedName name="j_1" localSheetId="5">Segmento!j_1</definedName>
    <definedName name="j_1" localSheetId="4">'МП (31.05)'!j_1</definedName>
    <definedName name="j_1" localSheetId="6">'Таргетинги social'!j_1</definedName>
    <definedName name="j_1" localSheetId="10">'ТТ соц.сети'!j_1</definedName>
    <definedName name="j_1">j_1</definedName>
    <definedName name="jh" localSheetId="5">#REF!</definedName>
    <definedName name="jh" localSheetId="6">#REF!</definedName>
    <definedName name="jh" localSheetId="10">#REF!</definedName>
    <definedName name="jh">#REF!</definedName>
    <definedName name="jkndfn" localSheetId="5">#REF!</definedName>
    <definedName name="jkndfn" localSheetId="6">#REF!</definedName>
    <definedName name="jkndfn">#REF!</definedName>
    <definedName name="Job_number" localSheetId="5">'[25]TV spot_supplier'!#REF!</definedName>
    <definedName name="Job_number" localSheetId="6">'[25]TV spot_supplier'!#REF!</definedName>
    <definedName name="Job_number">'[25]TV spot_supplier'!#REF!</definedName>
    <definedName name="l" localSheetId="5">Segmento!l</definedName>
    <definedName name="l" localSheetId="4">'МП (31.05)'!l</definedName>
    <definedName name="l" localSheetId="6">'Таргетинги social'!l</definedName>
    <definedName name="l" localSheetId="10">'ТТ соц.сети'!l</definedName>
    <definedName name="l">[0]!l</definedName>
    <definedName name="l_1" localSheetId="5">Segmento!l_1</definedName>
    <definedName name="l_1" localSheetId="4">'МП (31.05)'!l_1</definedName>
    <definedName name="l_1" localSheetId="6">'Таргетинги social'!l_1</definedName>
    <definedName name="l_1" localSheetId="10">'ТТ соц.сети'!l_1</definedName>
    <definedName name="l_1">l_1</definedName>
    <definedName name="LastFactor" localSheetId="5">'[16] Самара Россия'!#REF!</definedName>
    <definedName name="LastFactor" localSheetId="6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5">Segmento!m</definedName>
    <definedName name="m" localSheetId="4">'МП (31.05)'!m</definedName>
    <definedName name="m" localSheetId="6">'Таргетинги social'!m</definedName>
    <definedName name="m" localSheetId="10">'ТТ соц.сети'!m</definedName>
    <definedName name="m">[0]!m</definedName>
    <definedName name="m_1" localSheetId="5">Segmento!m_1</definedName>
    <definedName name="m_1" localSheetId="4">'МП (31.05)'!m_1</definedName>
    <definedName name="m_1" localSheetId="6">'Таргетинги social'!m_1</definedName>
    <definedName name="m_1" localSheetId="10">'ТТ соц.сети'!m_1</definedName>
    <definedName name="m_1">m_1</definedName>
    <definedName name="mar" localSheetId="5">#REF!</definedName>
    <definedName name="mar" localSheetId="6">#REF!</definedName>
    <definedName name="mar" localSheetId="10">#REF!</definedName>
    <definedName name="mar">#REF!</definedName>
    <definedName name="max" localSheetId="5">Segmento!max</definedName>
    <definedName name="max" localSheetId="4">'МП (31.05)'!max</definedName>
    <definedName name="max" localSheetId="6">'Таргетинги social'!max</definedName>
    <definedName name="max" localSheetId="10">'ТТ соц.сети'!max</definedName>
    <definedName name="max">[0]!max</definedName>
    <definedName name="max_1" localSheetId="5">Segmento!max_1</definedName>
    <definedName name="max_1" localSheetId="4">'МП (31.05)'!max_1</definedName>
    <definedName name="max_1" localSheetId="6">'Таргетинги social'!max_1</definedName>
    <definedName name="max_1" localSheetId="10">'ТТ соц.сети'!max_1</definedName>
    <definedName name="max_1">max_1</definedName>
    <definedName name="MaxRange">[26]Evaluation2!$K$227</definedName>
    <definedName name="mediadiscount" localSheetId="5">#REF!</definedName>
    <definedName name="mediadiscount" localSheetId="6">#REF!</definedName>
    <definedName name="mediadiscount">#REF!</definedName>
    <definedName name="MEDIAREP" localSheetId="5">#REF!</definedName>
    <definedName name="MEDIAREP" localSheetId="6">#REF!</definedName>
    <definedName name="MEDIAREP">#REF!</definedName>
    <definedName name="mediaspend" localSheetId="5">#REF!</definedName>
    <definedName name="mediaspend" localSheetId="6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5">#REF!</definedName>
    <definedName name="MixRange" localSheetId="6">#REF!</definedName>
    <definedName name="MixRange">#REF!</definedName>
    <definedName name="MNR" localSheetId="5">#REF!</definedName>
    <definedName name="MNR" localSheetId="6">#REF!</definedName>
    <definedName name="MNR">#REF!</definedName>
    <definedName name="MPCurrency_List">'[17]Data Sheet'!$F$3:$F$103</definedName>
    <definedName name="NDS" localSheetId="5">#REF!</definedName>
    <definedName name="NDS" localSheetId="6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5">#REF!</definedName>
    <definedName name="numberinsertions" localSheetId="6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5">Segmento!o</definedName>
    <definedName name="o" localSheetId="4">'МП (31.05)'!o</definedName>
    <definedName name="o" localSheetId="6">'Таргетинги social'!o</definedName>
    <definedName name="o" localSheetId="10">'ТТ соц.сети'!o</definedName>
    <definedName name="o">[0]!o</definedName>
    <definedName name="o_1" localSheetId="5">Segmento!o_1</definedName>
    <definedName name="o_1" localSheetId="4">'МП (31.05)'!o_1</definedName>
    <definedName name="o_1" localSheetId="6">'Таргетинги social'!o_1</definedName>
    <definedName name="o_1" localSheetId="10">'ТТ соц.сети'!o_1</definedName>
    <definedName name="o_1">o_1</definedName>
    <definedName name="op" localSheetId="5">#REF!</definedName>
    <definedName name="op" localSheetId="6">#REF!</definedName>
    <definedName name="op" localSheetId="10">#REF!</definedName>
    <definedName name="op">#REF!</definedName>
    <definedName name="OrderRange" localSheetId="5">#REF!</definedName>
    <definedName name="OrderRange" localSheetId="6">#REF!</definedName>
    <definedName name="OrderRange">#REF!</definedName>
    <definedName name="OrdersRange" localSheetId="5">#REF!</definedName>
    <definedName name="OrdersRange" localSheetId="6">#REF!</definedName>
    <definedName name="OrdersRange">#REF!</definedName>
    <definedName name="Org">#REF!</definedName>
    <definedName name="ORTcpp">[14]ORT!$C$20</definedName>
    <definedName name="p" localSheetId="5">Segmento!p</definedName>
    <definedName name="p" localSheetId="4">'МП (31.05)'!p</definedName>
    <definedName name="p" localSheetId="6">'Таргетинги social'!p</definedName>
    <definedName name="p" localSheetId="10">'ТТ соц.сети'!p</definedName>
    <definedName name="p">[0]!p</definedName>
    <definedName name="p_1" localSheetId="5">Segmento!p_1</definedName>
    <definedName name="p_1" localSheetId="4">'МП (31.05)'!p_1</definedName>
    <definedName name="p_1" localSheetId="6">'Таргетинги social'!p_1</definedName>
    <definedName name="p_1" localSheetId="10">'ТТ соц.сети'!p_1</definedName>
    <definedName name="p_1">p_1</definedName>
    <definedName name="PacketTotal" localSheetId="5">'[16] Самара Россия'!#REF!</definedName>
    <definedName name="PacketTotal" localSheetId="6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5">#REF!</definedName>
    <definedName name="PosK" localSheetId="6">#REF!</definedName>
    <definedName name="PosK">#REF!</definedName>
    <definedName name="PostFix" localSheetId="5">#REF!</definedName>
    <definedName name="PostFix" localSheetId="6">#REF!</definedName>
    <definedName name="PostFix">#REF!</definedName>
    <definedName name="PRINT_AREA_MI" localSheetId="5">#REF!</definedName>
    <definedName name="PRINT_AREA_MI" localSheetId="6">#REF!</definedName>
    <definedName name="PRINT_AREA_MI">#REF!</definedName>
    <definedName name="pro">'[13]TV spot_supplier'!$A$6</definedName>
    <definedName name="Project">'[13]TV spot_supplier'!$A$6</definedName>
    <definedName name="PrTr" localSheetId="5">#REF!</definedName>
    <definedName name="PrTr" localSheetId="6">#REF!</definedName>
    <definedName name="PrTr">#REF!</definedName>
    <definedName name="publicationlist" localSheetId="5">#REF!</definedName>
    <definedName name="publicationlist" localSheetId="6">#REF!</definedName>
    <definedName name="publicationlist">#REF!</definedName>
    <definedName name="q" localSheetId="5">Segmento!q</definedName>
    <definedName name="q" localSheetId="4">'МП (31.05)'!q</definedName>
    <definedName name="q" localSheetId="6">'Таргетинги social'!q</definedName>
    <definedName name="q" localSheetId="10">'ТТ соц.сети'!q</definedName>
    <definedName name="q">[0]!q</definedName>
    <definedName name="q_1" localSheetId="5">Segmento!q_1</definedName>
    <definedName name="q_1" localSheetId="4">'МП (31.05)'!q_1</definedName>
    <definedName name="q_1" localSheetId="6">'Таргетинги social'!q_1</definedName>
    <definedName name="q_1" localSheetId="10">'ТТ соц.сети'!q_1</definedName>
    <definedName name="q_1">q_1</definedName>
    <definedName name="qq" localSheetId="5">Segmento!qq</definedName>
    <definedName name="qq" localSheetId="4">'МП (31.05)'!qq</definedName>
    <definedName name="qq" localSheetId="6">'Таргетинги social'!qq</definedName>
    <definedName name="qq" localSheetId="10">'ТТ соц.сети'!qq</definedName>
    <definedName name="qq">[0]!qq</definedName>
    <definedName name="qq_1" localSheetId="5">Segmento!qq_1</definedName>
    <definedName name="qq_1" localSheetId="4">'МП (31.05)'!qq_1</definedName>
    <definedName name="qq_1" localSheetId="6">'Таргетинги social'!qq_1</definedName>
    <definedName name="qq_1" localSheetId="10">'ТТ соц.сети'!qq_1</definedName>
    <definedName name="qq_1">qq_1</definedName>
    <definedName name="qqq" localSheetId="5">#REF!</definedName>
    <definedName name="qqq" localSheetId="6">#REF!</definedName>
    <definedName name="qqq" localSheetId="10">#REF!</definedName>
    <definedName name="qqq">#REF!</definedName>
    <definedName name="qw" localSheetId="5">#REF!</definedName>
    <definedName name="qw" localSheetId="6">#REF!</definedName>
    <definedName name="qw">#REF!</definedName>
    <definedName name="rate" localSheetId="5">#REF!</definedName>
    <definedName name="rate" localSheetId="6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5">#REF!</definedName>
    <definedName name="Rolik" localSheetId="6">#REF!</definedName>
    <definedName name="Rolik">#REF!</definedName>
    <definedName name="rt" localSheetId="5">#REF!</definedName>
    <definedName name="rt" localSheetId="6">#REF!</definedName>
    <definedName name="rt">#REF!</definedName>
    <definedName name="RTRcpp">[14]RTR!$C$20</definedName>
    <definedName name="s" localSheetId="5">Segmento!s</definedName>
    <definedName name="s" localSheetId="4">'МП (31.05)'!s</definedName>
    <definedName name="s" localSheetId="6">'Таргетинги social'!s</definedName>
    <definedName name="s" localSheetId="10">'ТТ соц.сети'!s</definedName>
    <definedName name="s">[0]!s</definedName>
    <definedName name="s_1" localSheetId="5">Segmento!s_1</definedName>
    <definedName name="s_1" localSheetId="4">'МП (31.05)'!s_1</definedName>
    <definedName name="s_1" localSheetId="6">'Таргетинги social'!s_1</definedName>
    <definedName name="s_1" localSheetId="10">'ТТ соц.сети'!s_1</definedName>
    <definedName name="s_1">s_1</definedName>
    <definedName name="schedule" localSheetId="5">#REF!</definedName>
    <definedName name="schedule" localSheetId="6">#REF!</definedName>
    <definedName name="schedule" localSheetId="10">#REF!</definedName>
    <definedName name="schedule">#REF!</definedName>
    <definedName name="ScheduleRange" localSheetId="5">'[27] Total'!#REF!</definedName>
    <definedName name="ScheduleRange" localSheetId="6">'[27] Total'!#REF!</definedName>
    <definedName name="ScheduleRange" localSheetId="10">'[27] Total'!#REF!</definedName>
    <definedName name="ScheduleRange">'[27] Total'!#REF!</definedName>
    <definedName name="ScheduleRange1" localSheetId="5">#REF!</definedName>
    <definedName name="ScheduleRange1" localSheetId="6">#REF!</definedName>
    <definedName name="ScheduleRange1">#REF!</definedName>
    <definedName name="sd" localSheetId="5">#REF!</definedName>
    <definedName name="sd" localSheetId="6">#REF!</definedName>
    <definedName name="sd">#REF!</definedName>
    <definedName name="selExtraArch">[19]Расчёт!$F$13</definedName>
    <definedName name="selExtraArch2">[19]Shadow!$Y$3</definedName>
    <definedName name="senjor" localSheetId="5">#REF!</definedName>
    <definedName name="senjor" localSheetId="6">#REF!</definedName>
    <definedName name="senjor">#REF!</definedName>
    <definedName name="sheee" localSheetId="5">#REF!</definedName>
    <definedName name="sheee" localSheetId="6">#REF!</definedName>
    <definedName name="sheee">#REF!</definedName>
    <definedName name="Skidka" localSheetId="5">#REF!</definedName>
    <definedName name="Skidka" localSheetId="6">#REF!</definedName>
    <definedName name="Skidka">#REF!</definedName>
    <definedName name="SMI" localSheetId="5">'[8]Шаблон помесячно'!#REF!</definedName>
    <definedName name="SMI" localSheetId="6">'[8]Шаблон помесячно'!#REF!</definedName>
    <definedName name="SMI">'[8]Шаблон помесячно'!#REF!</definedName>
    <definedName name="SMI_1" localSheetId="5">'[9]Шаблон помесячно'!#REF!</definedName>
    <definedName name="SMI_1" localSheetId="6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5">Segmento!ss</definedName>
    <definedName name="ss" localSheetId="4">'МП (31.05)'!ss</definedName>
    <definedName name="ss" localSheetId="6">'Таргетинги social'!ss</definedName>
    <definedName name="ss" localSheetId="10">'ТТ соц.сети'!ss</definedName>
    <definedName name="ss">[0]!ss</definedName>
    <definedName name="ss_1" localSheetId="5">Segmento!ss_1</definedName>
    <definedName name="ss_1" localSheetId="4">'МП (31.05)'!ss_1</definedName>
    <definedName name="ss_1" localSheetId="6">'Таргетинги social'!ss_1</definedName>
    <definedName name="ss_1" localSheetId="10">'ТТ соц.сети'!ss_1</definedName>
    <definedName name="ss_1">ss_1</definedName>
    <definedName name="Start_Date">'[17]Data Sheet'!$B$2</definedName>
    <definedName name="STB" localSheetId="5">#REF!</definedName>
    <definedName name="STB" localSheetId="6">#REF!</definedName>
    <definedName name="STB">#REF!</definedName>
    <definedName name="stepCoef">50%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6" hidden="1">{#N/A,#N/A,TRUE,"Пресса";#N/A,#N/A,TRUE,"Метро";#N/A,#N/A,TRUE,"Щиты";#N/A,#N/A,TRUE,"График";#N/A,#N/A,TRUE,"График"}</definedName>
    <definedName name="StudiaforTNK" localSheetId="10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5" hidden="1">{#N/A,#N/A,TRUE,"Пресса";#N/A,#N/A,TRUE,"Метро";#N/A,#N/A,TRUE,"Щиты";#N/A,#N/A,TRUE,"График";#N/A,#N/A,TRUE,"График"}</definedName>
    <definedName name="t" localSheetId="4" hidden="1">{#N/A,#N/A,TRUE,"Пресса";#N/A,#N/A,TRUE,"Метро";#N/A,#N/A,TRUE,"Щиты";#N/A,#N/A,TRUE,"График";#N/A,#N/A,TRUE,"График"}</definedName>
    <definedName name="t" localSheetId="6" hidden="1">{#N/A,#N/A,TRUE,"Пресса";#N/A,#N/A,TRUE,"Метро";#N/A,#N/A,TRUE,"Щиты";#N/A,#N/A,TRUE,"График";#N/A,#N/A,TRUE,"График"}</definedName>
    <definedName name="t" localSheetId="10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5">#REF!</definedName>
    <definedName name="TitleRange" localSheetId="6">#REF!</definedName>
    <definedName name="TitleRange">#REF!</definedName>
    <definedName name="To">'[13]TV spot_supplier'!$A$5</definedName>
    <definedName name="TotalRange" localSheetId="5">#REF!</definedName>
    <definedName name="TotalRange" localSheetId="6">#REF!</definedName>
    <definedName name="TotalRange">#REF!</definedName>
    <definedName name="Tr" localSheetId="5">#REF!</definedName>
    <definedName name="Tr" localSheetId="6">#REF!</definedName>
    <definedName name="Tr">#REF!</definedName>
    <definedName name="tTs">'[28]##'!$C$3</definedName>
    <definedName name="tttttt" localSheetId="5">Segmento!tttttt</definedName>
    <definedName name="tttttt" localSheetId="4">'МП (31.05)'!tttttt</definedName>
    <definedName name="tttttt" localSheetId="6">'Таргетинги social'!tttttt</definedName>
    <definedName name="tttttt" localSheetId="10">'ТТ соц.сети'!tttttt</definedName>
    <definedName name="tttttt">[0]!tttttt</definedName>
    <definedName name="tttttt_1" localSheetId="5">Segmento!tttttt_1</definedName>
    <definedName name="tttttt_1" localSheetId="4">'МП (31.05)'!tttttt_1</definedName>
    <definedName name="tttttt_1" localSheetId="6">'Таргетинги social'!tttttt_1</definedName>
    <definedName name="tttttt_1" localSheetId="10">'ТТ соц.сети'!tttttt_1</definedName>
    <definedName name="tttttt_1">tttttt_1</definedName>
    <definedName name="tttttttttttttttttttttttttt" localSheetId="5">Segmento!tttttttttttttttttttttttttt</definedName>
    <definedName name="tttttttttttttttttttttttttt" localSheetId="4">'МП (31.05)'!tttttttttttttttttttttttttt</definedName>
    <definedName name="tttttttttttttttttttttttttt" localSheetId="6">'Таргетинги social'!tttttttttttttttttttttttttt</definedName>
    <definedName name="tttttttttttttttttttttttttt" localSheetId="10">'ТТ соц.сети'!tttttttttttttttttttttttttt</definedName>
    <definedName name="tttttttttttttttttttttttttt">[0]!tttttttttttttttttttttttttt</definedName>
    <definedName name="tttttttttttttttttttttttttt_1" localSheetId="5">Segmento!tttttttttttttttttttttttttt_1</definedName>
    <definedName name="tttttttttttttttttttttttttt_1" localSheetId="4">'МП (31.05)'!tttttttttttttttttttttttttt_1</definedName>
    <definedName name="tttttttttttttttttttttttttt_1" localSheetId="6">'Таргетинги social'!tttttttttttttttttttttttttt_1</definedName>
    <definedName name="tttttttttttttttttttttttttt_1" localSheetId="10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5">#REF!</definedName>
    <definedName name="ty" localSheetId="6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3">#REF!</definedName>
    <definedName name="URLРекламируемогоСайта" localSheetId="4">#REF!</definedName>
    <definedName name="URLРекламируемогоСайта" localSheetId="2">#REF!</definedName>
    <definedName name="URLРекламируемогоСайта" localSheetId="0">#REF!</definedName>
    <definedName name="URLРекламируемогоСайта" localSheetId="1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5" hidden="1">#REF!</definedName>
    <definedName name="V_F0" localSheetId="6" hidden="1">#REF!</definedName>
    <definedName name="V_F0" hidden="1">#REF!</definedName>
    <definedName name="V_F1" localSheetId="5" hidden="1">#REF!</definedName>
    <definedName name="V_F1" localSheetId="6" hidden="1">#REF!</definedName>
    <definedName name="V_F1" hidden="1">#REF!</definedName>
    <definedName name="V_F10" localSheetId="5" hidden="1">#REF!</definedName>
    <definedName name="V_F10" localSheetId="6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5">Segmento!w</definedName>
    <definedName name="w" localSheetId="4">'МП (31.05)'!w</definedName>
    <definedName name="w" localSheetId="6">'Таргетинги social'!w</definedName>
    <definedName name="w" localSheetId="10">'ТТ соц.сети'!w</definedName>
    <definedName name="w">[0]!w</definedName>
    <definedName name="w_1" localSheetId="5">Segmento!w_1</definedName>
    <definedName name="w_1" localSheetId="4">'МП (31.05)'!w_1</definedName>
    <definedName name="w_1" localSheetId="6">'Таргетинги social'!w_1</definedName>
    <definedName name="w_1" localSheetId="10">'ТТ соц.сети'!w_1</definedName>
    <definedName name="w_1">w_1</definedName>
    <definedName name="we" localSheetId="5">#REF!</definedName>
    <definedName name="we" localSheetId="6">#REF!</definedName>
    <definedName name="we" localSheetId="10">#REF!</definedName>
    <definedName name="we">#REF!</definedName>
    <definedName name="wer" localSheetId="5">#REF!</definedName>
    <definedName name="wer" localSheetId="6">#REF!</definedName>
    <definedName name="wer">#REF!</definedName>
    <definedName name="wewe" localSheetId="5">Segmento!wewe</definedName>
    <definedName name="wewe" localSheetId="4">'МП (31.05)'!wewe</definedName>
    <definedName name="wewe" localSheetId="6">'Таргетинги social'!wewe</definedName>
    <definedName name="wewe" localSheetId="10">'ТТ соц.сети'!wewe</definedName>
    <definedName name="wewe">[0]!wewe</definedName>
    <definedName name="wewe_1" localSheetId="5">Segmento!wewe_1</definedName>
    <definedName name="wewe_1" localSheetId="4">'МП (31.05)'!wewe_1</definedName>
    <definedName name="wewe_1" localSheetId="6">'Таргетинги social'!wewe_1</definedName>
    <definedName name="wewe_1" localSheetId="10">'ТТ соц.сети'!wewe_1</definedName>
    <definedName name="wewe_1">wewe_1</definedName>
    <definedName name="WorkPrice" localSheetId="5">#REF!</definedName>
    <definedName name="WorkPrice" localSheetId="6">#REF!</definedName>
    <definedName name="WorkPrice" localSheetId="10">#REF!</definedName>
    <definedName name="WorkPrice">#REF!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6" hidden="1">{#N/A,#N/A,TRUE,"Пресса";#N/A,#N/A,TRUE,"Метро";#N/A,#N/A,TRUE,"Щиты";#N/A,#N/A,TRUE,"График";#N/A,#N/A,TRUE,"График"}</definedName>
    <definedName name="wrn.astek." localSheetId="10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5">Segmento!www</definedName>
    <definedName name="www" localSheetId="4">'МП (31.05)'!www</definedName>
    <definedName name="www" localSheetId="6">'Таргетинги social'!www</definedName>
    <definedName name="www" localSheetId="10">'ТТ соц.сети'!www</definedName>
    <definedName name="www">[0]!www</definedName>
    <definedName name="www_1" localSheetId="5">Segmento!www_1</definedName>
    <definedName name="www_1" localSheetId="4">'МП (31.05)'!www_1</definedName>
    <definedName name="www_1" localSheetId="6">'Таргетинги social'!www_1</definedName>
    <definedName name="www_1" localSheetId="10">'ТТ соц.сети'!www_1</definedName>
    <definedName name="www_1">www_1</definedName>
    <definedName name="wwwwwwwwwwwwwwwwww" localSheetId="5">Segmento!wwwwwwwwwwwwwwwwww</definedName>
    <definedName name="wwwwwwwwwwwwwwwwww" localSheetId="4">'МП (31.05)'!wwwwwwwwwwwwwwwwww</definedName>
    <definedName name="wwwwwwwwwwwwwwwwww" localSheetId="6">'Таргетинги social'!wwwwwwwwwwwwwwwwww</definedName>
    <definedName name="wwwwwwwwwwwwwwwwww" localSheetId="10">'ТТ соц.сети'!wwwwwwwwwwwwwwwwww</definedName>
    <definedName name="wwwwwwwwwwwwwwwwww">[0]!wwwwwwwwwwwwwwwwww</definedName>
    <definedName name="wwwwwwwwwwwwwwwwww_1" localSheetId="5">Segmento!wwwwwwwwwwwwwwwwww_1</definedName>
    <definedName name="wwwwwwwwwwwwwwwwww_1" localSheetId="4">'МП (31.05)'!wwwwwwwwwwwwwwwwww_1</definedName>
    <definedName name="wwwwwwwwwwwwwwwwww_1" localSheetId="6">'Таргетинги social'!wwwwwwwwwwwwwwwwww_1</definedName>
    <definedName name="wwwwwwwwwwwwwwwwww_1" localSheetId="10">'ТТ соц.сети'!wwwwwwwwwwwwwwwwww_1</definedName>
    <definedName name="wwwwwwwwwwwwwwwwww_1">wwwwwwwwwwwwwwwwww_1</definedName>
    <definedName name="x" localSheetId="5">#REF!</definedName>
    <definedName name="x" localSheetId="6">#REF!</definedName>
    <definedName name="x" localSheetId="10">#REF!</definedName>
    <definedName name="x">#REF!</definedName>
    <definedName name="x_1" localSheetId="5">Segmento!x_1</definedName>
    <definedName name="x_1" localSheetId="4">'МП (31.05)'!x_1</definedName>
    <definedName name="x_1" localSheetId="6">'Таргетинги social'!x_1</definedName>
    <definedName name="x_1" localSheetId="10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5">Segmento!y</definedName>
    <definedName name="y" localSheetId="4">'МП (31.05)'!y</definedName>
    <definedName name="y" localSheetId="6">'Таргетинги social'!y</definedName>
    <definedName name="y" localSheetId="10">'ТТ соц.сети'!y</definedName>
    <definedName name="y">[0]!y</definedName>
    <definedName name="y_1" localSheetId="5">Segmento!y_1</definedName>
    <definedName name="y_1" localSheetId="4">'МП (31.05)'!y_1</definedName>
    <definedName name="y_1" localSheetId="6">'Таргетинги social'!y_1</definedName>
    <definedName name="y_1" localSheetId="10">'ТТ соц.сети'!y_1</definedName>
    <definedName name="y_1">y_1</definedName>
    <definedName name="yu" localSheetId="5">#REF!</definedName>
    <definedName name="yu" localSheetId="6">#REF!</definedName>
    <definedName name="yu" localSheetId="10">#REF!</definedName>
    <definedName name="yu">#REF!</definedName>
    <definedName name="Zakaz" localSheetId="5">'[8]Шаблон помесячно'!#REF!</definedName>
    <definedName name="Zakaz" localSheetId="6">'[8]Шаблон помесячно'!#REF!</definedName>
    <definedName name="Zakaz" localSheetId="10">'[8]Шаблон помесячно'!#REF!</definedName>
    <definedName name="Zakaz">'[8]Шаблон помесячно'!#REF!</definedName>
    <definedName name="Zakaz_1" localSheetId="5">'[9]Шаблон помесячно'!#REF!</definedName>
    <definedName name="Zakaz_1" localSheetId="6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5">#REF!</definedName>
    <definedName name="Агентская_скидка" localSheetId="6">#REF!</definedName>
    <definedName name="Агентская_скидка">#REF!</definedName>
    <definedName name="Агентство" localSheetId="3">#REF!</definedName>
    <definedName name="Агентство" localSheetId="4">#REF!</definedName>
    <definedName name="Агентство" localSheetId="2">#REF!</definedName>
    <definedName name="Агентство" localSheetId="0">#REF!</definedName>
    <definedName name="Агентство" localSheetId="1">#REF!</definedName>
    <definedName name="Агентство">#REF!</definedName>
    <definedName name="АккаунтМенеджер" localSheetId="3">#REF!</definedName>
    <definedName name="АккаунтМенеджер" localSheetId="4">#REF!</definedName>
    <definedName name="АккаунтМенеджер" localSheetId="2">#REF!</definedName>
    <definedName name="АккаунтМенеджер" localSheetId="0">#REF!</definedName>
    <definedName name="АккаунтМенеджер" localSheetId="1">#REF!</definedName>
    <definedName name="АккаунтМенеджер">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6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5">Segmento!ббб</definedName>
    <definedName name="ббб" localSheetId="4">'МП (31.05)'!ббб</definedName>
    <definedName name="ббб" localSheetId="6">'Таргетинги social'!ббб</definedName>
    <definedName name="ббб" localSheetId="10">'ТТ соц.сети'!ббб</definedName>
    <definedName name="ббб">[0]!ббб</definedName>
    <definedName name="ббб_1" localSheetId="5">Segmento!ббб_1</definedName>
    <definedName name="ббб_1" localSheetId="4">'МП (31.05)'!ббб_1</definedName>
    <definedName name="ббб_1" localSheetId="6">'Таргетинги social'!ббб_1</definedName>
    <definedName name="ббб_1" localSheetId="10">'ТТ соц.сети'!ббб_1</definedName>
    <definedName name="ббб_1">ббб_1</definedName>
    <definedName name="Бренд" localSheetId="5">#REF!</definedName>
    <definedName name="Бренд" localSheetId="3">#REF!</definedName>
    <definedName name="Бренд" localSheetId="4">#REF!</definedName>
    <definedName name="Бренд" localSheetId="2">#REF!</definedName>
    <definedName name="Бренд" localSheetId="0">#REF!</definedName>
    <definedName name="Бренд" localSheetId="1">#REF!</definedName>
    <definedName name="Бренд" localSheetId="6">#REF!</definedName>
    <definedName name="Бренд">#REF!</definedName>
    <definedName name="в">[34]Прайс!$B$6:$B$123</definedName>
    <definedName name="вар3" localSheetId="5">Segmento!вар3</definedName>
    <definedName name="вар3" localSheetId="4">'МП (31.05)'!вар3</definedName>
    <definedName name="вар3" localSheetId="6">'Таргетинги social'!вар3</definedName>
    <definedName name="вар3" localSheetId="10">'ТТ соц.сети'!вар3</definedName>
    <definedName name="вар3">[0]!вар3</definedName>
    <definedName name="вар3_1" localSheetId="5">Segmento!вар3_1</definedName>
    <definedName name="вар3_1" localSheetId="4">'МП (31.05)'!вар3_1</definedName>
    <definedName name="вар3_1" localSheetId="6">'Таргетинги social'!вар3_1</definedName>
    <definedName name="вар3_1" localSheetId="10">'ТТ соц.сети'!вар3_1</definedName>
    <definedName name="вар3_1">вар3_1</definedName>
    <definedName name="вввв" localSheetId="5">Segmento!вввв</definedName>
    <definedName name="вввв" localSheetId="4">'МП (31.05)'!вввв</definedName>
    <definedName name="вввв" localSheetId="6">'Таргетинги social'!вввв</definedName>
    <definedName name="вввв" localSheetId="10">'ТТ соц.сети'!вввв</definedName>
    <definedName name="вввв">[0]!вввв</definedName>
    <definedName name="вввв_1" localSheetId="5">Segmento!вввв_1</definedName>
    <definedName name="вввв_1" localSheetId="4">'МП (31.05)'!вввв_1</definedName>
    <definedName name="вввв_1" localSheetId="6">'Таргетинги social'!вввв_1</definedName>
    <definedName name="вввв_1" localSheetId="10">'ТТ соц.сети'!вввв_1</definedName>
    <definedName name="вввв_1">вввв_1</definedName>
    <definedName name="ВессоЛинк" localSheetId="5">Segmento!ВессоЛинк</definedName>
    <definedName name="ВессоЛинк" localSheetId="4">'МП (31.05)'!ВессоЛинк</definedName>
    <definedName name="ВессоЛинк" localSheetId="6">'Таргетинги social'!ВессоЛинк</definedName>
    <definedName name="ВессоЛинк" localSheetId="10">'ТТ соц.сети'!ВессоЛинк</definedName>
    <definedName name="ВессоЛинк">[0]!ВессоЛинк</definedName>
    <definedName name="ВессоЛинк_1" localSheetId="5">Segmento!ВессоЛинк_1</definedName>
    <definedName name="ВессоЛинк_1" localSheetId="4">'МП (31.05)'!ВессоЛинк_1</definedName>
    <definedName name="ВессоЛинк_1" localSheetId="6">'Таргетинги social'!ВессоЛинк_1</definedName>
    <definedName name="ВессоЛинк_1" localSheetId="10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5">IF(#REF!=#REF!,OFFSET(#REF!,1,0,COUNTIF(#REF!,0)),OFFSET(#REF!,MATCH(#REF!,#REF!,0),0,COUNTIF(#REF!,#REF!)))</definedName>
    <definedName name="Выбор1" localSheetId="6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5">Segmento!ггггг</definedName>
    <definedName name="ггггг" localSheetId="4">'МП (31.05)'!ггггг</definedName>
    <definedName name="ггггг" localSheetId="6">'Таргетинги social'!ггггг</definedName>
    <definedName name="ггггг" localSheetId="10">'ТТ соц.сети'!ггггг</definedName>
    <definedName name="ггггг">[0]!ггггг</definedName>
    <definedName name="ггггг_1" localSheetId="5">Segmento!ггггг_1</definedName>
    <definedName name="ггггг_1" localSheetId="4">'МП (31.05)'!ггггг_1</definedName>
    <definedName name="ггггг_1" localSheetId="6">'Таргетинги social'!ггггг_1</definedName>
    <definedName name="ггггг_1" localSheetId="10">'ТТ соц.сети'!ггггг_1</definedName>
    <definedName name="ггггг_1">ггггг_1</definedName>
    <definedName name="Города" localSheetId="5">#REF!</definedName>
    <definedName name="Города" localSheetId="6">#REF!</definedName>
    <definedName name="Города" localSheetId="10">#REF!</definedName>
    <definedName name="Города">#REF!</definedName>
    <definedName name="гш" localSheetId="5">#REF!</definedName>
    <definedName name="гш" localSheetId="6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5">#REF!</definedName>
    <definedName name="Дата_создания" localSheetId="6">#REF!</definedName>
    <definedName name="Дата_создания">#REF!</definedName>
    <definedName name="ДатаВыгрузки" localSheetId="3">#REF!</definedName>
    <definedName name="ДатаВыгрузки" localSheetId="4">#REF!</definedName>
    <definedName name="ДатаВыгрузки" localSheetId="2">#REF!</definedName>
    <definedName name="ДатаВыгрузки" localSheetId="0">#REF!</definedName>
    <definedName name="ДатаВыгрузки" localSheetId="1">#REF!</definedName>
    <definedName name="ДатаВыгрузки">#REF!</definedName>
    <definedName name="дддд" localSheetId="5">Segmento!дддд</definedName>
    <definedName name="дддд" localSheetId="4">'МП (31.05)'!дддд</definedName>
    <definedName name="дддд" localSheetId="6">'Таргетинги social'!дддд</definedName>
    <definedName name="дддд" localSheetId="10">'ТТ соц.сети'!дддд</definedName>
    <definedName name="дддд">[0]!дддд</definedName>
    <definedName name="дддд_1" localSheetId="5">Segmento!дддд_1</definedName>
    <definedName name="дддд_1" localSheetId="4">'МП (31.05)'!дддд_1</definedName>
    <definedName name="дддд_1" localSheetId="6">'Таргетинги social'!дддд_1</definedName>
    <definedName name="дддд_1" localSheetId="10">'ТТ соц.сети'!дддд_1</definedName>
    <definedName name="дддд_1">дддд_1</definedName>
    <definedName name="день" localSheetId="3">[36]!день</definedName>
    <definedName name="день" localSheetId="4">[36]!день</definedName>
    <definedName name="день" localSheetId="2">[36]!день</definedName>
    <definedName name="день" localSheetId="0">[36]!день</definedName>
    <definedName name="день">[36]!день</definedName>
    <definedName name="Договор" localSheetId="3">#REF!</definedName>
    <definedName name="Договор" localSheetId="4">#REF!</definedName>
    <definedName name="Договор" localSheetId="2">#REF!</definedName>
    <definedName name="Договор" localSheetId="0">#REF!</definedName>
    <definedName name="Договор" localSheetId="1">#REF!</definedName>
    <definedName name="Договор" localSheetId="9">#REF!</definedName>
    <definedName name="Договор">#REF!</definedName>
    <definedName name="доля_собственных_программ">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6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6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5">#REF!</definedName>
    <definedName name="ен" localSheetId="6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5">#REF!</definedName>
    <definedName name="зона_вещания_через_ретранслятор" localSheetId="6">#REF!</definedName>
    <definedName name="зона_вещания_через_ретранслятор">#REF!</definedName>
    <definedName name="зх" localSheetId="5">#REF!</definedName>
    <definedName name="зх" localSheetId="6">#REF!</definedName>
    <definedName name="зх">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6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5">#REF!</definedName>
    <definedName name="ииииии" localSheetId="6">#REF!</definedName>
    <definedName name="ииииии" localSheetId="9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5">#REF!</definedName>
    <definedName name="йц" localSheetId="6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5">Segmento!К4</definedName>
    <definedName name="К4" localSheetId="4">'МП (31.05)'!К4</definedName>
    <definedName name="К4" localSheetId="6">'Таргетинги social'!К4</definedName>
    <definedName name="К4" localSheetId="10">'ТТ соц.сети'!К4</definedName>
    <definedName name="К4">[0]!К4</definedName>
    <definedName name="К4_1" localSheetId="5">Segmento!К4_1</definedName>
    <definedName name="К4_1" localSheetId="4">'МП (31.05)'!К4_1</definedName>
    <definedName name="К4_1" localSheetId="6">'Таргетинги social'!К4_1</definedName>
    <definedName name="К4_1" localSheetId="10">'ТТ соц.сети'!К4_1</definedName>
    <definedName name="К4_1">К4_1</definedName>
    <definedName name="кавабанга" localSheetId="5">#REF!</definedName>
    <definedName name="кавабанга" localSheetId="6">#REF!</definedName>
    <definedName name="кавабанга" localSheetId="9">#REF!</definedName>
    <definedName name="кавабанга">#REF!</definedName>
    <definedName name="Категория" localSheetId="5">#REF!</definedName>
    <definedName name="Категория" localSheetId="6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5">#REF!</definedName>
    <definedName name="Количество_городов" localSheetId="6">#REF!</definedName>
    <definedName name="Количество_городов">#REF!</definedName>
    <definedName name="Количество_дней" localSheetId="5">#REF!</definedName>
    <definedName name="Количество_дней" localSheetId="6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5">Segmento!Конст</definedName>
    <definedName name="Конст" localSheetId="4">'МП (31.05)'!Конст</definedName>
    <definedName name="Конст" localSheetId="6">'Таргетинги social'!Конст</definedName>
    <definedName name="Конст" localSheetId="10">'ТТ соц.сети'!Конст</definedName>
    <definedName name="Конст">[0]!Конст</definedName>
    <definedName name="Конст_1" localSheetId="5">Segmento!Конст_1</definedName>
    <definedName name="Конст_1" localSheetId="4">'МП (31.05)'!Конст_1</definedName>
    <definedName name="Конст_1" localSheetId="6">'Таргетинги social'!Конст_1</definedName>
    <definedName name="Конст_1" localSheetId="10">'ТТ соц.сети'!Конст_1</definedName>
    <definedName name="Конст_1">Конст_1</definedName>
    <definedName name="Константин2" localSheetId="5">Segmento!Константин2</definedName>
    <definedName name="Константин2" localSheetId="4">'МП (31.05)'!Константин2</definedName>
    <definedName name="Константин2" localSheetId="6">'Таргетинги social'!Константин2</definedName>
    <definedName name="Константин2" localSheetId="10">'ТТ соц.сети'!Константин2</definedName>
    <definedName name="Константин2">[0]!Константин2</definedName>
    <definedName name="Константин2_1" localSheetId="5">Segmento!Константин2_1</definedName>
    <definedName name="Константин2_1" localSheetId="4">'МП (31.05)'!Константин2_1</definedName>
    <definedName name="Константин2_1" localSheetId="6">'Таргетинги social'!Константин2_1</definedName>
    <definedName name="Константин2_1" localSheetId="10">'ТТ соц.сети'!Константин2_1</definedName>
    <definedName name="Константин2_1">Константин2_1</definedName>
    <definedName name="Константин4" localSheetId="5">Segmento!Константин4</definedName>
    <definedName name="Константин4" localSheetId="4">'МП (31.05)'!Константин4</definedName>
    <definedName name="Константин4" localSheetId="6">'Таргетинги social'!Константин4</definedName>
    <definedName name="Константин4" localSheetId="10">'ТТ соц.сети'!Константин4</definedName>
    <definedName name="Константин4">[0]!Константин4</definedName>
    <definedName name="Константин4_1" localSheetId="5">Segmento!Константин4_1</definedName>
    <definedName name="Константин4_1" localSheetId="4">'МП (31.05)'!Константин4_1</definedName>
    <definedName name="Константин4_1" localSheetId="6">'Таргетинги social'!Константин4_1</definedName>
    <definedName name="Константин4_1" localSheetId="10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5">[38]Предлож_СПб!#REF!</definedName>
    <definedName name="кфеу" localSheetId="6">[38]Предлож_СПб!#REF!</definedName>
    <definedName name="кфеу">[38]Предлож_СПб!#REF!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5">#REF!,#REF!,#REF!,#REF!,#REF!,#REF!</definedName>
    <definedName name="Лист10Rg1" localSheetId="6">#REF!,#REF!,#REF!,#REF!,#REF!,#REF!</definedName>
    <definedName name="Лист10Rg1">#REF!,#REF!,#REF!,#REF!,#REF!,#REF!</definedName>
    <definedName name="Лист10Rg2" localSheetId="5">#REF!,#REF!,#REF!,#REF!,#REF!,#REF!</definedName>
    <definedName name="Лист10Rg2" localSheetId="6">#REF!,#REF!,#REF!,#REF!,#REF!,#REF!</definedName>
    <definedName name="Лист10Rg2">#REF!,#REF!,#REF!,#REF!,#REF!,#REF!</definedName>
    <definedName name="Лист10Rg3" localSheetId="5">#REF!,#REF!,#REF!,#REF!,#REF!,#REF!</definedName>
    <definedName name="Лист10Rg3" localSheetId="6">#REF!,#REF!,#REF!,#REF!,#REF!,#REF!</definedName>
    <definedName name="Лист10Rg3">#REF!,#REF!,#REF!,#REF!,#REF!,#REF!</definedName>
    <definedName name="Лист10Rg4" localSheetId="5">#REF!,#REF!,#REF!,#REF!,#REF!,#REF!,#REF!,#REF!,#REF!,#REF!,#REF!,#REF!,#REF!,#REF!,#REF!,#REF!,#REF!,#REF!</definedName>
    <definedName name="Лист10Rg4" localSheetId="6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 localSheetId="6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 localSheetId="6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5">#REF!,#REF!,#REF!,#REF!,#REF!,#REF!,#REF!,#REF!,#REF!,#REF!,#REF!,#REF!,#REF!</definedName>
    <definedName name="Лист7Rg1" localSheetId="6">#REF!,#REF!,#REF!,#REF!,#REF!,#REF!,#REF!,#REF!,#REF!,#REF!,#REF!,#REF!,#REF!</definedName>
    <definedName name="Лист7Rg1">#REF!,#REF!,#REF!,#REF!,#REF!,#REF!,#REF!,#REF!,#REF!,#REF!,#REF!,#REF!,#REF!</definedName>
    <definedName name="Лист7Rg2" localSheetId="5">#REF!,#REF!,#REF!,#REF!,#REF!,#REF!,#REF!,#REF!,#REF!,#REF!,#REF!,#REF!,#REF!</definedName>
    <definedName name="Лист7Rg2" localSheetId="6">#REF!,#REF!,#REF!,#REF!,#REF!,#REF!,#REF!,#REF!,#REF!,#REF!,#REF!,#REF!,#REF!</definedName>
    <definedName name="Лист7Rg2">#REF!,#REF!,#REF!,#REF!,#REF!,#REF!,#REF!,#REF!,#REF!,#REF!,#REF!,#REF!,#REF!</definedName>
    <definedName name="Лист7Rg3" localSheetId="5">#REF!,#REF!,#REF!,#REF!,#REF!,#REF!,#REF!,#REF!,#REF!,#REF!,#REF!,#REF!,#REF!</definedName>
    <definedName name="Лист7Rg3" localSheetId="6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3">#REF!</definedName>
    <definedName name="Медиаплан" localSheetId="4">#REF!</definedName>
    <definedName name="Медиаплан" localSheetId="2">#REF!</definedName>
    <definedName name="Медиаплан" localSheetId="0">#REF!</definedName>
    <definedName name="Медиаплан" localSheetId="1">#REF!</definedName>
    <definedName name="Медиаплан" localSheetId="9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3">[39]!Модуль3.день</definedName>
    <definedName name="Модуль3.день" localSheetId="4">[39]!Модуль3.день</definedName>
    <definedName name="Модуль3.день" localSheetId="2">[39]!Модуль3.день</definedName>
    <definedName name="Модуль3.день" localSheetId="0">[39]!Модуль3.день</definedName>
    <definedName name="Модуль3.день">[39]!Модуль3.день</definedName>
    <definedName name="Москва" localSheetId="5">#REF!</definedName>
    <definedName name="Москва" localSheetId="6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3">#REF!</definedName>
    <definedName name="НазваниеРекламнойКампании" localSheetId="4">#REF!</definedName>
    <definedName name="НазваниеРекламнойКампании" localSheetId="2">#REF!</definedName>
    <definedName name="НазваниеРекламнойКампании" localSheetId="0">#REF!</definedName>
    <definedName name="НазваниеРекламнойКампании" localSheetId="1">#REF!</definedName>
    <definedName name="НазваниеРекламнойКампании" localSheetId="9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3">#REF!</definedName>
    <definedName name="НомерРекламнойКампании" localSheetId="4">#REF!</definedName>
    <definedName name="НомерРекламнойКампании" localSheetId="2">#REF!</definedName>
    <definedName name="НомерРекламнойКампании" localSheetId="0">#REF!</definedName>
    <definedName name="НомерРекламнойКампании" localSheetId="1">#REF!</definedName>
    <definedName name="НомерРекламнойКампании" localSheetId="9">#REF!</definedName>
    <definedName name="НомерРекламнойКампании">#REF!</definedName>
    <definedName name="нтв" localSheetId="5" hidden="1">{"'Лист1'!$A$1:$H$45"}</definedName>
    <definedName name="нтв" localSheetId="4" hidden="1">{"'Лист1'!$A$1:$H$45"}</definedName>
    <definedName name="нтв" localSheetId="6" hidden="1">{"'Лист1'!$A$1:$H$45"}</definedName>
    <definedName name="нтв" localSheetId="10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5">#REF!</definedName>
    <definedName name="_xlnm.Print_Area" localSheetId="3">'МП (25.05)'!$C$1:$CR$40</definedName>
    <definedName name="_xlnm.Print_Area" localSheetId="4">'МП (31.05)'!$C$1:$CR$40</definedName>
    <definedName name="_xlnm.Print_Area" localSheetId="2">'МП old'!$B$1:$CQ$40</definedName>
    <definedName name="_xlnm.Print_Area" localSheetId="0">СТАТИСТИКА!$B$3:$DS$32</definedName>
    <definedName name="_xlnm.Print_Area" localSheetId="1">'СТАТИСТИКА old'!$B$3:$DW$32</definedName>
    <definedName name="_xlnm.Print_Area" localSheetId="6">#REF!</definedName>
    <definedName name="_xlnm.Print_Area">#REF!</definedName>
    <definedName name="Объемная_скидка" localSheetId="5">#REF!</definedName>
    <definedName name="Объемная_скидка" localSheetId="6">#REF!</definedName>
    <definedName name="Объемная_скидка">#REF!</definedName>
    <definedName name="Одна" localSheetId="5">'[40]От Юли'!#REF!</definedName>
    <definedName name="Одна" localSheetId="6">'[40]От Юли'!#REF!</definedName>
    <definedName name="Одна">'[40]От Юли'!#REF!</definedName>
    <definedName name="отЛариной" localSheetId="5">Segmento!отЛариной</definedName>
    <definedName name="отЛариной" localSheetId="4">'МП (31.05)'!отЛариной</definedName>
    <definedName name="отЛариной" localSheetId="6">'Таргетинги social'!отЛариной</definedName>
    <definedName name="отЛариной" localSheetId="10">'ТТ соц.сети'!отЛариной</definedName>
    <definedName name="отЛариной">[0]!отЛариной</definedName>
    <definedName name="отЛариной_1" localSheetId="5">Segmento!отЛариной_1</definedName>
    <definedName name="отЛариной_1" localSheetId="4">'МП (31.05)'!отЛариной_1</definedName>
    <definedName name="отЛариной_1" localSheetId="6">'Таргетинги social'!отЛариной_1</definedName>
    <definedName name="отЛариной_1" localSheetId="10">'ТТ соц.сети'!отЛариной_1</definedName>
    <definedName name="отЛариной_1">отЛариной_1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6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10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5">#REF!</definedName>
    <definedName name="перекрытие_местными_каналами" localSheetId="6">#REF!</definedName>
    <definedName name="перекрытие_местными_каналами">#REF!</definedName>
    <definedName name="Период_размещения" localSheetId="5">#REF!</definedName>
    <definedName name="Период_размещения" localSheetId="6">#REF!</definedName>
    <definedName name="Период_размещения">#REF!</definedName>
    <definedName name="ПериодПроведения" localSheetId="3">#REF!</definedName>
    <definedName name="ПериодПроведения" localSheetId="4">#REF!</definedName>
    <definedName name="ПериодПроведения" localSheetId="2">#REF!</definedName>
    <definedName name="ПериодПроведения" localSheetId="0">#REF!</definedName>
    <definedName name="ПериодПроведения" localSheetId="1">#REF!</definedName>
    <definedName name="ПериодПроведения" localSheetId="9">#REF!</definedName>
    <definedName name="ПериодПроведения">#REF!</definedName>
    <definedName name="Площадка" localSheetId="6">#REF!</definedName>
    <definedName name="Площадка">#REF!</definedName>
    <definedName name="ПЛОЩАДКА_Moble" localSheetId="6">#REF!</definedName>
    <definedName name="ПЛОЩАДКА_Moble">#REF!</definedName>
    <definedName name="ПЛОЩАДКА_SEA">[41]!ПЛОЩАДКА_КОНТЕКСТ[ПЛОЩАДКА_SEA]</definedName>
    <definedName name="ПоказыватьЦены" localSheetId="3">#REF!</definedName>
    <definedName name="ПоказыватьЦены" localSheetId="4">#REF!</definedName>
    <definedName name="ПоказыватьЦены" localSheetId="2">#REF!</definedName>
    <definedName name="ПоказыватьЦены" localSheetId="0">#REF!</definedName>
    <definedName name="ПоказыватьЦены" localSheetId="1">#REF!</definedName>
    <definedName name="ПоказыватьЦены" localSheetId="9">#REF!</definedName>
    <definedName name="ПоказыватьЦены">#REF!</definedName>
    <definedName name="пр" hidden="1">#REF!</definedName>
    <definedName name="пра" localSheetId="5">Segmento!пра</definedName>
    <definedName name="пра" localSheetId="4">'МП (31.05)'!пра</definedName>
    <definedName name="пра" localSheetId="6">'Таргетинги social'!пра</definedName>
    <definedName name="пра" localSheetId="10">'ТТ соц.сети'!пра</definedName>
    <definedName name="пра">[0]!пра</definedName>
    <definedName name="пра_1" localSheetId="5">Segmento!пра_1</definedName>
    <definedName name="пра_1" localSheetId="4">'МП (31.05)'!пра_1</definedName>
    <definedName name="пра_1" localSheetId="6">'Таргетинги social'!пра_1</definedName>
    <definedName name="пра_1" localSheetId="10">'ТТ соц.сети'!пра_1</definedName>
    <definedName name="пра_1">пра_1</definedName>
    <definedName name="прайм" localSheetId="5">#REF!</definedName>
    <definedName name="прайм" localSheetId="6">#REF!</definedName>
    <definedName name="прайм" localSheetId="10">#REF!</definedName>
    <definedName name="прайм">#REF!</definedName>
    <definedName name="Приложение" localSheetId="3">#REF!</definedName>
    <definedName name="Приложение" localSheetId="4">#REF!</definedName>
    <definedName name="Приложение" localSheetId="2">#REF!</definedName>
    <definedName name="Приложение" localSheetId="0">#REF!</definedName>
    <definedName name="Приложение" localSheetId="1">#REF!</definedName>
    <definedName name="Приложение">#REF!</definedName>
    <definedName name="ПроцентПрибылиМедиаплана" localSheetId="3">#REF!</definedName>
    <definedName name="ПроцентПрибылиМедиаплана" localSheetId="4">#REF!</definedName>
    <definedName name="ПроцентПрибылиМедиаплана" localSheetId="2">#REF!</definedName>
    <definedName name="ПроцентПрибылиМедиаплана" localSheetId="0">#REF!</definedName>
    <definedName name="ПроцентПрибылиМедиаплана" localSheetId="1">#REF!</definedName>
    <definedName name="ПроцентПрибылиМедиаплана">#REF!</definedName>
    <definedName name="ПССР" localSheetId="5">Segmento!ПССР</definedName>
    <definedName name="ПССР" localSheetId="4">'МП (31.05)'!ПССР</definedName>
    <definedName name="ПССР" localSheetId="6">'Таргетинги social'!ПССР</definedName>
    <definedName name="ПССР" localSheetId="10">'ТТ соц.сети'!ПССР</definedName>
    <definedName name="ПССР">[0]!ПССР</definedName>
    <definedName name="ПССР_1" localSheetId="5">Segmento!ПССР_1</definedName>
    <definedName name="ПССР_1" localSheetId="4">'МП (31.05)'!ПССР_1</definedName>
    <definedName name="ПССР_1" localSheetId="6">'Таргетинги social'!ПССР_1</definedName>
    <definedName name="ПССР_1" localSheetId="10">'ТТ соц.сети'!ПССР_1</definedName>
    <definedName name="ПССР_1">ПССР_1</definedName>
    <definedName name="р" localSheetId="5">#REF!</definedName>
    <definedName name="р" localSheetId="6">#REF!</definedName>
    <definedName name="р" localSheetId="9">#REF!</definedName>
    <definedName name="р">#REF!</definedName>
    <definedName name="РАЗМЕР_SEA">[41]!РАЗМЕР_КОНТЕКСТ[[#All],[РАЗМЕР_SEA]]</definedName>
    <definedName name="Рамеко" localSheetId="5">Segmento!Рамеко</definedName>
    <definedName name="Рамеко" localSheetId="4">'МП (31.05)'!Рамеко</definedName>
    <definedName name="Рамеко" localSheetId="6">'Таргетинги social'!Рамеко</definedName>
    <definedName name="Рамеко" localSheetId="10">'ТТ соц.сети'!Рамеко</definedName>
    <definedName name="Рамеко">[0]!Рамеко</definedName>
    <definedName name="Рамеко_1" localSheetId="5">Segmento!Рамеко_1</definedName>
    <definedName name="Рамеко_1" localSheetId="4">'МП (31.05)'!Рамеко_1</definedName>
    <definedName name="Рамеко_1" localSheetId="6">'Таргетинги social'!Рамеко_1</definedName>
    <definedName name="Рамеко_1" localSheetId="10">'ТТ соц.сети'!Рамеко_1</definedName>
    <definedName name="Рамеко_1">Рамеко_1</definedName>
    <definedName name="Регионы_">'[42]Прайс-лист'!$A$17:$A$41</definedName>
    <definedName name="Рекламодатель" localSheetId="3">#REF!</definedName>
    <definedName name="Рекламодатель" localSheetId="4">#REF!</definedName>
    <definedName name="Рекламодатель" localSheetId="2">#REF!</definedName>
    <definedName name="Рекламодатель" localSheetId="0">#REF!</definedName>
    <definedName name="Рекламодатель" localSheetId="1">#REF!</definedName>
    <definedName name="Рекламодатель" localSheetId="9">#REF!</definedName>
    <definedName name="Рекламодатель">#REF!</definedName>
    <definedName name="_xlnm.Recorder">#REF!</definedName>
    <definedName name="РР" localSheetId="5">Segmento!РР</definedName>
    <definedName name="РР" localSheetId="4">'МП (31.05)'!РР</definedName>
    <definedName name="РР" localSheetId="6">'Таргетинги social'!РР</definedName>
    <definedName name="РР" localSheetId="10">'ТТ соц.сети'!РР</definedName>
    <definedName name="РР">[0]!РР</definedName>
    <definedName name="РР_1" localSheetId="5">Segmento!РР_1</definedName>
    <definedName name="РР_1" localSheetId="4">'МП (31.05)'!РР_1</definedName>
    <definedName name="РР_1" localSheetId="6">'Таргетинги social'!РР_1</definedName>
    <definedName name="РР_1" localSheetId="10">'ТТ соц.сети'!РР_1</definedName>
    <definedName name="РР_1">РР_1</definedName>
    <definedName name="с2" localSheetId="5">#REF!</definedName>
    <definedName name="с2" localSheetId="6">#REF!</definedName>
    <definedName name="с2" localSheetId="10">#REF!</definedName>
    <definedName name="с2">#REF!</definedName>
    <definedName name="Сеанс_1" localSheetId="5">#REF!</definedName>
    <definedName name="Сеанс_1" localSheetId="6">#REF!</definedName>
    <definedName name="Сеанс_1">#REF!</definedName>
    <definedName name="Сеанс_10" localSheetId="5">#REF!</definedName>
    <definedName name="Сеанс_10" localSheetId="6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5">#REF!</definedName>
    <definedName name="Стоимость" localSheetId="6">#REF!</definedName>
    <definedName name="Стоимость">#REF!</definedName>
    <definedName name="Стоимость_адаптации" localSheetId="5">#REF!</definedName>
    <definedName name="Стоимость_адаптации" localSheetId="6">#REF!</definedName>
    <definedName name="Стоимость_адаптации">#REF!</definedName>
    <definedName name="Стоимость_тиражирования" localSheetId="5">#REF!</definedName>
    <definedName name="Стоимость_тиражирования" localSheetId="6">#REF!</definedName>
    <definedName name="Стоимость_тиражирования">#REF!</definedName>
    <definedName name="СтоимостьСоСкидками">#REF!</definedName>
    <definedName name="сч" localSheetId="3">#REF!</definedName>
    <definedName name="сч" localSheetId="4">#REF!</definedName>
    <definedName name="сч" localSheetId="2">#REF!</definedName>
    <definedName name="сч" localSheetId="0">#REF!</definedName>
    <definedName name="сч" localSheetId="1">#REF!</definedName>
    <definedName name="сч">#REF!</definedName>
    <definedName name="ТрафикМенеджер" localSheetId="3">#REF!</definedName>
    <definedName name="ТрафикМенеджер" localSheetId="4">#REF!</definedName>
    <definedName name="ТрафикМенеджер" localSheetId="2">#REF!</definedName>
    <definedName name="ТрафикМенеджер" localSheetId="0">#REF!</definedName>
    <definedName name="ТрафикМенеджер" localSheetId="1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5">#REF!</definedName>
    <definedName name="ук" localSheetId="6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5">#REF!</definedName>
    <definedName name="формат_вещания" localSheetId="6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5">#REF!</definedName>
    <definedName name="фы" localSheetId="6">#REF!</definedName>
    <definedName name="фы">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6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5">#REF!</definedName>
    <definedName name="Хронометраж" localSheetId="6">#REF!</definedName>
    <definedName name="Хронометраж">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6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6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5">#REF!</definedName>
    <definedName name="цу" localSheetId="6">#REF!</definedName>
    <definedName name="цу">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6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6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6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5">Segmento!шанс</definedName>
    <definedName name="шанс" localSheetId="4">'МП (31.05)'!шанс</definedName>
    <definedName name="шанс" localSheetId="6">'Таргетинги social'!шанс</definedName>
    <definedName name="шанс" localSheetId="10">'ТТ соц.сети'!шанс</definedName>
    <definedName name="шанс">[0]!шанс</definedName>
    <definedName name="шанс_1" localSheetId="5">Segmento!шанс_1</definedName>
    <definedName name="шанс_1" localSheetId="4">'МП (31.05)'!шанс_1</definedName>
    <definedName name="шанс_1" localSheetId="6">'Таргетинги social'!шанс_1</definedName>
    <definedName name="шанс_1" localSheetId="10">'ТТ соц.сети'!шанс_1</definedName>
    <definedName name="шанс_1">шанс_1</definedName>
    <definedName name="Шансон" localSheetId="5">Segmento!Шансон</definedName>
    <definedName name="Шансон" localSheetId="4">'МП (31.05)'!Шансон</definedName>
    <definedName name="Шансон" localSheetId="6">'Таргетинги social'!Шансон</definedName>
    <definedName name="Шансон" localSheetId="10">'ТТ соц.сети'!Шансон</definedName>
    <definedName name="Шансон">[0]!Шансон</definedName>
    <definedName name="Шансон_1" localSheetId="5">Segmento!Шансон_1</definedName>
    <definedName name="Шансон_1" localSheetId="4">'МП (31.05)'!Шансон_1</definedName>
    <definedName name="Шансон_1" localSheetId="6">'Таргетинги social'!Шансон_1</definedName>
    <definedName name="Шансон_1" localSheetId="10">'ТТ соц.сети'!Шансон_1</definedName>
    <definedName name="Шансон_1">Шансон_1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6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10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5">#REF!</definedName>
    <definedName name="шщ" localSheetId="6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5">#REF!</definedName>
    <definedName name="щз" localSheetId="6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6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6" hidden="1">{#N/A,#N/A,TRUE,"Пресса";#N/A,#N/A,TRUE,"Метро";#N/A,#N/A,TRUE,"Щиты";#N/A,#N/A,TRUE,"График";#N/A,#N/A,TRUE,"График"}</definedName>
    <definedName name="ывыв" localSheetId="10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6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3">#REF!</definedName>
    <definedName name="ЮрлицоРекламодателя" localSheetId="4">#REF!</definedName>
    <definedName name="ЮрлицоРекламодателя" localSheetId="2">#REF!</definedName>
    <definedName name="ЮрлицоРекламодателя" localSheetId="0">#REF!</definedName>
    <definedName name="ЮрлицоРекламодателя" localSheetId="1">#REF!</definedName>
    <definedName name="ЮрлицоРекламодателя" localSheetId="9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65" l="1"/>
  <c r="BI9" i="65" l="1"/>
  <c r="BI11" i="65"/>
  <c r="BG9" i="65"/>
  <c r="BG10" i="65"/>
  <c r="BG11" i="65"/>
  <c r="Z20" i="87"/>
  <c r="AE10" i="65"/>
  <c r="AQ10" i="65"/>
  <c r="Y10" i="65"/>
  <c r="AA9" i="65" l="1"/>
  <c r="Q26" i="87"/>
  <c r="Q25" i="87"/>
  <c r="R20" i="87"/>
  <c r="S19" i="87"/>
  <c r="AF17" i="87"/>
  <c r="AG17" i="87" s="1"/>
  <c r="BE16" i="87"/>
  <c r="BD16" i="87"/>
  <c r="BA16" i="87"/>
  <c r="J16" i="87" s="1"/>
  <c r="L16" i="87" s="1"/>
  <c r="AZ16" i="87"/>
  <c r="V16" i="87"/>
  <c r="T16" i="87"/>
  <c r="Z16" i="87" s="1"/>
  <c r="R16" i="87"/>
  <c r="Q16" i="87"/>
  <c r="D16" i="87"/>
  <c r="BH15" i="87"/>
  <c r="BG15" i="87"/>
  <c r="BE15" i="87"/>
  <c r="J15" i="87" s="1"/>
  <c r="L15" i="87" s="1"/>
  <c r="AD15" i="87"/>
  <c r="Z15" i="87"/>
  <c r="T15" i="87" s="1"/>
  <c r="R15" i="87"/>
  <c r="S15" i="87" s="1"/>
  <c r="D15" i="87"/>
  <c r="BH14" i="87"/>
  <c r="BG14" i="87"/>
  <c r="BE14" i="87"/>
  <c r="J14" i="87" s="1"/>
  <c r="L14" i="87" s="1"/>
  <c r="AD14" i="87"/>
  <c r="Z14" i="87"/>
  <c r="T14" i="87" s="1"/>
  <c r="R14" i="87"/>
  <c r="S14" i="87" s="1"/>
  <c r="D14" i="87"/>
  <c r="C14" i="87"/>
  <c r="C15" i="87" s="1"/>
  <c r="C16" i="87" s="1"/>
  <c r="BE13" i="87"/>
  <c r="BD13" i="87"/>
  <c r="BA13" i="87"/>
  <c r="AZ13" i="87"/>
  <c r="J13" i="87" s="1"/>
  <c r="L13" i="87" s="1"/>
  <c r="T13" i="87"/>
  <c r="X13" i="87" s="1"/>
  <c r="R13" i="87"/>
  <c r="AA13" i="87" s="1"/>
  <c r="Q13" i="87"/>
  <c r="D13" i="87"/>
  <c r="C13" i="87"/>
  <c r="BE12" i="87"/>
  <c r="BD12" i="87"/>
  <c r="J12" i="87" s="1"/>
  <c r="L12" i="87" s="1"/>
  <c r="BA12" i="87"/>
  <c r="AZ12" i="87"/>
  <c r="Z12" i="87"/>
  <c r="X12" i="87"/>
  <c r="T12" i="87"/>
  <c r="R12" i="87"/>
  <c r="R25" i="87" s="1"/>
  <c r="Q12" i="87"/>
  <c r="D12" i="87"/>
  <c r="BY11" i="87"/>
  <c r="BI11" i="87"/>
  <c r="BJ10" i="87" s="1"/>
  <c r="BJ11" i="87" s="1"/>
  <c r="BK10" i="87" s="1"/>
  <c r="BK11" i="87" s="1"/>
  <c r="BL10" i="87" s="1"/>
  <c r="BC11" i="87"/>
  <c r="BD10" i="87" s="1"/>
  <c r="BD11" i="87" s="1"/>
  <c r="BE10" i="87" s="1"/>
  <c r="BE11" i="87" s="1"/>
  <c r="BF10" i="87" s="1"/>
  <c r="BF11" i="87" s="1"/>
  <c r="BG10" i="87" s="1"/>
  <c r="AR11" i="87"/>
  <c r="CN10" i="87"/>
  <c r="CN11" i="87" s="1"/>
  <c r="CO10" i="87" s="1"/>
  <c r="CO11" i="87" s="1"/>
  <c r="CP10" i="87" s="1"/>
  <c r="CP11" i="87" s="1"/>
  <c r="CM10" i="87"/>
  <c r="CD10" i="87"/>
  <c r="CD11" i="87" s="1"/>
  <c r="CE10" i="87" s="1"/>
  <c r="CE11" i="87" s="1"/>
  <c r="CF10" i="87" s="1"/>
  <c r="CF11" i="87" s="1"/>
  <c r="CG10" i="87" s="1"/>
  <c r="CG11" i="87" s="1"/>
  <c r="CH10" i="87" s="1"/>
  <c r="CH11" i="87" s="1"/>
  <c r="CI10" i="87" s="1"/>
  <c r="CI11" i="87" s="1"/>
  <c r="CJ10" i="87" s="1"/>
  <c r="CJ11" i="87" s="1"/>
  <c r="CK10" i="87" s="1"/>
  <c r="CK11" i="87" s="1"/>
  <c r="CL10" i="87" s="1"/>
  <c r="CC10" i="87"/>
  <c r="BZ10" i="87"/>
  <c r="BZ11" i="87" s="1"/>
  <c r="CA10" i="87" s="1"/>
  <c r="CA11" i="87" s="1"/>
  <c r="CB10" i="87" s="1"/>
  <c r="BY10" i="87"/>
  <c r="BX10" i="87"/>
  <c r="BS10" i="87"/>
  <c r="BS11" i="87" s="1"/>
  <c r="BT10" i="87" s="1"/>
  <c r="BT11" i="87" s="1"/>
  <c r="BU10" i="87" s="1"/>
  <c r="BU11" i="87" s="1"/>
  <c r="BV10" i="87" s="1"/>
  <c r="BV11" i="87" s="1"/>
  <c r="BW10" i="87" s="1"/>
  <c r="BR10" i="87"/>
  <c r="BN10" i="87"/>
  <c r="BN11" i="87" s="1"/>
  <c r="BO10" i="87" s="1"/>
  <c r="BO11" i="87" s="1"/>
  <c r="BP10" i="87" s="1"/>
  <c r="BP11" i="87" s="1"/>
  <c r="BQ10" i="87" s="1"/>
  <c r="BM10" i="87"/>
  <c r="BI10" i="87"/>
  <c r="BH10" i="87"/>
  <c r="BC10" i="87"/>
  <c r="BB10" i="87"/>
  <c r="AX10" i="87"/>
  <c r="AX11" i="87" s="1"/>
  <c r="AY10" i="87" s="1"/>
  <c r="AY11" i="87" s="1"/>
  <c r="AZ10" i="87" s="1"/>
  <c r="AZ11" i="87" s="1"/>
  <c r="BA10" i="87" s="1"/>
  <c r="AW10" i="87"/>
  <c r="AS10" i="87"/>
  <c r="AS11" i="87" s="1"/>
  <c r="AT10" i="87" s="1"/>
  <c r="AT11" i="87" s="1"/>
  <c r="AU10" i="87" s="1"/>
  <c r="AU11" i="87" s="1"/>
  <c r="AV10" i="87" s="1"/>
  <c r="AF8" i="87"/>
  <c r="AF7" i="87" s="1"/>
  <c r="X20" i="87" l="1"/>
  <c r="Q15" i="87"/>
  <c r="V15" i="87"/>
  <c r="AB15" i="87" s="1"/>
  <c r="T17" i="87"/>
  <c r="AD16" i="87"/>
  <c r="Q14" i="87"/>
  <c r="V14" i="87"/>
  <c r="AB14" i="87" s="1"/>
  <c r="AC16" i="87"/>
  <c r="CV16" i="87"/>
  <c r="V12" i="87"/>
  <c r="Z13" i="87"/>
  <c r="AD13" i="87" s="1"/>
  <c r="R17" i="87"/>
  <c r="X16" i="87"/>
  <c r="X17" i="87" s="1"/>
  <c r="R26" i="87"/>
  <c r="R27" i="87" s="1"/>
  <c r="AC13" i="87"/>
  <c r="AA14" i="87"/>
  <c r="AA15" i="87"/>
  <c r="R18" i="87"/>
  <c r="AA12" i="87"/>
  <c r="CT12" i="87"/>
  <c r="CT17" i="87" s="1"/>
  <c r="CT19" i="87" s="1"/>
  <c r="AB12" i="87"/>
  <c r="CU12" i="87"/>
  <c r="CU17" i="87" s="1"/>
  <c r="CU19" i="87" s="1"/>
  <c r="S13" i="87"/>
  <c r="AA16" i="87"/>
  <c r="CT16" i="87"/>
  <c r="AB16" i="87"/>
  <c r="CU16" i="87"/>
  <c r="AE17" i="87"/>
  <c r="AC12" i="87"/>
  <c r="CV12" i="87"/>
  <c r="CV17" i="87" s="1"/>
  <c r="CV19" i="87" s="1"/>
  <c r="S12" i="87"/>
  <c r="AD12" i="87"/>
  <c r="V13" i="87"/>
  <c r="AB13" i="87" s="1"/>
  <c r="S16" i="87"/>
  <c r="R31" i="87" l="1"/>
  <c r="R32" i="87" s="1"/>
  <c r="S27" i="87"/>
  <c r="S25" i="87"/>
  <c r="AC17" i="87"/>
  <c r="X8" i="87"/>
  <c r="X7" i="87" s="1"/>
  <c r="CW19" i="87"/>
  <c r="R21" i="87"/>
  <c r="V17" i="87"/>
  <c r="Z17" i="87"/>
  <c r="S17" i="87"/>
  <c r="Y17" i="87"/>
  <c r="Q17" i="87"/>
  <c r="AA17" i="87"/>
  <c r="W17" i="87"/>
  <c r="T8" i="87"/>
  <c r="T7" i="87" s="1"/>
  <c r="S26" i="87"/>
  <c r="U17" i="87" l="1"/>
  <c r="AB17" i="87"/>
  <c r="V8" i="87"/>
  <c r="V7" i="87" s="1"/>
  <c r="R22" i="87"/>
  <c r="R23" i="87" s="1"/>
  <c r="R24" i="87" s="1"/>
  <c r="AD17" i="87"/>
  <c r="Z8" i="87"/>
  <c r="Z7" i="87" s="1"/>
  <c r="T10" i="65" l="1"/>
  <c r="T9" i="65"/>
  <c r="O10" i="65"/>
  <c r="P10" i="65"/>
  <c r="O9" i="65"/>
  <c r="P9" i="65"/>
  <c r="N10" i="65"/>
  <c r="N9" i="65"/>
  <c r="J12" i="86"/>
  <c r="J13" i="86"/>
  <c r="J16" i="86"/>
  <c r="J15" i="86"/>
  <c r="M10" i="65"/>
  <c r="J14" i="86"/>
  <c r="M9" i="65" s="1"/>
  <c r="U8" i="65" l="1"/>
  <c r="Q26" i="86"/>
  <c r="Q25" i="86"/>
  <c r="S19" i="86"/>
  <c r="AF17" i="86"/>
  <c r="AG17" i="86" s="1"/>
  <c r="BE16" i="86"/>
  <c r="BD16" i="86"/>
  <c r="BA16" i="86"/>
  <c r="AZ16" i="86"/>
  <c r="L16" i="86" s="1"/>
  <c r="T16" i="86"/>
  <c r="Z16" i="86" s="1"/>
  <c r="Q16" i="86"/>
  <c r="R16" i="86" s="1"/>
  <c r="D16" i="86"/>
  <c r="BH15" i="86"/>
  <c r="BG15" i="86"/>
  <c r="BE15" i="86"/>
  <c r="L15" i="86" s="1"/>
  <c r="Z15" i="86"/>
  <c r="T15" i="86" s="1"/>
  <c r="R15" i="86"/>
  <c r="S15" i="86" s="1"/>
  <c r="D15" i="86"/>
  <c r="BH14" i="86"/>
  <c r="BG14" i="86"/>
  <c r="BE14" i="86"/>
  <c r="L14" i="86" s="1"/>
  <c r="Z14" i="86"/>
  <c r="T14" i="86"/>
  <c r="V14" i="86" s="1"/>
  <c r="R14" i="86"/>
  <c r="S14" i="86" s="1"/>
  <c r="D14" i="86"/>
  <c r="BE13" i="86"/>
  <c r="BD13" i="86"/>
  <c r="BA13" i="86"/>
  <c r="AZ13" i="86"/>
  <c r="T13" i="86"/>
  <c r="X13" i="86" s="1"/>
  <c r="Q13" i="86"/>
  <c r="R13" i="86" s="1"/>
  <c r="D13" i="86"/>
  <c r="C13" i="86"/>
  <c r="C14" i="86" s="1"/>
  <c r="C15" i="86" s="1"/>
  <c r="C16" i="86" s="1"/>
  <c r="BE12" i="86"/>
  <c r="BD12" i="86"/>
  <c r="BA12" i="86"/>
  <c r="AZ12" i="86"/>
  <c r="Z12" i="86"/>
  <c r="X12" i="86"/>
  <c r="V12" i="86"/>
  <c r="T12" i="86"/>
  <c r="R12" i="86"/>
  <c r="Q12" i="86"/>
  <c r="L12" i="86"/>
  <c r="D12" i="86"/>
  <c r="BN11" i="86"/>
  <c r="BO10" i="86" s="1"/>
  <c r="BO11" i="86" s="1"/>
  <c r="BP10" i="86" s="1"/>
  <c r="BP11" i="86" s="1"/>
  <c r="BQ10" i="86" s="1"/>
  <c r="BC11" i="86"/>
  <c r="BD10" i="86" s="1"/>
  <c r="BD11" i="86" s="1"/>
  <c r="BE10" i="86" s="1"/>
  <c r="BE11" i="86" s="1"/>
  <c r="BF10" i="86" s="1"/>
  <c r="BF11" i="86" s="1"/>
  <c r="BG10" i="86" s="1"/>
  <c r="AR11" i="86"/>
  <c r="CN10" i="86"/>
  <c r="CN11" i="86" s="1"/>
  <c r="CO10" i="86" s="1"/>
  <c r="CO11" i="86" s="1"/>
  <c r="CP10" i="86" s="1"/>
  <c r="CP11" i="86" s="1"/>
  <c r="CM10" i="86"/>
  <c r="CD10" i="86"/>
  <c r="CD11" i="86" s="1"/>
  <c r="CE10" i="86" s="1"/>
  <c r="CE11" i="86" s="1"/>
  <c r="CF10" i="86" s="1"/>
  <c r="CF11" i="86" s="1"/>
  <c r="CG10" i="86" s="1"/>
  <c r="CG11" i="86" s="1"/>
  <c r="CH10" i="86" s="1"/>
  <c r="CH11" i="86" s="1"/>
  <c r="CI10" i="86" s="1"/>
  <c r="CI11" i="86" s="1"/>
  <c r="CJ10" i="86" s="1"/>
  <c r="CJ11" i="86" s="1"/>
  <c r="CK10" i="86" s="1"/>
  <c r="CK11" i="86" s="1"/>
  <c r="CL10" i="86" s="1"/>
  <c r="CC10" i="86"/>
  <c r="BY10" i="86"/>
  <c r="BY11" i="86" s="1"/>
  <c r="BZ10" i="86" s="1"/>
  <c r="BZ11" i="86" s="1"/>
  <c r="CA10" i="86" s="1"/>
  <c r="CA11" i="86" s="1"/>
  <c r="CB10" i="86" s="1"/>
  <c r="BX10" i="86"/>
  <c r="BS10" i="86"/>
  <c r="BS11" i="86" s="1"/>
  <c r="BT10" i="86" s="1"/>
  <c r="BT11" i="86" s="1"/>
  <c r="BU10" i="86" s="1"/>
  <c r="BU11" i="86" s="1"/>
  <c r="BV10" i="86" s="1"/>
  <c r="BV11" i="86" s="1"/>
  <c r="BW10" i="86" s="1"/>
  <c r="BR10" i="86"/>
  <c r="BN10" i="86"/>
  <c r="BM10" i="86"/>
  <c r="BI10" i="86"/>
  <c r="BI11" i="86" s="1"/>
  <c r="BJ10" i="86" s="1"/>
  <c r="BJ11" i="86" s="1"/>
  <c r="BK10" i="86" s="1"/>
  <c r="BK11" i="86" s="1"/>
  <c r="BL10" i="86" s="1"/>
  <c r="BH10" i="86"/>
  <c r="BC10" i="86"/>
  <c r="BB10" i="86"/>
  <c r="AX10" i="86"/>
  <c r="AX11" i="86" s="1"/>
  <c r="AY10" i="86" s="1"/>
  <c r="AY11" i="86" s="1"/>
  <c r="AZ10" i="86" s="1"/>
  <c r="AZ11" i="86" s="1"/>
  <c r="BA10" i="86" s="1"/>
  <c r="AW10" i="86"/>
  <c r="AS10" i="86"/>
  <c r="AS11" i="86" s="1"/>
  <c r="AT10" i="86" s="1"/>
  <c r="AT11" i="86" s="1"/>
  <c r="AU10" i="86" s="1"/>
  <c r="AU11" i="86" s="1"/>
  <c r="AV10" i="86" s="1"/>
  <c r="AF8" i="86"/>
  <c r="AF7" i="86" s="1"/>
  <c r="R17" i="86" l="1"/>
  <c r="V15" i="86"/>
  <c r="AB15" i="86" s="1"/>
  <c r="Q15" i="86"/>
  <c r="AD15" i="86"/>
  <c r="AD14" i="86"/>
  <c r="Q14" i="86"/>
  <c r="L13" i="86"/>
  <c r="T17" i="86"/>
  <c r="T8" i="86" s="1"/>
  <c r="T7" i="86" s="1"/>
  <c r="S13" i="86"/>
  <c r="AC13" i="86"/>
  <c r="AA13" i="86"/>
  <c r="R25" i="86"/>
  <c r="AD16" i="86"/>
  <c r="S16" i="86"/>
  <c r="AA16" i="86"/>
  <c r="R18" i="86"/>
  <c r="R21" i="86" s="1"/>
  <c r="R26" i="86"/>
  <c r="AD12" i="86"/>
  <c r="V13" i="86"/>
  <c r="AB13" i="86" s="1"/>
  <c r="Z13" i="86"/>
  <c r="S12" i="86"/>
  <c r="V16" i="86"/>
  <c r="AB16" i="86" s="1"/>
  <c r="R20" i="86"/>
  <c r="X16" i="86"/>
  <c r="AC16" i="86" s="1"/>
  <c r="AA12" i="86"/>
  <c r="CT12" i="86"/>
  <c r="CT17" i="86" s="1"/>
  <c r="AA14" i="86"/>
  <c r="AA15" i="86"/>
  <c r="AB12" i="86"/>
  <c r="CU12" i="86"/>
  <c r="CU17" i="86" s="1"/>
  <c r="AB14" i="86"/>
  <c r="CT16" i="86"/>
  <c r="AC12" i="86"/>
  <c r="CV12" i="86"/>
  <c r="CV17" i="86" s="1"/>
  <c r="CU16" i="86"/>
  <c r="AE17" i="86"/>
  <c r="CV16" i="86"/>
  <c r="CU19" i="86" l="1"/>
  <c r="Q17" i="86"/>
  <c r="AA17" i="86"/>
  <c r="S17" i="86"/>
  <c r="Y17" i="86"/>
  <c r="W17" i="86"/>
  <c r="Z17" i="86"/>
  <c r="Z8" i="86" s="1"/>
  <c r="Z7" i="86" s="1"/>
  <c r="V17" i="86"/>
  <c r="AB17" i="86" s="1"/>
  <c r="AD13" i="86"/>
  <c r="X17" i="86"/>
  <c r="CV19" i="86"/>
  <c r="R27" i="86"/>
  <c r="S25" i="86" s="1"/>
  <c r="CT19" i="86"/>
  <c r="R22" i="86"/>
  <c r="R23" i="86" s="1"/>
  <c r="R24" i="86" s="1"/>
  <c r="U17" i="86" l="1"/>
  <c r="AD17" i="86"/>
  <c r="V8" i="86"/>
  <c r="V7" i="86" s="1"/>
  <c r="CW19" i="86"/>
  <c r="AC17" i="86"/>
  <c r="X8" i="86"/>
  <c r="X7" i="86" s="1"/>
  <c r="S26" i="86"/>
  <c r="R31" i="86"/>
  <c r="R32" i="86" s="1"/>
  <c r="S27" i="86"/>
  <c r="AE8" i="65" l="1"/>
  <c r="AA165" i="85" l="1"/>
  <c r="Z165" i="85"/>
  <c r="Y165" i="85"/>
  <c r="X165" i="85"/>
  <c r="W165" i="85"/>
  <c r="V165" i="85"/>
  <c r="U165" i="85"/>
  <c r="T165" i="85"/>
  <c r="R165" i="85"/>
  <c r="Q165" i="85"/>
  <c r="P165" i="85"/>
  <c r="O165" i="85"/>
  <c r="N165" i="85"/>
  <c r="M165" i="85"/>
  <c r="L165" i="85"/>
  <c r="K165" i="85"/>
  <c r="J165" i="85"/>
  <c r="I165" i="85"/>
  <c r="H165" i="85"/>
  <c r="G165" i="85"/>
  <c r="F165" i="85"/>
  <c r="D165" i="85"/>
  <c r="C165" i="85"/>
  <c r="B165" i="85"/>
  <c r="AA164" i="85"/>
  <c r="Z164" i="85"/>
  <c r="Y164" i="85"/>
  <c r="X164" i="85"/>
  <c r="W164" i="85"/>
  <c r="V164" i="85"/>
  <c r="U164" i="85"/>
  <c r="T164" i="85"/>
  <c r="R164" i="85"/>
  <c r="Q164" i="85"/>
  <c r="P164" i="85"/>
  <c r="O164" i="85"/>
  <c r="N164" i="85"/>
  <c r="M164" i="85"/>
  <c r="L164" i="85"/>
  <c r="K164" i="85"/>
  <c r="J164" i="85"/>
  <c r="I164" i="85"/>
  <c r="H164" i="85"/>
  <c r="G164" i="85"/>
  <c r="F164" i="85"/>
  <c r="D164" i="85"/>
  <c r="C164" i="85"/>
  <c r="B164" i="85"/>
  <c r="AA163" i="85"/>
  <c r="Z163" i="85"/>
  <c r="Y163" i="85"/>
  <c r="X163" i="85"/>
  <c r="W163" i="85"/>
  <c r="V163" i="85"/>
  <c r="U163" i="85"/>
  <c r="T163" i="85"/>
  <c r="R163" i="85"/>
  <c r="Q163" i="85"/>
  <c r="P163" i="85"/>
  <c r="O163" i="85"/>
  <c r="N163" i="85"/>
  <c r="M163" i="85"/>
  <c r="L163" i="85"/>
  <c r="K163" i="85"/>
  <c r="J163" i="85"/>
  <c r="I163" i="85"/>
  <c r="H163" i="85"/>
  <c r="G163" i="85"/>
  <c r="F163" i="85"/>
  <c r="D163" i="85"/>
  <c r="C163" i="85"/>
  <c r="B163" i="85"/>
  <c r="AA162" i="85"/>
  <c r="Z162" i="85"/>
  <c r="Y162" i="85"/>
  <c r="X162" i="85"/>
  <c r="W162" i="85"/>
  <c r="V162" i="85"/>
  <c r="U162" i="85"/>
  <c r="T162" i="85"/>
  <c r="R162" i="85"/>
  <c r="Q162" i="85"/>
  <c r="P162" i="85"/>
  <c r="O162" i="85"/>
  <c r="N162" i="85"/>
  <c r="M162" i="85"/>
  <c r="L162" i="85"/>
  <c r="K162" i="85"/>
  <c r="J162" i="85"/>
  <c r="I162" i="85"/>
  <c r="H162" i="85"/>
  <c r="G162" i="85"/>
  <c r="F162" i="85"/>
  <c r="D162" i="85"/>
  <c r="C162" i="85"/>
  <c r="B162" i="85"/>
  <c r="AA161" i="85"/>
  <c r="Z161" i="85"/>
  <c r="Y161" i="85"/>
  <c r="X161" i="85"/>
  <c r="W161" i="85"/>
  <c r="V161" i="85"/>
  <c r="U161" i="85"/>
  <c r="T161" i="85"/>
  <c r="R161" i="85"/>
  <c r="Q161" i="85"/>
  <c r="P161" i="85"/>
  <c r="O161" i="85"/>
  <c r="N161" i="85"/>
  <c r="M161" i="85"/>
  <c r="L161" i="85"/>
  <c r="K161" i="85"/>
  <c r="J161" i="85"/>
  <c r="I161" i="85"/>
  <c r="H161" i="85"/>
  <c r="G161" i="85"/>
  <c r="F161" i="85"/>
  <c r="D161" i="85"/>
  <c r="C161" i="85"/>
  <c r="B161" i="85"/>
  <c r="AA160" i="85"/>
  <c r="Z160" i="85"/>
  <c r="Y160" i="85"/>
  <c r="X160" i="85"/>
  <c r="W160" i="85"/>
  <c r="V160" i="85"/>
  <c r="U160" i="85"/>
  <c r="T160" i="85"/>
  <c r="R160" i="85"/>
  <c r="Q160" i="85"/>
  <c r="P160" i="85"/>
  <c r="O160" i="85"/>
  <c r="N160" i="85"/>
  <c r="M160" i="85"/>
  <c r="L160" i="85"/>
  <c r="K160" i="85"/>
  <c r="J160" i="85"/>
  <c r="I160" i="85"/>
  <c r="H160" i="85"/>
  <c r="G160" i="85"/>
  <c r="F160" i="85"/>
  <c r="D160" i="85"/>
  <c r="C160" i="85"/>
  <c r="B160" i="85"/>
  <c r="AA159" i="85"/>
  <c r="Z159" i="85"/>
  <c r="Y159" i="85"/>
  <c r="X159" i="85"/>
  <c r="W159" i="85"/>
  <c r="V159" i="85"/>
  <c r="U159" i="85"/>
  <c r="T159" i="85"/>
  <c r="R159" i="85"/>
  <c r="Q159" i="85"/>
  <c r="P159" i="85"/>
  <c r="O159" i="85"/>
  <c r="N159" i="85"/>
  <c r="M159" i="85"/>
  <c r="L159" i="85"/>
  <c r="K159" i="85"/>
  <c r="J159" i="85"/>
  <c r="I159" i="85"/>
  <c r="H159" i="85"/>
  <c r="G159" i="85"/>
  <c r="F159" i="85"/>
  <c r="D159" i="85"/>
  <c r="C159" i="85"/>
  <c r="B159" i="85"/>
  <c r="AA158" i="85"/>
  <c r="Z158" i="85"/>
  <c r="Y158" i="85"/>
  <c r="X158" i="85"/>
  <c r="W158" i="85"/>
  <c r="V158" i="85"/>
  <c r="U158" i="85"/>
  <c r="T158" i="85"/>
  <c r="R158" i="85"/>
  <c r="Q158" i="85"/>
  <c r="P158" i="85"/>
  <c r="O158" i="85"/>
  <c r="N158" i="85"/>
  <c r="M158" i="85"/>
  <c r="L158" i="85"/>
  <c r="K158" i="85"/>
  <c r="J158" i="85"/>
  <c r="I158" i="85"/>
  <c r="H158" i="85"/>
  <c r="G158" i="85"/>
  <c r="F158" i="85"/>
  <c r="D158" i="85"/>
  <c r="C158" i="85"/>
  <c r="B158" i="85"/>
  <c r="AA157" i="85"/>
  <c r="Z157" i="85"/>
  <c r="Y157" i="85"/>
  <c r="X157" i="85"/>
  <c r="W157" i="85"/>
  <c r="V157" i="85"/>
  <c r="U157" i="85"/>
  <c r="T157" i="85"/>
  <c r="R157" i="85"/>
  <c r="Q157" i="85"/>
  <c r="P157" i="85"/>
  <c r="O157" i="85"/>
  <c r="N157" i="85"/>
  <c r="M157" i="85"/>
  <c r="L157" i="85"/>
  <c r="K157" i="85"/>
  <c r="J157" i="85"/>
  <c r="I157" i="85"/>
  <c r="H157" i="85"/>
  <c r="G157" i="85"/>
  <c r="F157" i="85"/>
  <c r="D157" i="85"/>
  <c r="C157" i="85"/>
  <c r="B157" i="85"/>
  <c r="AA156" i="85"/>
  <c r="Z156" i="85"/>
  <c r="Y156" i="85"/>
  <c r="X156" i="85"/>
  <c r="W156" i="85"/>
  <c r="V156" i="85"/>
  <c r="U156" i="85"/>
  <c r="T156" i="85"/>
  <c r="R156" i="85"/>
  <c r="Q156" i="85"/>
  <c r="P156" i="85"/>
  <c r="O156" i="85"/>
  <c r="N156" i="85"/>
  <c r="M156" i="85"/>
  <c r="L156" i="85"/>
  <c r="K156" i="85"/>
  <c r="J156" i="85"/>
  <c r="I156" i="85"/>
  <c r="H156" i="85"/>
  <c r="G156" i="85"/>
  <c r="F156" i="85"/>
  <c r="D156" i="85"/>
  <c r="C156" i="85"/>
  <c r="B156" i="85"/>
  <c r="AA155" i="85"/>
  <c r="Z155" i="85"/>
  <c r="Y155" i="85"/>
  <c r="X155" i="85"/>
  <c r="W155" i="85"/>
  <c r="V155" i="85"/>
  <c r="U155" i="85"/>
  <c r="T155" i="85"/>
  <c r="R155" i="85"/>
  <c r="Q155" i="85"/>
  <c r="P155" i="85"/>
  <c r="O155" i="85"/>
  <c r="N155" i="85"/>
  <c r="M155" i="85"/>
  <c r="L155" i="85"/>
  <c r="K155" i="85"/>
  <c r="J155" i="85"/>
  <c r="I155" i="85"/>
  <c r="H155" i="85"/>
  <c r="G155" i="85"/>
  <c r="F155" i="85"/>
  <c r="D155" i="85"/>
  <c r="C155" i="85"/>
  <c r="B155" i="85"/>
  <c r="AA154" i="85"/>
  <c r="Z154" i="85"/>
  <c r="Y154" i="85"/>
  <c r="X154" i="85"/>
  <c r="W154" i="85"/>
  <c r="V154" i="85"/>
  <c r="U154" i="85"/>
  <c r="T154" i="85"/>
  <c r="R154" i="85"/>
  <c r="Q154" i="85"/>
  <c r="P154" i="85"/>
  <c r="O154" i="85"/>
  <c r="N154" i="85"/>
  <c r="M154" i="85"/>
  <c r="L154" i="85"/>
  <c r="K154" i="85"/>
  <c r="J154" i="85"/>
  <c r="I154" i="85"/>
  <c r="H154" i="85"/>
  <c r="G154" i="85"/>
  <c r="F154" i="85"/>
  <c r="D154" i="85"/>
  <c r="C154" i="85"/>
  <c r="B154" i="85"/>
  <c r="AA153" i="85"/>
  <c r="Z153" i="85"/>
  <c r="Y153" i="85"/>
  <c r="X153" i="85"/>
  <c r="W153" i="85"/>
  <c r="V153" i="85"/>
  <c r="U153" i="85"/>
  <c r="T153" i="85"/>
  <c r="R153" i="85"/>
  <c r="Q153" i="85"/>
  <c r="P153" i="85"/>
  <c r="O153" i="85"/>
  <c r="N153" i="85"/>
  <c r="M153" i="85"/>
  <c r="L153" i="85"/>
  <c r="K153" i="85"/>
  <c r="J153" i="85"/>
  <c r="I153" i="85"/>
  <c r="H153" i="85"/>
  <c r="G153" i="85"/>
  <c r="F153" i="85"/>
  <c r="D153" i="85"/>
  <c r="C153" i="85"/>
  <c r="B153" i="85"/>
  <c r="AA152" i="85"/>
  <c r="Z152" i="85"/>
  <c r="Y152" i="85"/>
  <c r="X152" i="85"/>
  <c r="W152" i="85"/>
  <c r="V152" i="85"/>
  <c r="U152" i="85"/>
  <c r="T152" i="85"/>
  <c r="R152" i="85"/>
  <c r="Q152" i="85"/>
  <c r="P152" i="85"/>
  <c r="O152" i="85"/>
  <c r="N152" i="85"/>
  <c r="M152" i="85"/>
  <c r="L152" i="85"/>
  <c r="K152" i="85"/>
  <c r="J152" i="85"/>
  <c r="I152" i="85"/>
  <c r="H152" i="85"/>
  <c r="G152" i="85"/>
  <c r="F152" i="85"/>
  <c r="D152" i="85"/>
  <c r="C152" i="85"/>
  <c r="B152" i="85"/>
  <c r="AA151" i="85"/>
  <c r="Z151" i="85"/>
  <c r="Y151" i="85"/>
  <c r="X151" i="85"/>
  <c r="W151" i="85"/>
  <c r="V151" i="85"/>
  <c r="U151" i="85"/>
  <c r="T151" i="85"/>
  <c r="R151" i="85"/>
  <c r="Q151" i="85"/>
  <c r="P151" i="85"/>
  <c r="O151" i="85"/>
  <c r="N151" i="85"/>
  <c r="M151" i="85"/>
  <c r="L151" i="85"/>
  <c r="K151" i="85"/>
  <c r="J151" i="85"/>
  <c r="I151" i="85"/>
  <c r="H151" i="85"/>
  <c r="G151" i="85"/>
  <c r="F151" i="85"/>
  <c r="D151" i="85"/>
  <c r="C151" i="85"/>
  <c r="B151" i="85"/>
  <c r="AA150" i="85"/>
  <c r="Z150" i="85"/>
  <c r="Y150" i="85"/>
  <c r="X150" i="85"/>
  <c r="W150" i="85"/>
  <c r="V150" i="85"/>
  <c r="U150" i="85"/>
  <c r="T150" i="85"/>
  <c r="R150" i="85"/>
  <c r="Q150" i="85"/>
  <c r="P150" i="85"/>
  <c r="O150" i="85"/>
  <c r="N150" i="85"/>
  <c r="M150" i="85"/>
  <c r="L150" i="85"/>
  <c r="K150" i="85"/>
  <c r="J150" i="85"/>
  <c r="I150" i="85"/>
  <c r="H150" i="85"/>
  <c r="G150" i="85"/>
  <c r="F150" i="85"/>
  <c r="D150" i="85"/>
  <c r="C150" i="85"/>
  <c r="B150" i="85"/>
  <c r="AA149" i="85"/>
  <c r="Z149" i="85"/>
  <c r="Y149" i="85"/>
  <c r="X149" i="85"/>
  <c r="W149" i="85"/>
  <c r="V149" i="85"/>
  <c r="U149" i="85"/>
  <c r="T149" i="85"/>
  <c r="R149" i="85"/>
  <c r="Q149" i="85"/>
  <c r="P149" i="85"/>
  <c r="O149" i="85"/>
  <c r="N149" i="85"/>
  <c r="M149" i="85"/>
  <c r="L149" i="85"/>
  <c r="K149" i="85"/>
  <c r="J149" i="85"/>
  <c r="I149" i="85"/>
  <c r="H149" i="85"/>
  <c r="G149" i="85"/>
  <c r="F149" i="85"/>
  <c r="D149" i="85"/>
  <c r="C149" i="85"/>
  <c r="B149" i="85"/>
  <c r="AA148" i="85"/>
  <c r="Z148" i="85"/>
  <c r="Y148" i="85"/>
  <c r="X148" i="85"/>
  <c r="W148" i="85"/>
  <c r="V148" i="85"/>
  <c r="U148" i="85"/>
  <c r="T148" i="85"/>
  <c r="R148" i="85"/>
  <c r="Q148" i="85"/>
  <c r="P148" i="85"/>
  <c r="O148" i="85"/>
  <c r="N148" i="85"/>
  <c r="M148" i="85"/>
  <c r="L148" i="85"/>
  <c r="K148" i="85"/>
  <c r="J148" i="85"/>
  <c r="I148" i="85"/>
  <c r="H148" i="85"/>
  <c r="G148" i="85"/>
  <c r="F148" i="85"/>
  <c r="D148" i="85"/>
  <c r="C148" i="85"/>
  <c r="B148" i="85"/>
  <c r="AA147" i="85"/>
  <c r="Z147" i="85"/>
  <c r="Y147" i="85"/>
  <c r="X147" i="85"/>
  <c r="W147" i="85"/>
  <c r="V147" i="85"/>
  <c r="U147" i="85"/>
  <c r="T147" i="85"/>
  <c r="R147" i="85"/>
  <c r="Q147" i="85"/>
  <c r="P147" i="85"/>
  <c r="O147" i="85"/>
  <c r="N147" i="85"/>
  <c r="M147" i="85"/>
  <c r="L147" i="85"/>
  <c r="K147" i="85"/>
  <c r="J147" i="85"/>
  <c r="I147" i="85"/>
  <c r="H147" i="85"/>
  <c r="G147" i="85"/>
  <c r="F147" i="85"/>
  <c r="D147" i="85"/>
  <c r="C147" i="85"/>
  <c r="B147" i="85"/>
  <c r="AA146" i="85"/>
  <c r="Z146" i="85"/>
  <c r="Y146" i="85"/>
  <c r="X146" i="85"/>
  <c r="W146" i="85"/>
  <c r="V146" i="85"/>
  <c r="U146" i="85"/>
  <c r="T146" i="85"/>
  <c r="R146" i="85"/>
  <c r="Q146" i="85"/>
  <c r="P146" i="85"/>
  <c r="O146" i="85"/>
  <c r="N146" i="85"/>
  <c r="M146" i="85"/>
  <c r="L146" i="85"/>
  <c r="K146" i="85"/>
  <c r="J146" i="85"/>
  <c r="I146" i="85"/>
  <c r="H146" i="85"/>
  <c r="G146" i="85"/>
  <c r="F146" i="85"/>
  <c r="D146" i="85"/>
  <c r="C146" i="85"/>
  <c r="B146" i="85"/>
  <c r="AA145" i="85"/>
  <c r="Z145" i="85"/>
  <c r="Y145" i="85"/>
  <c r="X145" i="85"/>
  <c r="W145" i="85"/>
  <c r="V145" i="85"/>
  <c r="U145" i="85"/>
  <c r="T145" i="85"/>
  <c r="R145" i="85"/>
  <c r="Q145" i="85"/>
  <c r="P145" i="85"/>
  <c r="O145" i="85"/>
  <c r="N145" i="85"/>
  <c r="M145" i="85"/>
  <c r="L145" i="85"/>
  <c r="K145" i="85"/>
  <c r="J145" i="85"/>
  <c r="I145" i="85"/>
  <c r="H145" i="85"/>
  <c r="G145" i="85"/>
  <c r="F145" i="85"/>
  <c r="D145" i="85"/>
  <c r="C145" i="85"/>
  <c r="B145" i="85"/>
  <c r="AA144" i="85"/>
  <c r="Z144" i="85"/>
  <c r="Y144" i="85"/>
  <c r="X144" i="85"/>
  <c r="W144" i="85"/>
  <c r="V144" i="85"/>
  <c r="U144" i="85"/>
  <c r="T144" i="85"/>
  <c r="R144" i="85"/>
  <c r="Q144" i="85"/>
  <c r="P144" i="85"/>
  <c r="O144" i="85"/>
  <c r="N144" i="85"/>
  <c r="M144" i="85"/>
  <c r="L144" i="85"/>
  <c r="K144" i="85"/>
  <c r="J144" i="85"/>
  <c r="I144" i="85"/>
  <c r="H144" i="85"/>
  <c r="G144" i="85"/>
  <c r="F144" i="85"/>
  <c r="D144" i="85"/>
  <c r="C144" i="85"/>
  <c r="B144" i="85"/>
  <c r="AA143" i="85"/>
  <c r="Z143" i="85"/>
  <c r="Y143" i="85"/>
  <c r="X143" i="85"/>
  <c r="W143" i="85"/>
  <c r="V143" i="85"/>
  <c r="U143" i="85"/>
  <c r="T143" i="85"/>
  <c r="R143" i="85"/>
  <c r="Q143" i="85"/>
  <c r="P143" i="85"/>
  <c r="O143" i="85"/>
  <c r="N143" i="85"/>
  <c r="M143" i="85"/>
  <c r="L143" i="85"/>
  <c r="K143" i="85"/>
  <c r="J143" i="85"/>
  <c r="I143" i="85"/>
  <c r="H143" i="85"/>
  <c r="G143" i="85"/>
  <c r="F143" i="85"/>
  <c r="D143" i="85"/>
  <c r="C143" i="85"/>
  <c r="B143" i="85"/>
  <c r="AA142" i="85"/>
  <c r="Z142" i="85"/>
  <c r="Y142" i="85"/>
  <c r="X142" i="85"/>
  <c r="W142" i="85"/>
  <c r="V142" i="85"/>
  <c r="U142" i="85"/>
  <c r="T142" i="85"/>
  <c r="R142" i="85"/>
  <c r="Q142" i="85"/>
  <c r="P142" i="85"/>
  <c r="O142" i="85"/>
  <c r="N142" i="85"/>
  <c r="M142" i="85"/>
  <c r="L142" i="85"/>
  <c r="K142" i="85"/>
  <c r="J142" i="85"/>
  <c r="I142" i="85"/>
  <c r="H142" i="85"/>
  <c r="G142" i="85"/>
  <c r="F142" i="85"/>
  <c r="D142" i="85"/>
  <c r="C142" i="85"/>
  <c r="B142" i="85"/>
  <c r="AA141" i="85"/>
  <c r="Z141" i="85"/>
  <c r="Y141" i="85"/>
  <c r="X141" i="85"/>
  <c r="W141" i="85"/>
  <c r="V141" i="85"/>
  <c r="U141" i="85"/>
  <c r="T141" i="85"/>
  <c r="R141" i="85"/>
  <c r="Q141" i="85"/>
  <c r="P141" i="85"/>
  <c r="O141" i="85"/>
  <c r="N141" i="85"/>
  <c r="M141" i="85"/>
  <c r="L141" i="85"/>
  <c r="K141" i="85"/>
  <c r="J141" i="85"/>
  <c r="I141" i="85"/>
  <c r="H141" i="85"/>
  <c r="G141" i="85"/>
  <c r="F141" i="85"/>
  <c r="D141" i="85"/>
  <c r="C141" i="85"/>
  <c r="B141" i="85"/>
  <c r="AA140" i="85"/>
  <c r="Z140" i="85"/>
  <c r="Y140" i="85"/>
  <c r="X140" i="85"/>
  <c r="W140" i="85"/>
  <c r="V140" i="85"/>
  <c r="U140" i="85"/>
  <c r="T140" i="85"/>
  <c r="R140" i="85"/>
  <c r="Q140" i="85"/>
  <c r="P140" i="85"/>
  <c r="O140" i="85"/>
  <c r="N140" i="85"/>
  <c r="M140" i="85"/>
  <c r="L140" i="85"/>
  <c r="K140" i="85"/>
  <c r="J140" i="85"/>
  <c r="I140" i="85"/>
  <c r="H140" i="85"/>
  <c r="G140" i="85"/>
  <c r="F140" i="85"/>
  <c r="D140" i="85"/>
  <c r="C140" i="85"/>
  <c r="B140" i="85"/>
  <c r="AA139" i="85"/>
  <c r="Z139" i="85"/>
  <c r="Y139" i="85"/>
  <c r="X139" i="85"/>
  <c r="W139" i="85"/>
  <c r="V139" i="85"/>
  <c r="U139" i="85"/>
  <c r="T139" i="85"/>
  <c r="R139" i="85"/>
  <c r="Q139" i="85"/>
  <c r="P139" i="85"/>
  <c r="O139" i="85"/>
  <c r="N139" i="85"/>
  <c r="M139" i="85"/>
  <c r="L139" i="85"/>
  <c r="K139" i="85"/>
  <c r="J139" i="85"/>
  <c r="I139" i="85"/>
  <c r="H139" i="85"/>
  <c r="G139" i="85"/>
  <c r="F139" i="85"/>
  <c r="D139" i="85"/>
  <c r="C139" i="85"/>
  <c r="B139" i="85"/>
  <c r="AA138" i="85"/>
  <c r="Z138" i="85"/>
  <c r="Y138" i="85"/>
  <c r="X138" i="85"/>
  <c r="W138" i="85"/>
  <c r="V138" i="85"/>
  <c r="U138" i="85"/>
  <c r="T138" i="85"/>
  <c r="R138" i="85"/>
  <c r="Q138" i="85"/>
  <c r="P138" i="85"/>
  <c r="O138" i="85"/>
  <c r="N138" i="85"/>
  <c r="M138" i="85"/>
  <c r="L138" i="85"/>
  <c r="K138" i="85"/>
  <c r="J138" i="85"/>
  <c r="I138" i="85"/>
  <c r="H138" i="85"/>
  <c r="G138" i="85"/>
  <c r="F138" i="85"/>
  <c r="D138" i="85"/>
  <c r="C138" i="85"/>
  <c r="B138" i="85"/>
  <c r="AA137" i="85"/>
  <c r="Z137" i="85"/>
  <c r="Y137" i="85"/>
  <c r="X137" i="85"/>
  <c r="W137" i="85"/>
  <c r="V137" i="85"/>
  <c r="U137" i="85"/>
  <c r="T137" i="85"/>
  <c r="R137" i="85"/>
  <c r="Q137" i="85"/>
  <c r="P137" i="85"/>
  <c r="O137" i="85"/>
  <c r="N137" i="85"/>
  <c r="M137" i="85"/>
  <c r="L137" i="85"/>
  <c r="K137" i="85"/>
  <c r="J137" i="85"/>
  <c r="I137" i="85"/>
  <c r="H137" i="85"/>
  <c r="G137" i="85"/>
  <c r="F137" i="85"/>
  <c r="D137" i="85"/>
  <c r="C137" i="85"/>
  <c r="B137" i="85"/>
  <c r="AA136" i="85"/>
  <c r="Z136" i="85"/>
  <c r="Y136" i="85"/>
  <c r="X136" i="85"/>
  <c r="W136" i="85"/>
  <c r="V136" i="85"/>
  <c r="U136" i="85"/>
  <c r="T136" i="85"/>
  <c r="R136" i="85"/>
  <c r="Q136" i="85"/>
  <c r="P136" i="85"/>
  <c r="O136" i="85"/>
  <c r="N136" i="85"/>
  <c r="M136" i="85"/>
  <c r="L136" i="85"/>
  <c r="K136" i="85"/>
  <c r="J136" i="85"/>
  <c r="I136" i="85"/>
  <c r="H136" i="85"/>
  <c r="G136" i="85"/>
  <c r="F136" i="85"/>
  <c r="D136" i="85"/>
  <c r="C136" i="85"/>
  <c r="B136" i="85"/>
  <c r="AB36" i="85"/>
  <c r="S36" i="85"/>
  <c r="E36" i="85"/>
  <c r="AB35" i="85"/>
  <c r="S35" i="85"/>
  <c r="E35" i="85"/>
  <c r="AB34" i="85"/>
  <c r="S34" i="85"/>
  <c r="E34" i="85"/>
  <c r="AB33" i="85"/>
  <c r="S33" i="85" s="1"/>
  <c r="AB32" i="85"/>
  <c r="E32" i="85" s="1"/>
  <c r="S32" i="85"/>
  <c r="AB31" i="85"/>
  <c r="S31" i="85"/>
  <c r="E31" i="85"/>
  <c r="AB30" i="85"/>
  <c r="S30" i="85" s="1"/>
  <c r="AB29" i="85"/>
  <c r="S29" i="85" s="1"/>
  <c r="AB28" i="85"/>
  <c r="S28" i="85"/>
  <c r="E28" i="85"/>
  <c r="AB27" i="85"/>
  <c r="S27" i="85"/>
  <c r="E27" i="85"/>
  <c r="AB26" i="85"/>
  <c r="S26" i="85"/>
  <c r="E26" i="85"/>
  <c r="AB25" i="85"/>
  <c r="E25" i="85" s="1"/>
  <c r="S25" i="85"/>
  <c r="AB24" i="85"/>
  <c r="E24" i="85" s="1"/>
  <c r="S24" i="85"/>
  <c r="AB23" i="85"/>
  <c r="S23" i="85"/>
  <c r="E23" i="85"/>
  <c r="AB22" i="85"/>
  <c r="S22" i="85" s="1"/>
  <c r="AB21" i="85"/>
  <c r="S21" i="85" s="1"/>
  <c r="AB20" i="85"/>
  <c r="AH8" i="65"/>
  <c r="E21" i="85" l="1"/>
  <c r="E29" i="85"/>
  <c r="E22" i="85"/>
  <c r="E30" i="85"/>
  <c r="E33" i="85"/>
  <c r="AZ11" i="65"/>
  <c r="AW9" i="65"/>
  <c r="AZ9" i="65"/>
  <c r="BC9" i="65"/>
  <c r="AW11" i="65"/>
  <c r="BC11" i="65"/>
  <c r="AT9" i="65"/>
  <c r="AT11" i="65"/>
  <c r="AN8" i="65"/>
  <c r="AN9" i="65"/>
  <c r="AN10" i="65"/>
  <c r="AN11" i="65"/>
  <c r="AN7" i="65"/>
  <c r="AH9" i="65"/>
  <c r="AH10" i="65"/>
  <c r="AH11" i="65"/>
  <c r="AB9" i="65"/>
  <c r="AB10" i="65"/>
  <c r="AB11" i="65"/>
  <c r="L8" i="65"/>
  <c r="M8" i="65"/>
  <c r="N8" i="65"/>
  <c r="P8" i="65"/>
  <c r="Q8" i="65"/>
  <c r="R8" i="65"/>
  <c r="S8" i="65"/>
  <c r="L9" i="65"/>
  <c r="Q9" i="65"/>
  <c r="R9" i="65"/>
  <c r="S9" i="65"/>
  <c r="L10" i="65"/>
  <c r="Q10" i="65"/>
  <c r="R10" i="65"/>
  <c r="S10" i="65"/>
  <c r="L11" i="65"/>
  <c r="M11" i="65"/>
  <c r="N11" i="65"/>
  <c r="O11" i="65"/>
  <c r="P11" i="65"/>
  <c r="Q11" i="65"/>
  <c r="R11" i="65"/>
  <c r="S11" i="65"/>
  <c r="T11" i="65"/>
  <c r="M7" i="65"/>
  <c r="N7" i="65"/>
  <c r="O7" i="65"/>
  <c r="P7" i="65"/>
  <c r="Q7" i="65"/>
  <c r="R7" i="65"/>
  <c r="S7" i="65"/>
  <c r="T7" i="65"/>
  <c r="H8" i="65"/>
  <c r="I8" i="65"/>
  <c r="K8" i="65"/>
  <c r="H9" i="65"/>
  <c r="I9" i="65"/>
  <c r="K9" i="65"/>
  <c r="H10" i="65"/>
  <c r="I10" i="65"/>
  <c r="K10" i="65"/>
  <c r="H11" i="65"/>
  <c r="I11" i="65"/>
  <c r="K11" i="65"/>
  <c r="H7" i="65"/>
  <c r="K7" i="65"/>
  <c r="L7" i="65"/>
  <c r="AZ16" i="84"/>
  <c r="I16" i="84" s="1"/>
  <c r="K16" i="84" s="1"/>
  <c r="AY16" i="84"/>
  <c r="BG15" i="84"/>
  <c r="BG14" i="84"/>
  <c r="BD16" i="84"/>
  <c r="I13" i="84"/>
  <c r="K13" i="84" s="1"/>
  <c r="O8" i="65" s="1"/>
  <c r="P26" i="84"/>
  <c r="P25" i="84"/>
  <c r="R19" i="84"/>
  <c r="AF17" i="84"/>
  <c r="AE17" i="84"/>
  <c r="AD17" i="84"/>
  <c r="BC16" i="84"/>
  <c r="S16" i="84"/>
  <c r="U16" i="84" s="1"/>
  <c r="P16" i="84"/>
  <c r="Q16" i="84" s="1"/>
  <c r="C16" i="84"/>
  <c r="BF15" i="84"/>
  <c r="BD15" i="84"/>
  <c r="Y15" i="84"/>
  <c r="S15" i="84" s="1"/>
  <c r="U15" i="84" s="1"/>
  <c r="I15" i="84"/>
  <c r="K15" i="84" s="1"/>
  <c r="C15" i="84"/>
  <c r="B15" i="84"/>
  <c r="B16" i="84" s="1"/>
  <c r="BF14" i="84"/>
  <c r="BD14" i="84"/>
  <c r="Y14" i="84"/>
  <c r="Q14" i="84" s="1"/>
  <c r="S14" i="84"/>
  <c r="U14" i="84" s="1"/>
  <c r="I14" i="84"/>
  <c r="K14" i="84" s="1"/>
  <c r="C14" i="84"/>
  <c r="B14" i="84"/>
  <c r="BD13" i="84"/>
  <c r="BC13" i="84"/>
  <c r="AZ13" i="84"/>
  <c r="AY13" i="84"/>
  <c r="S13" i="84"/>
  <c r="W13" i="84" s="1"/>
  <c r="P13" i="84"/>
  <c r="Q13" i="84" s="1"/>
  <c r="C13" i="84"/>
  <c r="B13" i="84"/>
  <c r="BD12" i="84"/>
  <c r="BC12" i="84"/>
  <c r="AZ12" i="84"/>
  <c r="AY12" i="84"/>
  <c r="Y12" i="84"/>
  <c r="W12" i="84"/>
  <c r="U12" i="84"/>
  <c r="S12" i="84"/>
  <c r="P12" i="84"/>
  <c r="Q12" i="84" s="1"/>
  <c r="C12" i="84"/>
  <c r="BX11" i="84"/>
  <c r="BY10" i="84" s="1"/>
  <c r="BY11" i="84" s="1"/>
  <c r="BZ10" i="84" s="1"/>
  <c r="BZ11" i="84" s="1"/>
  <c r="CA10" i="84" s="1"/>
  <c r="BH11" i="84"/>
  <c r="BI10" i="84" s="1"/>
  <c r="BI11" i="84" s="1"/>
  <c r="BJ10" i="84" s="1"/>
  <c r="BJ11" i="84" s="1"/>
  <c r="BK10" i="84" s="1"/>
  <c r="BB11" i="84"/>
  <c r="BC10" i="84" s="1"/>
  <c r="BC11" i="84" s="1"/>
  <c r="BD10" i="84" s="1"/>
  <c r="BD11" i="84" s="1"/>
  <c r="BE10" i="84" s="1"/>
  <c r="BE11" i="84" s="1"/>
  <c r="BF10" i="84" s="1"/>
  <c r="AQ11" i="84"/>
  <c r="CM10" i="84"/>
  <c r="CM11" i="84" s="1"/>
  <c r="CN10" i="84" s="1"/>
  <c r="CN11" i="84" s="1"/>
  <c r="CO10" i="84" s="1"/>
  <c r="CO11" i="84" s="1"/>
  <c r="CL10" i="84"/>
  <c r="CC10" i="84"/>
  <c r="CC11" i="84" s="1"/>
  <c r="CD10" i="84" s="1"/>
  <c r="CD11" i="84" s="1"/>
  <c r="CE10" i="84" s="1"/>
  <c r="CE11" i="84" s="1"/>
  <c r="CF10" i="84" s="1"/>
  <c r="CF11" i="84" s="1"/>
  <c r="CG10" i="84" s="1"/>
  <c r="CG11" i="84" s="1"/>
  <c r="CH10" i="84" s="1"/>
  <c r="CH11" i="84" s="1"/>
  <c r="CI10" i="84" s="1"/>
  <c r="CI11" i="84" s="1"/>
  <c r="CJ10" i="84" s="1"/>
  <c r="CJ11" i="84" s="1"/>
  <c r="CK10" i="84" s="1"/>
  <c r="CB10" i="84"/>
  <c r="BX10" i="84"/>
  <c r="BW10" i="84"/>
  <c r="BR10" i="84"/>
  <c r="BR11" i="84" s="1"/>
  <c r="BS10" i="84" s="1"/>
  <c r="BS11" i="84" s="1"/>
  <c r="BT10" i="84" s="1"/>
  <c r="BT11" i="84" s="1"/>
  <c r="BU10" i="84" s="1"/>
  <c r="BU11" i="84" s="1"/>
  <c r="BV10" i="84" s="1"/>
  <c r="BQ10" i="84"/>
  <c r="BM10" i="84"/>
  <c r="BM11" i="84" s="1"/>
  <c r="BN10" i="84" s="1"/>
  <c r="BN11" i="84" s="1"/>
  <c r="BO10" i="84" s="1"/>
  <c r="BO11" i="84" s="1"/>
  <c r="BP10" i="84" s="1"/>
  <c r="BL10" i="84"/>
  <c r="BH10" i="84"/>
  <c r="BG10" i="84"/>
  <c r="BB10" i="84"/>
  <c r="BA10" i="84"/>
  <c r="AW10" i="84"/>
  <c r="AW11" i="84" s="1"/>
  <c r="AX10" i="84" s="1"/>
  <c r="AX11" i="84" s="1"/>
  <c r="AY10" i="84" s="1"/>
  <c r="AY11" i="84" s="1"/>
  <c r="AZ10" i="84" s="1"/>
  <c r="AV10" i="84"/>
  <c r="AR10" i="84"/>
  <c r="AR11" i="84" s="1"/>
  <c r="AS10" i="84" s="1"/>
  <c r="AS11" i="84" s="1"/>
  <c r="AT10" i="84" s="1"/>
  <c r="AT11" i="84" s="1"/>
  <c r="AU10" i="84" s="1"/>
  <c r="AE8" i="84"/>
  <c r="AE7" i="84" s="1"/>
  <c r="D12" i="77"/>
  <c r="D15" i="77"/>
  <c r="D14" i="77"/>
  <c r="D13" i="77"/>
  <c r="D10" i="77"/>
  <c r="D9" i="77"/>
  <c r="D8" i="77"/>
  <c r="D21" i="77"/>
  <c r="B20" i="77"/>
  <c r="B21" i="77" s="1"/>
  <c r="D19" i="77"/>
  <c r="D18" i="77"/>
  <c r="D20" i="77"/>
  <c r="D17" i="77"/>
  <c r="DY11" i="65" l="1"/>
  <c r="DX11" i="65"/>
  <c r="DX10" i="65"/>
  <c r="U10" i="65" s="1"/>
  <c r="BH10" i="65" s="1"/>
  <c r="DY10" i="65"/>
  <c r="DY7" i="65"/>
  <c r="DX7" i="65"/>
  <c r="DX9" i="65"/>
  <c r="DY9" i="65"/>
  <c r="DX8" i="65"/>
  <c r="DY8" i="65"/>
  <c r="AO9" i="65"/>
  <c r="AI11" i="65"/>
  <c r="AI10" i="65"/>
  <c r="AI9" i="65"/>
  <c r="AO11" i="65"/>
  <c r="AO10" i="65"/>
  <c r="Y13" i="84"/>
  <c r="S17" i="84"/>
  <c r="S8" i="84" s="1"/>
  <c r="S7" i="84" s="1"/>
  <c r="T8" i="65"/>
  <c r="AF9" i="65"/>
  <c r="W16" i="84"/>
  <c r="W17" i="84" s="1"/>
  <c r="AA16" i="84"/>
  <c r="Z16" i="84"/>
  <c r="Y16" i="84"/>
  <c r="I12" i="84"/>
  <c r="K12" i="84" s="1"/>
  <c r="Z14" i="84"/>
  <c r="R14" i="84"/>
  <c r="AA14" i="84"/>
  <c r="AC14" i="84"/>
  <c r="P14" i="84"/>
  <c r="AB13" i="84"/>
  <c r="R13" i="84"/>
  <c r="Z13" i="84"/>
  <c r="CU16" i="84"/>
  <c r="AB12" i="84"/>
  <c r="Q20" i="84"/>
  <c r="AC12" i="84"/>
  <c r="R12" i="84"/>
  <c r="CU12" i="84"/>
  <c r="CU17" i="84" s="1"/>
  <c r="CT12" i="84"/>
  <c r="CT17" i="84" s="1"/>
  <c r="AA12" i="84"/>
  <c r="CT16" i="84"/>
  <c r="CS16" i="84"/>
  <c r="CS12" i="84"/>
  <c r="CS17" i="84" s="1"/>
  <c r="Z12" i="84"/>
  <c r="Q15" i="84"/>
  <c r="R16" i="84"/>
  <c r="AC16" i="84"/>
  <c r="U13" i="84"/>
  <c r="AA13" i="84" s="1"/>
  <c r="Q26" i="84"/>
  <c r="U9" i="65" l="1"/>
  <c r="AS9" i="65" s="1"/>
  <c r="U7" i="65"/>
  <c r="V7" i="65" s="1"/>
  <c r="AC20" i="87"/>
  <c r="V10" i="65"/>
  <c r="AS10" i="65"/>
  <c r="AL10" i="65"/>
  <c r="AR10" i="65"/>
  <c r="U11" i="65"/>
  <c r="BH11" i="65" s="1"/>
  <c r="BJ11" i="65" s="1"/>
  <c r="AF10" i="65"/>
  <c r="V17" i="84"/>
  <c r="P17" i="84"/>
  <c r="Z17" i="84"/>
  <c r="AC13" i="84"/>
  <c r="Y17" i="84"/>
  <c r="Y8" i="84" s="1"/>
  <c r="Y7" i="84" s="1"/>
  <c r="AA7" i="65"/>
  <c r="Z10" i="65"/>
  <c r="AL9" i="65"/>
  <c r="AR9" i="65"/>
  <c r="U17" i="84"/>
  <c r="U8" i="84" s="1"/>
  <c r="U7" i="84" s="1"/>
  <c r="AB16" i="84"/>
  <c r="W8" i="84"/>
  <c r="W7" i="84" s="1"/>
  <c r="AB17" i="84"/>
  <c r="X17" i="84"/>
  <c r="AC17" i="84"/>
  <c r="R17" i="84"/>
  <c r="AA15" i="84"/>
  <c r="R15" i="84"/>
  <c r="AC15" i="84"/>
  <c r="P15" i="84"/>
  <c r="Z15" i="84"/>
  <c r="Q17" i="84"/>
  <c r="CU19" i="84" s="1"/>
  <c r="Q18" i="84"/>
  <c r="Q25" i="84"/>
  <c r="AA17" i="84"/>
  <c r="T17" i="84"/>
  <c r="BH9" i="65" l="1"/>
  <c r="BJ9" i="65" s="1"/>
  <c r="W10" i="65"/>
  <c r="BI10" i="65"/>
  <c r="BJ10" i="65" s="1"/>
  <c r="AY10" i="65"/>
  <c r="AT10" i="65"/>
  <c r="AU10" i="65" s="1"/>
  <c r="BC10" i="65"/>
  <c r="AW10" i="65"/>
  <c r="AZ10" i="65"/>
  <c r="BB10" i="65"/>
  <c r="AA8" i="65"/>
  <c r="AL11" i="65"/>
  <c r="AF11" i="65"/>
  <c r="AA11" i="65"/>
  <c r="AC11" i="65" s="1"/>
  <c r="Z11" i="65"/>
  <c r="AA10" i="65"/>
  <c r="AC10" i="65" s="1"/>
  <c r="W11" i="65"/>
  <c r="AV11" i="65"/>
  <c r="AX11" i="65" s="1"/>
  <c r="AS11" i="65"/>
  <c r="AU11" i="65" s="1"/>
  <c r="AY11" i="65"/>
  <c r="BA11" i="65" s="1"/>
  <c r="BB11" i="65"/>
  <c r="BD11" i="65" s="1"/>
  <c r="AR11" i="65"/>
  <c r="AV10" i="65"/>
  <c r="AC9" i="65"/>
  <c r="Z9" i="65"/>
  <c r="AV9" i="65"/>
  <c r="AX9" i="65" s="1"/>
  <c r="AU9" i="65"/>
  <c r="AY9" i="65"/>
  <c r="BA9" i="65" s="1"/>
  <c r="BB9" i="65"/>
  <c r="BD9" i="65" s="1"/>
  <c r="W9" i="65"/>
  <c r="CS19" i="84"/>
  <c r="Q27" i="84"/>
  <c r="R25" i="84" s="1"/>
  <c r="Q21" i="84"/>
  <c r="CT19" i="84"/>
  <c r="AX10" i="65" l="1"/>
  <c r="BD10" i="65"/>
  <c r="V20" i="87"/>
  <c r="BA10" i="65"/>
  <c r="CV19" i="84"/>
  <c r="Q22" i="84"/>
  <c r="Q23" i="84" s="1"/>
  <c r="Q24" i="84" s="1"/>
  <c r="Q31" i="84"/>
  <c r="Q32" i="84" s="1"/>
  <c r="R27" i="84"/>
  <c r="R26" i="84"/>
  <c r="B12" i="77" l="1"/>
  <c r="B13" i="77" s="1"/>
  <c r="B14" i="77" s="1"/>
  <c r="B15" i="77" s="1"/>
  <c r="B17" i="77" s="1"/>
  <c r="B18" i="77" s="1"/>
  <c r="B19" i="77" s="1"/>
  <c r="AT7" i="65" l="1"/>
  <c r="B11" i="76" l="1"/>
  <c r="B6" i="76"/>
  <c r="B5" i="76"/>
  <c r="B4" i="76"/>
  <c r="D3" i="76"/>
  <c r="D10" i="76" s="1"/>
  <c r="C3" i="76"/>
  <c r="C10" i="76" s="1"/>
  <c r="BI8" i="65"/>
  <c r="AB8" i="65" l="1"/>
  <c r="D11" i="76" l="1"/>
  <c r="D6" i="76"/>
  <c r="D5" i="76"/>
  <c r="BI7" i="65"/>
  <c r="BC8" i="65"/>
  <c r="BC7" i="65"/>
  <c r="AZ8" i="65"/>
  <c r="AZ7" i="65"/>
  <c r="AW8" i="65"/>
  <c r="AW7" i="65"/>
  <c r="AT8" i="65"/>
  <c r="AH7" i="65"/>
  <c r="AB7" i="65"/>
  <c r="D4" i="76" l="1"/>
  <c r="BG8" i="65"/>
  <c r="AO8" i="65"/>
  <c r="AO7" i="65"/>
  <c r="AI8" i="65"/>
  <c r="AI7" i="65"/>
  <c r="AR8" i="65" l="1"/>
  <c r="AL8" i="65"/>
  <c r="AF8" i="65"/>
  <c r="W8" i="65" l="1"/>
  <c r="BH8" i="65"/>
  <c r="BJ8" i="65" s="1"/>
  <c r="BB8" i="65"/>
  <c r="BD8" i="65" s="1"/>
  <c r="AV8" i="65"/>
  <c r="AX8" i="65" s="1"/>
  <c r="AS8" i="65"/>
  <c r="AU8" i="65" s="1"/>
  <c r="AY8" i="65"/>
  <c r="BA8" i="65" s="1"/>
  <c r="Z8" i="65"/>
  <c r="AC8" i="65"/>
  <c r="CU5" i="65" l="1"/>
  <c r="BY6" i="65"/>
  <c r="BZ5" i="65" s="1"/>
  <c r="BZ6" i="65" s="1"/>
  <c r="CA5" i="65" s="1"/>
  <c r="CA6" i="65" s="1"/>
  <c r="CB5" i="65" s="1"/>
  <c r="CB6" i="65" s="1"/>
  <c r="CC5" i="65" s="1"/>
  <c r="CD5" i="65" s="1"/>
  <c r="CE5" i="65" s="1"/>
  <c r="CE6" i="65" s="1"/>
  <c r="CF5" i="65" s="1"/>
  <c r="CF6" i="65" s="1"/>
  <c r="CG5" i="65" s="1"/>
  <c r="CG6" i="65" s="1"/>
  <c r="CH5" i="65" s="1"/>
  <c r="CI5" i="65" s="1"/>
  <c r="CJ5" i="65" s="1"/>
  <c r="CJ6" i="65" s="1"/>
  <c r="CK5" i="65" s="1"/>
  <c r="CK6" i="65" s="1"/>
  <c r="CL5" i="65" s="1"/>
  <c r="CL6" i="65" s="1"/>
  <c r="CM5" i="65" s="1"/>
  <c r="CM6" i="65" s="1"/>
  <c r="CN5" i="65" s="1"/>
  <c r="CO5" i="65" s="1"/>
  <c r="CP5" i="65" s="1"/>
  <c r="CP6" i="65" s="1"/>
  <c r="CQ5" i="65" s="1"/>
  <c r="CQ6" i="65" s="1"/>
  <c r="CR5" i="65" s="1"/>
  <c r="CR6" i="65" s="1"/>
  <c r="CS5" i="65" s="1"/>
  <c r="CT5" i="65" s="1"/>
  <c r="C6" i="72"/>
  <c r="CU6" i="65" l="1"/>
  <c r="CV5" i="65" s="1"/>
  <c r="CV6" i="65" s="1"/>
  <c r="CW5" i="65" s="1"/>
  <c r="CW6" i="65" s="1"/>
  <c r="CX5" i="65" s="1"/>
  <c r="CY5" i="65" s="1"/>
  <c r="CZ5" i="65" s="1"/>
  <c r="CZ6" i="65" s="1"/>
  <c r="DA5" i="65" s="1"/>
  <c r="DA6" i="65" s="1"/>
  <c r="DB5" i="65" s="1"/>
  <c r="DB6" i="65" s="1"/>
  <c r="DC5" i="65" s="1"/>
  <c r="DC6" i="65" s="1"/>
  <c r="DD5" i="65" s="1"/>
  <c r="DE5" i="65" s="1"/>
  <c r="DF5" i="65" s="1"/>
  <c r="DF6" i="65" s="1"/>
  <c r="DG5" i="65" s="1"/>
  <c r="DG6" i="65" s="1"/>
  <c r="DH5" i="65" s="1"/>
  <c r="DH6" i="65" s="1"/>
  <c r="DI5" i="65" s="1"/>
  <c r="DJ5" i="65" s="1"/>
  <c r="DK5" i="65" s="1"/>
  <c r="DK6" i="65" s="1"/>
  <c r="DL5" i="65" s="1"/>
  <c r="DL6" i="65" s="1"/>
  <c r="DM5" i="65" s="1"/>
  <c r="DM6" i="65" s="1"/>
  <c r="DN5" i="65" s="1"/>
  <c r="DN6" i="65" s="1"/>
  <c r="DO5" i="65" s="1"/>
  <c r="DO6" i="65" s="1"/>
  <c r="DP5" i="65" s="1"/>
  <c r="DP6" i="65" s="1"/>
  <c r="DQ5" i="65" s="1"/>
  <c r="DQ6" i="65" s="1"/>
  <c r="DR5" i="65" s="1"/>
  <c r="DR6" i="65" s="1"/>
  <c r="DS5" i="65" s="1"/>
  <c r="DT5" i="65" s="1"/>
  <c r="DU5" i="65" s="1"/>
  <c r="DU6" i="65" s="1"/>
  <c r="DV5" i="65" s="1"/>
  <c r="DV6" i="65" s="1"/>
  <c r="DW5" i="65" s="1"/>
  <c r="DW6" i="65" s="1"/>
  <c r="C6" i="76" l="1"/>
  <c r="AR7" i="65"/>
  <c r="Z7" i="65"/>
  <c r="T20" i="87" l="1"/>
  <c r="C4" i="76"/>
  <c r="AC7" i="65"/>
  <c r="BH7" i="65"/>
  <c r="BJ7" i="65" s="1"/>
  <c r="BG7" i="65"/>
  <c r="AS7" i="65"/>
  <c r="AU7" i="65" s="1"/>
  <c r="BB7" i="65"/>
  <c r="BD7" i="65" s="1"/>
  <c r="AY7" i="65"/>
  <c r="BA7" i="65" s="1"/>
  <c r="W7" i="65"/>
  <c r="AL7" i="65"/>
  <c r="AV7" i="65"/>
  <c r="AX7" i="65" s="1"/>
  <c r="AF7" i="65"/>
  <c r="AA20" i="87" l="1"/>
  <c r="Y20" i="87"/>
  <c r="W20" i="87"/>
  <c r="C5" i="76"/>
  <c r="C11" i="76"/>
  <c r="G6" i="72"/>
  <c r="H6" i="72"/>
  <c r="E6" i="72"/>
  <c r="AD20" i="87" l="1"/>
  <c r="AB20" i="87"/>
  <c r="U20" i="87"/>
  <c r="F6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Воеводина Евгения Владимировна</author>
    <author>Blohina Evgenia</author>
  </authors>
  <commentList>
    <comment ref="J4" authorId="0" shapeId="0" xr:uid="{BCA14BF1-40B9-4275-8E53-0605E28473BC}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 shapeId="0" xr:uid="{FFE2135C-C4A0-4B54-A832-1B255B5B82FA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 shapeId="0" xr:uid="{7D2C29B3-FC01-4CC9-BEE4-8080CFA4BF4F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G7" authorId="0" shapeId="0" xr:uid="{6388F518-CDCD-46EB-8274-EC4960F17F91}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A8" authorId="0" shapeId="0" xr:uid="{EB0A973D-7ED3-40B1-AB5B-DE2781F1A9E1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G8" authorId="0" shapeId="0" xr:uid="{5D2921DD-18ED-4A0D-858D-F3EED1CFA111}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A10" authorId="0" shapeId="0" xr:uid="{68E01B59-1E24-467E-9431-B29290BA804B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Воеводина Евгения Владимировна</author>
    <author>Blohina Evgenia</author>
  </authors>
  <commentList>
    <comment ref="J4" authorId="0" shapeId="0" xr:uid="{070577F5-0F1F-4CF7-866D-8DA2CF6448C8}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 shapeId="0" xr:uid="{CF80E74E-7F4C-4AC4-89C2-25A30CEC86DE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7" authorId="0" shapeId="0" xr:uid="{B32BAB47-46F4-4B44-A0E9-EB7B21842DCF}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E8" authorId="0" shapeId="0" xr:uid="{AC544B57-E983-4031-A852-3328E964EFC3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K8" authorId="0" shapeId="0" xr:uid="{2B2095E7-870B-4849-B828-9872F4DD7E5F}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E10" authorId="0" shapeId="0" xr:uid="{57C8A554-1048-4091-BBDE-10482F3B7449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I9" authorId="0" shapeId="0" xr:uid="{5E76CBB3-5257-487D-8F20-68DCB7A43732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9" authorId="0" shapeId="0" xr:uid="{6DF458D0-4BCE-42F9-9EB3-24736E78A19F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Y10" authorId="1" shapeId="0" xr:uid="{E4DFC841-7159-40CD-A657-F5024C2CEB3E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C10" authorId="1" shapeId="0" xr:uid="{5A403918-E6AA-4265-A350-69B3EED6CDF8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G11" authorId="1" shapeId="0" xr:uid="{46A9BA22-12F8-4A7C-9086-F92CF5B304B1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D12" authorId="1" shapeId="0" xr:uid="{3039EB15-ADD3-4A4F-B80E-394F5F0B6B11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3" authorId="1" shapeId="0" xr:uid="{A6522DED-1161-44EE-9CD1-EC2E8F3B3D4F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4" authorId="1" shapeId="0" xr:uid="{1092552E-FC25-4AC3-BD5E-CD1741BED0FC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D15" authorId="1" shapeId="0" xr:uid="{F7C1CDD9-03E2-46C7-80CF-007E98EA413C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F16" authorId="1" shapeId="0" xr:uid="{5ED15AF0-01A8-4DCB-B90D-8832923FAD89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 shapeId="0" xr:uid="{2942C866-A28B-4BB0-BA55-D2D2CAC73C09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Q16" authorId="1" shapeId="0" xr:uid="{3435D651-66AB-45E7-93AB-E03FCC939B74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D16" authorId="1" shapeId="0" xr:uid="{89CC27D4-CA70-48F1-8D70-5E91DF2AE34B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S17" authorId="1" shapeId="0" xr:uid="{5BD0D7A9-4D6E-44AE-BC1B-A5DA40CF9C95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U17" authorId="1" shapeId="0" xr:uid="{2E0A8375-E4B5-49ED-A7EA-A366681FEEC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W17" authorId="1" shapeId="0" xr:uid="{3FD794E2-91D0-4109-A080-C6320BFE0E3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Y17" authorId="1" shapeId="0" xr:uid="{ECE4FE6B-9520-4713-8D41-5D905D652741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Z17" authorId="1" shapeId="0" xr:uid="{897C169C-2055-4314-A715-9D2F5C8B577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A17" authorId="1" shapeId="0" xr:uid="{4D5CFB1A-A3A3-44DA-BD1C-224FA7CC976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B17" authorId="1" shapeId="0" xr:uid="{484D6635-BA44-4046-A625-1526EC5DECF2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C17" authorId="1" shapeId="0" xr:uid="{1E99F80A-6F66-4E8D-8289-FC2636D07806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E17" authorId="1" shapeId="0" xr:uid="{F43D9636-047E-41C1-B388-77C2521C137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F17" authorId="1" shapeId="0" xr:uid="{6913E9D7-C4FE-495A-87A4-9A51566A1C8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J9" authorId="0" shapeId="0" xr:uid="{71176CB4-C073-4AA1-BE2A-E76F65DAACD4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 xr:uid="{156BB801-CDCE-4D04-945C-D89C9178E244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 xr:uid="{715C1662-F890-4C32-B980-DE472A9AC6FB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 xr:uid="{4383A586-2E15-4E1A-94B9-434913BC671D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 xr:uid="{17BC3EB5-165B-4ED7-B485-D4FA29F75ADE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 xr:uid="{709300FA-5837-4428-98A4-68CA439DBCB1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 xr:uid="{6CA755F6-E410-4015-BAD9-C4D902093B9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 xr:uid="{3771FF9C-2F96-4D2F-87D7-3926139DB163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 xr:uid="{DC16D512-CBD5-483C-AFF5-A59092F993E6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 xr:uid="{18845130-CA6C-4EF0-8368-B4BB3CAE7E87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 xr:uid="{3F834AFF-6043-433F-9AE0-FCB13DB459CE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 xr:uid="{5A609B17-A003-410D-9410-DA9DA35CBCF7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 xr:uid="{4EEAD3BF-8B64-4C55-8C45-5D5538371BD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 xr:uid="{9595ED40-31EF-4214-85EA-2169EF4BBA8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 xr:uid="{95D32FF8-5CFF-447D-9621-A13BF602F3E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 xr:uid="{B04A8860-89A6-4592-BF26-076040B7DD06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 xr:uid="{EED0C41B-7BB6-45C7-9DC6-2BE81961E88D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 xr:uid="{E41E3DF2-22F1-4F04-A5B7-D3FD622339B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 xr:uid="{BB808CC6-6D07-40D4-A7DC-5241DB50DCB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 xr:uid="{903183AA-04E4-4211-8460-865616CECB49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 xr:uid="{CE866658-0D24-4C79-AFFF-7B9E0CD91CE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 xr:uid="{00BF7C29-6ED9-4DB3-B5DB-EF8986C21042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 xr:uid="{9E1F1BE7-1704-4C5E-B952-EF34AEE7E3AD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J9" authorId="0" shapeId="0" xr:uid="{D9AD75EB-5EA0-44FF-9152-077D23E4D9CC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 xr:uid="{868DC6BD-5383-493F-A461-5356BC78D0CE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 xr:uid="{E0C9B8D4-6E20-46FB-9D0C-C77C7586C10E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 xr:uid="{132B8F10-B1E4-4D2F-9860-2A8AE17079E7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 xr:uid="{153B34FE-5173-4A1D-802A-6B96710C0CC0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 xr:uid="{1A09AAFE-0A6F-4196-B6A4-A9AB591767EF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 xr:uid="{61C0CC6D-2E4C-47ED-8FA3-70179AA15BA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 xr:uid="{761C2083-2C43-4337-8739-2A5B2F8FF1E1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 xr:uid="{4A5B30E3-E0E1-4406-8BDB-8B7C32CDDCA5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 xr:uid="{272909A6-7B3F-48D1-A857-82E365625E87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 xr:uid="{32146330-3A84-4C3D-9585-A7EA43217C48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 xr:uid="{83DD4D58-C533-4DC7-8CF1-B68A296FC471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 xr:uid="{99B2D030-F58F-45FE-AA85-88396EDE9937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 xr:uid="{321F1A76-3210-442E-906A-338CD5233E91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 xr:uid="{544762A7-13A6-4E16-AA4C-C7DDE028DA89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 xr:uid="{6E093DF0-6F07-45B1-AB3B-AA9D2EEFE1D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 xr:uid="{6DB0FE35-9E57-4F78-A721-E113F4420653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 xr:uid="{75804958-978B-4EBE-BD27-BDE4969F4B1F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 xr:uid="{4232E5AD-AA3F-4801-BC7B-EE50668475C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 xr:uid="{3A982B44-ADEC-4088-8D66-838F7C676FD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 xr:uid="{986D0A2A-7A7D-4F81-9593-743BB5617E6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 xr:uid="{0A8F1063-E60C-4B7F-A190-B098784CF693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 xr:uid="{F232ED08-AA3F-4B02-B650-5BBB8A02E52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<sst xmlns="http://schemas.openxmlformats.org/spreadsheetml/2006/main" count="2095" uniqueCount="415">
  <si>
    <t>#</t>
  </si>
  <si>
    <t>CTR%</t>
  </si>
  <si>
    <t>Клиент/Брэнд</t>
  </si>
  <si>
    <t>Продукт/Кампания</t>
  </si>
  <si>
    <t>ЦА</t>
  </si>
  <si>
    <t>Сайт</t>
  </si>
  <si>
    <t>Место размещения на сайте и таргетинги</t>
  </si>
  <si>
    <t>Тип размещения</t>
  </si>
  <si>
    <t>Единица покупки</t>
  </si>
  <si>
    <t>Период размещения</t>
  </si>
  <si>
    <t>Размер (в пикселях) / Формат</t>
  </si>
  <si>
    <t>Скидка, %</t>
  </si>
  <si>
    <t>CPM с учетом скидки</t>
  </si>
  <si>
    <t>Стоимость размещения после скидки, руб.</t>
  </si>
  <si>
    <t>Количество показов</t>
  </si>
  <si>
    <t xml:space="preserve">Охват </t>
  </si>
  <si>
    <t>Количество кликов</t>
  </si>
  <si>
    <t>Стоимость за клик, руб.</t>
  </si>
  <si>
    <t xml:space="preserve">Цена 
(за единицу покупки), руб.
</t>
  </si>
  <si>
    <t>Наценки / Доп. Скидки</t>
  </si>
  <si>
    <t>Прогноз результатов</t>
  </si>
  <si>
    <t xml:space="preserve">Количество единиц за период </t>
  </si>
  <si>
    <t xml:space="preserve">Общее количество единиц </t>
  </si>
  <si>
    <t>Итого:</t>
  </si>
  <si>
    <t>Дата старта</t>
  </si>
  <si>
    <t>Дата предоставления материалов</t>
  </si>
  <si>
    <t>АК</t>
  </si>
  <si>
    <t>НДС</t>
  </si>
  <si>
    <t>Итого (с учётом НДС и АК)</t>
  </si>
  <si>
    <t xml:space="preserve">ПРИМЕЧАНИЯ: </t>
  </si>
  <si>
    <t>CPT, руб.</t>
  </si>
  <si>
    <t>Стоимость размещения после скидки, с НДС, руб.</t>
  </si>
  <si>
    <t>Динамика</t>
  </si>
  <si>
    <t>1000 показов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</si>
  <si>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</si>
  <si>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</si>
  <si>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</si>
  <si>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</si>
  <si>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</si>
  <si>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</si>
  <si>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</si>
  <si>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</si>
  <si>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</si>
  <si>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</si>
  <si>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</si>
  <si>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</si>
  <si>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Селлер</t>
  </si>
  <si>
    <t>Итого медиа бюджет</t>
  </si>
  <si>
    <t>Гео</t>
  </si>
  <si>
    <t>KPI</t>
  </si>
  <si>
    <t>Номер версии плана</t>
  </si>
  <si>
    <t>Дата</t>
  </si>
  <si>
    <t>Комментарии</t>
  </si>
  <si>
    <t>Кол-во лидов</t>
  </si>
  <si>
    <t>CPT</t>
  </si>
  <si>
    <t>CPL</t>
  </si>
  <si>
    <t>v1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</si>
  <si>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</si>
  <si>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</si>
  <si>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</si>
  <si>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</si>
  <si>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</si>
  <si>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</si>
  <si>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</si>
  <si>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</si>
  <si>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</si>
  <si>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</si>
  <si>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</si>
  <si>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Сервис DCM</t>
  </si>
  <si>
    <t>Количество лидов</t>
  </si>
  <si>
    <t>Стоимость за лид, руб.</t>
  </si>
  <si>
    <t>Охват</t>
  </si>
  <si>
    <t>Дата составления медиаплана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</si>
  <si>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</si>
  <si>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</si>
  <si>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Segmento</t>
  </si>
  <si>
    <t>Инвентарь</t>
  </si>
  <si>
    <t xml:space="preserve"> Web Video Лугометрия копия</t>
  </si>
  <si>
    <t>Тип настройки</t>
  </si>
  <si>
    <t>Значение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</si>
  <si>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</si>
  <si>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</si>
  <si>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</si>
  <si>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</si>
  <si>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</si>
  <si>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</si>
  <si>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</si>
  <si>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</si>
  <si>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</si>
  <si>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Web Display Лугометрия</t>
  </si>
  <si>
    <t>Форматы баннеров: 970x90, 336x280, 300x600, 200x200, 300x250, 250x250, 240x400, 160x600, 468x90, 120x600</t>
  </si>
  <si>
    <t>VTR,%</t>
  </si>
  <si>
    <t>Стоимость за просмотр</t>
  </si>
  <si>
    <t>Количество просмотров</t>
  </si>
  <si>
    <t>Частота</t>
  </si>
  <si>
    <t>CPM, руб.</t>
  </si>
  <si>
    <t>Факт</t>
  </si>
  <si>
    <t>План*</t>
  </si>
  <si>
    <t>%</t>
  </si>
  <si>
    <t>Прошедший период</t>
  </si>
  <si>
    <t>MyTarget</t>
  </si>
  <si>
    <t>CPM</t>
  </si>
  <si>
    <t>CPV</t>
  </si>
  <si>
    <t>Охват технический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</si>
  <si>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</si>
  <si>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</si>
  <si>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</si>
  <si>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</si>
  <si>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</si>
  <si>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</si>
  <si>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</si>
  <si>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</si>
  <si>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</si>
  <si>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</si>
  <si>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</si>
  <si>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</si>
  <si>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</si>
  <si>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</si>
  <si>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</si>
  <si>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CR, %</t>
  </si>
  <si>
    <t>n/a</t>
  </si>
  <si>
    <t>Информация об условиях и особенностях размещений подробно указана на площадках, где планируется размещение</t>
  </si>
  <si>
    <t>Управление и оптимизация Рекламных и информационных материалов Заказчика, посредством реселлера Facebook</t>
  </si>
  <si>
    <t>ТАРГЕТИРОВАННАЯ РЕКЛАМА</t>
  </si>
  <si>
    <t>PROGRAMMATIC</t>
  </si>
  <si>
    <t>Facebook / Instagram</t>
  </si>
  <si>
    <t>Вконтакте</t>
  </si>
  <si>
    <t xml:space="preserve">Цены и условия действительны на момент составления медиаплана и могут измениться позднее </t>
  </si>
  <si>
    <t>Росмэн</t>
  </si>
  <si>
    <t>Infinity Nado</t>
  </si>
  <si>
    <t>Дети 6 -12 лет (основное ядро) и их родители</t>
  </si>
  <si>
    <t>РФ</t>
  </si>
  <si>
    <t>Охват, вовлеченность, клик</t>
  </si>
  <si>
    <t>Instagram</t>
  </si>
  <si>
    <t>Лента новостей
ГЕО РФ 
см. закладку "Таргетинги social"</t>
  </si>
  <si>
    <t>Лента, Stories
ГЕО РФ 
см. закладку "Таргетинги social"</t>
  </si>
  <si>
    <t>Гео - РФ_x000D_
Таргетинг по аудиторным сегментам, см. закладку "Segmento"</t>
  </si>
  <si>
    <t>Промопост с видео/Strories - видео (10 секунд)</t>
  </si>
  <si>
    <t>Промопост с видео_x000D_
 (10 секунд)</t>
  </si>
  <si>
    <t>Промопост с кнопкой - изображение/Stories - изображение</t>
  </si>
  <si>
    <t>клики</t>
  </si>
  <si>
    <t>Промопост с кнопкой</t>
  </si>
  <si>
    <t xml:space="preserve">Видео 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</si>
  <si>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</si>
  <si>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</si>
  <si>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</si>
  <si>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</si>
  <si>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</si>
  <si>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</si>
  <si>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</si>
  <si>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</si>
  <si>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</si>
  <si>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</si>
  <si>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</si>
  <si>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</si>
  <si>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</si>
  <si>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</si>
  <si>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</si>
  <si>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</si>
  <si>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</si>
  <si>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</si>
  <si>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</si>
  <si>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</si>
  <si>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</si>
  <si>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</si>
  <si>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</si>
  <si>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</si>
  <si>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</si>
  <si>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</si>
  <si>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</si>
  <si>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</si>
  <si>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</si>
  <si>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</si>
  <si>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</si>
  <si>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</si>
  <si>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</si>
  <si>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</si>
  <si>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</si>
  <si>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</si>
  <si>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</si>
  <si>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</si>
  <si>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</si>
  <si>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</si>
  <si>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</si>
  <si>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</si>
  <si>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</si>
  <si>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</si>
  <si>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</si>
  <si>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</si>
  <si>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</si>
  <si>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</si>
  <si>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</si>
  <si>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</si>
  <si>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</si>
  <si>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</si>
  <si>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</si>
  <si>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</si>
  <si>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</si>
  <si>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</si>
  <si>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</si>
  <si>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</si>
  <si>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</si>
  <si>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</si>
  <si>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</si>
  <si>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</si>
  <si>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</si>
  <si>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</si>
  <si>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</si>
  <si>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</si>
  <si>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</si>
  <si>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</si>
  <si>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</si>
  <si>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</si>
  <si>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>Установка пикселей (подготовка пикселей на стороне аг-ва, отдаем для установки на сайт)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</si>
  <si>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</si>
  <si>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</si>
  <si>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>Площадка</t>
  </si>
  <si>
    <t>Формат объвления</t>
  </si>
  <si>
    <t>Размер изображения</t>
  </si>
  <si>
    <t>Соотношение сторон</t>
  </si>
  <si>
    <t>Вес файла</t>
  </si>
  <si>
    <t>Расширение</t>
  </si>
  <si>
    <t>Дисклеймеры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</si>
  <si>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</si>
  <si>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</si>
  <si>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</si>
  <si>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</si>
  <si>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</si>
  <si>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</si>
  <si>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</si>
  <si>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</si>
  <si>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</si>
  <si>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</si>
  <si>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</si>
  <si>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</si>
  <si>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</si>
  <si>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</si>
  <si>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</si>
  <si>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</si>
  <si>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</si>
  <si>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</si>
  <si>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</si>
  <si>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</si>
  <si>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</si>
  <si>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</si>
  <si>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</si>
  <si>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</si>
  <si>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</si>
  <si>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</si>
  <si>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</si>
  <si>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</si>
  <si>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</si>
  <si>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</si>
  <si>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</si>
  <si>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</si>
  <si>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</si>
  <si>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</si>
  <si>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</si>
  <si>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</si>
  <si>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</si>
  <si>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</si>
  <si>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/>
  </si>
  <si>
    <t>Материалы по ТТ (см. закладку "ТТ соц.сети")</t>
  </si>
  <si>
    <t>Формат объявления</t>
  </si>
  <si>
    <t>Соц.сети: IG / ВК</t>
  </si>
  <si>
    <t>гостевые доступы: 
Гугл Аналитикс - sbermarketing-agency@yandex.ru
Яндекс Метрика- sbermarketing-agency@yandex.ru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</si>
  <si>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</si>
  <si>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охват</t>
  </si>
  <si>
    <t>конверсии</t>
  </si>
  <si>
    <t>неделя</t>
  </si>
  <si>
    <t>Конверсионный флайт: 20.05-02.06</t>
  </si>
  <si>
    <t>Имиджевые флайты: 22.04-30.04 и 14.05-19.05</t>
  </si>
  <si>
    <t>недели</t>
  </si>
  <si>
    <t xml:space="preserve"> Web Video</t>
  </si>
  <si>
    <t>Основной отчет</t>
  </si>
  <si>
    <t>Показы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</si>
  <si>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</si>
  <si>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</si>
  <si>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</si>
  <si>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</si>
  <si>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</si>
  <si>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</si>
  <si>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</si>
  <si>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</si>
  <si>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</si>
  <si>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</si>
  <si>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</si>
  <si>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</si>
  <si>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</si>
  <si>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</si>
  <si>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</si>
  <si>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</si>
  <si>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</si>
  <si>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</si>
  <si>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</si>
  <si>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</si>
  <si>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</si>
  <si>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</si>
  <si>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</si>
  <si>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Данные предоставлены пикселем Segmento</t>
  </si>
  <si>
    <t xml:space="preserve"> -</t>
  </si>
  <si>
    <t>сумма фактическая</t>
  </si>
  <si>
    <t>перенос бюджета с позиции №2</t>
  </si>
  <si>
    <t>CPM/CPC с учетом скидки</t>
  </si>
  <si>
    <t>Постклик</t>
  </si>
  <si>
    <t>Показатель отказов</t>
  </si>
  <si>
    <t>Средняя глубина</t>
  </si>
  <si>
    <t>Среднее время сессии</t>
  </si>
  <si>
    <t>Клиент</t>
  </si>
  <si>
    <t>РК</t>
  </si>
  <si>
    <t>Лугометрия</t>
  </si>
  <si>
    <t>YouTube+GDN</t>
  </si>
  <si>
    <t>Гео: г.Пенза и Пензенская область, см. закладку "Video Таргетинги"</t>
  </si>
  <si>
    <t>TrueView for Reach, 15 секунд</t>
  </si>
  <si>
    <t>Гео: г.Пенза и Пензенская область</t>
  </si>
  <si>
    <t>Видео, 15 сек</t>
  </si>
  <si>
    <t>25-54, средний доход</t>
  </si>
  <si>
    <t>Сегмент</t>
  </si>
  <si>
    <t>Недвижимость</t>
  </si>
  <si>
    <t>Игрушки</t>
  </si>
  <si>
    <t>Территория жизни июнь 2021</t>
  </si>
  <si>
    <t>elle.ru</t>
  </si>
  <si>
    <t>Пакет Simple Article №2
до 7000 знаков, до 10 фотографий, до 3 ссылок, видео
Анонс в разделе - 7 дней, ТГБ</t>
  </si>
  <si>
    <t>СТАТЬЯ СПЕЦПРОЕКТ</t>
  </si>
  <si>
    <t>Статика</t>
  </si>
  <si>
    <t>пакет</t>
  </si>
  <si>
    <t>-</t>
  </si>
  <si>
    <t>Производство</t>
  </si>
  <si>
    <t>Лента новостей
ГЕО Москва, Санкт-Петербург
см. закладку "STA Таргетинги"</t>
  </si>
  <si>
    <t>Реклама сайта - изображение
Карусель</t>
  </si>
  <si>
    <t>недель</t>
  </si>
  <si>
    <t>Гео Москва, МО, Санкт-Петербург, ЛО, М/Ж 25-44 года, таргетинги - см.закладку "Segmento"</t>
  </si>
  <si>
    <t>970x90, 336x280, 300x600, 200x200, 300x250, 250x250, 240x400, 160x600, 468x90, 120x600</t>
  </si>
  <si>
    <t>Yandex.ru</t>
  </si>
  <si>
    <t>"Начинающий", Главные страницы, Desktop+Mobile, Динамика, РФ</t>
  </si>
  <si>
    <t xml:space="preserve">1456×180/640×134 </t>
  </si>
  <si>
    <t>FINN FLARE</t>
  </si>
  <si>
    <t>25-45 лет</t>
  </si>
  <si>
    <t>Одежда</t>
  </si>
  <si>
    <t>FINN FLARE летняя распродажа</t>
  </si>
  <si>
    <t>10 сек</t>
  </si>
  <si>
    <t>15 сек</t>
  </si>
  <si>
    <t>20, 10, 5 сек</t>
  </si>
  <si>
    <t>Клиент №n</t>
  </si>
  <si>
    <t>Сниженный % по ипотеке</t>
  </si>
  <si>
    <t>% прохождения из кликов в визиты</t>
  </si>
  <si>
    <t>добавить</t>
  </si>
  <si>
    <t>ГЕО РФ, см. закладку "STA Таргетинги"</t>
  </si>
  <si>
    <t>In-stream (30 секунд)</t>
  </si>
  <si>
    <t>просмотры</t>
  </si>
  <si>
    <t>ГЕО РФ, Retargeting</t>
  </si>
  <si>
    <t>Bumper ads</t>
  </si>
  <si>
    <t>GPMD</t>
  </si>
  <si>
    <t>Видеоплеер на страницах сайтов сетевое размещение  (Desktop+Mobile), таргетинг на ЦА
см. закладку "GPMD"</t>
  </si>
  <si>
    <t>In-ролл (до 20 секунд)</t>
  </si>
  <si>
    <t>Пакет XL Flex Rambler&amp;Сo 
Desktop+Mobile Reach Video PMP</t>
  </si>
  <si>
    <t>Видеоплеер на страницах сайтов сетевое размещение
таргетинга на ЦА</t>
  </si>
  <si>
    <t>Видео (15 секунд)</t>
  </si>
  <si>
    <t>Лента, Stories
ГЕО РФ 
см. закладку "STA Таргетинги"</t>
  </si>
  <si>
    <t>Лента новостей
ГЕО РФ 
см. закладку "STA Таргетинги"</t>
  </si>
  <si>
    <t>Реклама сайта - видео</t>
  </si>
  <si>
    <t>TikTok</t>
  </si>
  <si>
    <t>Лента
ГЕО РФ 
см. закладку "STA Таргетинги"</t>
  </si>
  <si>
    <t>Видео</t>
  </si>
  <si>
    <t xml:space="preserve">Erich Krause </t>
  </si>
  <si>
    <t>Erich Krause июль-сентябрь 2021
Ручка</t>
  </si>
  <si>
    <t>FMCG</t>
  </si>
  <si>
    <t>Все, возраст 10-24 года, 
доход BC, с детьми 10-18 лет,
школьники и студенты 10-18 лет</t>
  </si>
  <si>
    <t>Дительность видео, сек</t>
  </si>
  <si>
    <t>убираем</t>
  </si>
  <si>
    <t xml:space="preserve">Все креативы
All pages All 25-45
</t>
  </si>
  <si>
    <t>In-roll
30 sec</t>
  </si>
  <si>
    <t>Videonetwork</t>
  </si>
  <si>
    <t>All pages All 25-44</t>
  </si>
  <si>
    <t>multi-roll 
30 seс</t>
  </si>
  <si>
    <t>Youtube</t>
  </si>
  <si>
    <t>All pages All 25-44 TV CONTENT: Shows and films 
Affinity audiences/Banking &amp; Finance
Affinity audiences/Beauty &amp; Wellness
Affinity audiences/Food &amp; Dining
Affinity audiences/Home &amp; Garden/Home Decor Enthusiasts
Affinity audiences/Lifestyles &amp; Hobbies/Fashionistas
In-market audiences/Apparel &amp; Accessories</t>
  </si>
  <si>
    <t>multi-roll 
10 seс, non-skip</t>
  </si>
  <si>
    <t>All pages All 25-44 BC (1) Segments
(2) Retargeting from flight #1
(see Segmento tab)</t>
  </si>
  <si>
    <t xml:space="preserve"> 970x90, 336x280, 300x600, 200x200, 300x250, 250x250, 240x400, 160x600, 468x90, 120x600</t>
  </si>
  <si>
    <t>Banki.ru</t>
  </si>
  <si>
    <t>All pages</t>
  </si>
  <si>
    <t>240х400, 1312х160, 640х180, 980х150, 600х600, 600х400</t>
  </si>
  <si>
    <t>Sravni.ru</t>
  </si>
  <si>
    <t xml:space="preserve">Debet cards </t>
  </si>
  <si>
    <t>1320х240</t>
  </si>
  <si>
    <t>Astraone</t>
  </si>
  <si>
    <t xml:space="preserve">All pages All 25-45 BC Photo:
- Bank cards
- Taxi
- Cafes, restaurants
- Gas stations
Content:
- Bank cards
- Mobile banks
- Online shopping
- Supermarkets
- Banks, banking services
- Leisure and entertainment
- Cinemas
- Cafes, restaurants
- Clothing
Interests:
- use ATMs
- Money transfers
- Accounts and savings </t>
  </si>
  <si>
    <t>In - image</t>
  </si>
  <si>
    <t>Facebook.com + Instagram.com</t>
  </si>
  <si>
    <t>Newsfeed All 25-45 STA Targetings</t>
  </si>
  <si>
    <t>Split of formats</t>
  </si>
  <si>
    <t>Vk.com</t>
  </si>
  <si>
    <t>GoNET</t>
  </si>
  <si>
    <t>All pages All 25-45 BC Interest targeting: shopping, grocery, clothing, shoes and accessories, restaurants, food delivery, family, travel, gifts; Targeting by category of installed apps (Android only): Finance, WL listed on incl. GoNET</t>
  </si>
  <si>
    <t>Standard+Fullscreen banners</t>
  </si>
  <si>
    <t>Redllama</t>
  </si>
  <si>
    <t>All pages All 25-45 BC users, interested in: online shopping, online delivery of groceries and food from restaurants; targeting competitors VTB, Tinkoff, Alfa-Bank, Raiffeisenbank; target for installed applications and WL see on incl. Redllama</t>
  </si>
  <si>
    <t>Fullscreen banners</t>
  </si>
  <si>
    <t>Spotify</t>
  </si>
  <si>
    <t>All, All pages</t>
  </si>
  <si>
    <t>Video</t>
  </si>
  <si>
    <t>PunchMedia</t>
  </si>
  <si>
    <t>All pages All 25-45 BC Main categories of current spending on cards: supermarkets, clothing, cafes and restaurants), Tinkoff, Alfa-Bank, Raiffeisenbank, VTB, WL see incl. PunchMedia</t>
  </si>
  <si>
    <t>YABBI</t>
  </si>
  <si>
    <t>All pages All 25-45 BC Interests: Financial services, banking services -  cards
Targeting for installed applications of competing banks (Otkritie Bank, Post Bank, Alfa-Bank, OTP Bank, Raiffeisen-Online Bank Russia, VTB Online, etc.). Cutting off the SBOL audience</t>
  </si>
  <si>
    <t>YABBI BONUS</t>
  </si>
  <si>
    <t>All pages All 25-44 Device targeting from $ 400</t>
  </si>
  <si>
    <t>In-Feed Ads</t>
  </si>
  <si>
    <t xml:space="preserve">All pages All 25-44 Device targeting from $ 400. Interests: Financial services, Online shopping, Cars, Photos, Books, Healthy lifestyle, Sports and outdoor activities. </t>
  </si>
  <si>
    <t>aCPM</t>
  </si>
  <si>
    <t>МИР Sberbank_Sbercard_jun-aug'21</t>
  </si>
  <si>
    <t>Платежная система</t>
  </si>
  <si>
    <t>Трафик</t>
  </si>
  <si>
    <t>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</si>
</sst>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41" formatCode="_-* #,##0_-;\-* #,##0_-;_-* &quot;-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0&quot;р.&quot;"/>
    <numFmt numFmtId="167" formatCode="[$$-409]#,##0.0"/>
    <numFmt numFmtId="168" formatCode="[$$-409]#,##0.00"/>
    <numFmt numFmtId="169" formatCode="_-* #,##0.00_р_._-;\-* #,##0.00_р_._-;_-* \-??_р_._-;_-@_-"/>
    <numFmt numFmtId="170" formatCode="#,##0_ ;\-#,##0\ "/>
    <numFmt numFmtId="171" formatCode="[$-419]d\ mmm;@"/>
    <numFmt numFmtId="172" formatCode="_(&quot;$&quot;* #,##0.00_);_(&quot;$&quot;* \(#,##0.00\);_(&quot;$&quot;* &quot;-&quot;??_);_(@_)"/>
    <numFmt numFmtId="173" formatCode="[$$-409]#,##0"/>
    <numFmt numFmtId="174" formatCode="_-* #,##0.00[$€]_-;\-* #,##0.00[$€]_-;_-* &quot;-&quot;??[$€]_-;_-@_-"/>
    <numFmt numFmtId="175" formatCode="#,##0&quot;$&quot;;[Red]\-#,##0&quot;$&quot;"/>
    <numFmt numFmtId="176" formatCode="General_)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#,##0.00\ &quot;kr&quot;;[Red]\-#,##0.00\ &quot;kr&quot;"/>
    <numFmt numFmtId="181" formatCode="#,##0.0"/>
    <numFmt numFmtId="182" formatCode="_-* #,##0.00\ _р_._-;\-* #,##0.00\ _р_._-;_-* &quot;-&quot;??\ _р_._-;_-@_-"/>
    <numFmt numFmtId="183" formatCode="&quot;$&quot;#,##0;\-&quot;$&quot;#,##0"/>
    <numFmt numFmtId="184" formatCode="0.0%;\ \(0.0%\)"/>
    <numFmt numFmtId="185" formatCode="#,##0,_);[Red]\(#,##0,\)"/>
    <numFmt numFmtId="186" formatCode="_ * #,##0_ ;_ * \-#,##0_ ;_ * &quot;-&quot;_ ;_ @_ "/>
    <numFmt numFmtId="187" formatCode="_ * #,##0.00_ ;_ * \-#,##0.00_ ;_ * &quot;-&quot;??_ ;_ @_ "/>
    <numFmt numFmtId="188" formatCode="&quot;$&quot;#,##0_);\(&quot;$&quot;#,##0\)"/>
    <numFmt numFmtId="189" formatCode="&quot;$&quot;#,##0.00;[Red]\-&quot;$&quot;#,##0.00"/>
    <numFmt numFmtId="190" formatCode="_ &quot;$&quot;* #,##0_ ;_ &quot;$&quot;* \-#,##0_ ;_ &quot;$&quot;* &quot;-&quot;_ ;_ @_ "/>
    <numFmt numFmtId="191" formatCode="_ &quot;$&quot;* #,##0.00_ ;_ &quot;$&quot;* \-#,##0.00_ ;_ &quot;$&quot;* &quot;-&quot;??_ ;_ @_ "/>
    <numFmt numFmtId="192" formatCode="_-* #,##0_ _D_M_-;\-* #,##0_ _D_M_-;_-* &quot;-&quot;_ _D_M_-;_-@_-"/>
    <numFmt numFmtId="193" formatCode="_-* #,##0.00_ _D_M_-;\-* #,##0.00_ _D_M_-;_-* &quot;-&quot;??_ _D_M_-;_-@_-"/>
    <numFmt numFmtId="194" formatCode="#,##0\ &quot;impressions&quot;"/>
    <numFmt numFmtId="195" formatCode="_(* #,##0_);_(* \(#,##0\);_(* &quot;-&quot;_);_(@_)"/>
    <numFmt numFmtId="196" formatCode="_(* #,##0.00_);_(* \(#,##0.00\);_(* &quot;-&quot;??_);_(@_)"/>
    <numFmt numFmtId="197" formatCode="_ &quot;R&quot;\ * #,##0_ ;_ &quot;R&quot;\ * \-#,##0_ ;_ &quot;R&quot;\ * &quot;-&quot;_ ;_ @_ "/>
    <numFmt numFmtId="198" formatCode="_ &quot;R&quot;\ * #,##0.00_ ;_ &quot;R&quot;\ * \-#,##0.00_ ;_ &quot;R&quot;\ * &quot;-&quot;??_ ;_ @_ "/>
    <numFmt numFmtId="199" formatCode="_(&quot;$&quot;* #,##0_);_(&quot;$&quot;* \(#,##0\);_(&quot;$&quot;* &quot;-&quot;_);_(@_)"/>
    <numFmt numFmtId="200" formatCode="0%;\(0%\)"/>
    <numFmt numFmtId="201" formatCode="_-* #,##0&quot; DM&quot;_-;\-* #,##0&quot; DM&quot;_-;_-* &quot;-&quot;&quot; DM&quot;_-;_-@_-"/>
    <numFmt numFmtId="202" formatCode="_-* #,##0.00&quot; DM&quot;_-;\-* #,##0.00&quot; DM&quot;_-;_-* &quot;-&quot;??&quot; DM&quot;_-;_-@_-"/>
    <numFmt numFmtId="203" formatCode="[$€-2]\ #,##0.00"/>
    <numFmt numFmtId="204" formatCode="_-* #,##0&quot;р.&quot;_-;\-* #,##0&quot;р.&quot;_-;_-* &quot;-&quot;&quot;р.&quot;_-;_-@_-"/>
    <numFmt numFmtId="205" formatCode="_-* #,##0_р_._-;\-* #,##0_р_._-;_-* &quot;-&quot;_р_._-;_-@_-"/>
    <numFmt numFmtId="206" formatCode="0.0%"/>
    <numFmt numFmtId="207" formatCode="#,##0.00\ &quot;₽&quot;"/>
    <numFmt numFmtId="208" formatCode="#\ ##0"/>
    <numFmt numFmtId="209" formatCode="#\ ##0.##\ \₽;\-#\ ##0.##\ \₽"/>
    <numFmt numFmtId="210" formatCode="##0.00%"/>
    <numFmt numFmtId="211" formatCode="#\ ##0.##"/>
    <numFmt numFmtId="212" formatCode="dd\ mmm"/>
    <numFmt numFmtId="213" formatCode="#,##0.00_ ;\-#,##0.00\ "/>
    <numFmt numFmtId="214" formatCode="[$-F400]h:mm:ss\ AM/PM"/>
  </numFmts>
  <fonts count="14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name val="Calibri"/>
      <family val="2"/>
      <scheme val="minor"/>
    </font>
    <font>
      <b/>
      <sz val="9"/>
      <name val="Calibri"/>
      <family val="2"/>
      <charset val="204"/>
      <scheme val="minor"/>
    </font>
    <font>
      <sz val="30"/>
      <name val="Arial"/>
      <family val="2"/>
      <charset val="204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</borders>
  <cellStyleXfs count="381">
    <xf numFmtId="0" fontId="0" fillId="0" borderId="0"/>
    <xf numFmtId="0" fontId="1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3" borderId="0" applyNumberFormat="0" applyBorder="0" applyAlignment="0" applyProtection="0"/>
    <xf numFmtId="0" fontId="25" fillId="20" borderId="1" applyNumberFormat="0" applyAlignment="0" applyProtection="0"/>
    <xf numFmtId="0" fontId="31" fillId="21" borderId="2" applyNumberFormat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3" fillId="7" borderId="1" applyNumberFormat="0" applyAlignment="0" applyProtection="0"/>
    <xf numFmtId="0" fontId="36" fillId="0" borderId="6" applyNumberFormat="0" applyFill="0" applyAlignment="0" applyProtection="0"/>
    <xf numFmtId="0" fontId="33" fillId="22" borderId="0" applyNumberFormat="0" applyBorder="0" applyAlignment="0" applyProtection="0"/>
    <xf numFmtId="0" fontId="17" fillId="0" borderId="0"/>
    <xf numFmtId="0" fontId="16" fillId="0" borderId="0"/>
    <xf numFmtId="0" fontId="17" fillId="0" borderId="0"/>
    <xf numFmtId="0" fontId="16" fillId="0" borderId="0"/>
    <xf numFmtId="0" fontId="14" fillId="0" borderId="0"/>
    <xf numFmtId="0" fontId="16" fillId="0" borderId="0"/>
    <xf numFmtId="0" fontId="14" fillId="23" borderId="7" applyNumberFormat="0" applyFont="0" applyAlignment="0" applyProtection="0"/>
    <xf numFmtId="0" fontId="24" fillId="20" borderId="8" applyNumberFormat="0" applyAlignment="0" applyProtection="0"/>
    <xf numFmtId="0" fontId="3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0" fontId="39" fillId="0" borderId="0"/>
    <xf numFmtId="0" fontId="1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9" fillId="0" borderId="0"/>
    <xf numFmtId="165" fontId="17" fillId="0" borderId="0" applyFont="0" applyFill="0" applyBorder="0" applyAlignment="0" applyProtection="0"/>
    <xf numFmtId="169" fontId="15" fillId="0" borderId="0" applyFill="0" applyBorder="0" applyAlignment="0" applyProtection="0"/>
    <xf numFmtId="0" fontId="20" fillId="0" borderId="0"/>
    <xf numFmtId="0" fontId="13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5" fillId="0" borderId="0"/>
    <xf numFmtId="0" fontId="50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22" fillId="32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22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22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5" borderId="0" applyNumberFormat="0" applyBorder="0" applyAlignment="0" applyProtection="0"/>
    <xf numFmtId="0" fontId="22" fillId="35" borderId="0" applyNumberFormat="0" applyBorder="0" applyAlignment="0" applyProtection="0"/>
    <xf numFmtId="14" fontId="15" fillId="0" borderId="0" applyFont="0" applyFill="0" applyBorder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38" fontId="51" fillId="24" borderId="0" applyNumberFormat="0" applyBorder="0" applyAlignment="0" applyProtection="0"/>
    <xf numFmtId="10" fontId="51" fillId="24" borderId="11" applyNumberFormat="0" applyBorder="0" applyAlignment="0" applyProtection="0"/>
    <xf numFmtId="175" fontId="17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0" fontId="45" fillId="0" borderId="0"/>
    <xf numFmtId="0" fontId="16" fillId="0" borderId="0"/>
    <xf numFmtId="0" fontId="4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39" borderId="0" applyNumberFormat="0" applyBorder="0" applyProtection="0">
      <alignment horizontal="center"/>
    </xf>
    <xf numFmtId="0" fontId="54" fillId="0" borderId="0"/>
    <xf numFmtId="0" fontId="15" fillId="0" borderId="0"/>
    <xf numFmtId="3" fontId="16" fillId="0" borderId="0">
      <alignment horizontal="center"/>
    </xf>
    <xf numFmtId="176" fontId="55" fillId="0" borderId="11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21" fontId="15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180" fontId="15" fillId="0" borderId="0" applyFont="0" applyFill="0" applyBorder="0" applyAlignment="0" applyProtection="0"/>
    <xf numFmtId="173" fontId="47" fillId="40" borderId="11">
      <alignment horizontal="center" vertical="center"/>
    </xf>
    <xf numFmtId="0" fontId="57" fillId="41" borderId="0"/>
    <xf numFmtId="0" fontId="63" fillId="0" borderId="0" applyNumberFormat="0" applyFill="0" applyBorder="0" applyAlignment="0" applyProtection="0"/>
    <xf numFmtId="168" fontId="16" fillId="0" borderId="11">
      <alignment vertical="center"/>
    </xf>
    <xf numFmtId="0" fontId="58" fillId="40" borderId="0">
      <alignment vertical="center"/>
    </xf>
    <xf numFmtId="3" fontId="48" fillId="0" borderId="0">
      <alignment vertical="center"/>
    </xf>
    <xf numFmtId="0" fontId="49" fillId="0" borderId="0">
      <alignment vertical="center"/>
    </xf>
    <xf numFmtId="0" fontId="16" fillId="0" borderId="0"/>
    <xf numFmtId="0" fontId="14" fillId="0" borderId="0" applyNumberFormat="0" applyFont="0" applyFill="0" applyBorder="0" applyAlignment="0" applyProtection="0">
      <protection locked="0"/>
    </xf>
    <xf numFmtId="0" fontId="16" fillId="0" borderId="0"/>
    <xf numFmtId="0" fontId="17" fillId="0" borderId="0"/>
    <xf numFmtId="0" fontId="16" fillId="0" borderId="0"/>
    <xf numFmtId="0" fontId="45" fillId="0" borderId="0"/>
    <xf numFmtId="9" fontId="16" fillId="0" borderId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5" fillId="0" borderId="0" applyFont="0" applyFill="0" applyBorder="0" applyAlignment="0" applyProtection="0"/>
    <xf numFmtId="181" fontId="16" fillId="0" borderId="11">
      <alignment vertical="center"/>
    </xf>
    <xf numFmtId="3" fontId="16" fillId="0" borderId="11">
      <alignment vertical="center"/>
    </xf>
    <xf numFmtId="10" fontId="16" fillId="0" borderId="11">
      <alignment vertical="center"/>
    </xf>
    <xf numFmtId="0" fontId="16" fillId="0" borderId="0"/>
    <xf numFmtId="41" fontId="59" fillId="0" borderId="0" applyFont="0" applyFill="0" applyBorder="0" applyAlignment="0" applyProtection="0"/>
    <xf numFmtId="3" fontId="60" fillId="0" borderId="11" applyFont="0" applyFill="0" applyBorder="0" applyAlignment="0" applyProtection="0">
      <alignment horizontal="center" vertical="center"/>
      <protection locked="0"/>
    </xf>
    <xf numFmtId="182" fontId="17" fillId="0" borderId="0" applyFont="0" applyFill="0" applyBorder="0" applyAlignment="0" applyProtection="0"/>
    <xf numFmtId="0" fontId="61" fillId="0" borderId="11">
      <alignment horizontal="centerContinuous" vertical="center" wrapText="1"/>
    </xf>
    <xf numFmtId="169" fontId="16" fillId="0" borderId="0" applyFill="0" applyBorder="0" applyAlignment="0" applyProtection="0"/>
    <xf numFmtId="165" fontId="17" fillId="0" borderId="0" applyFont="0" applyFill="0" applyBorder="0" applyAlignment="0" applyProtection="0"/>
    <xf numFmtId="0" fontId="16" fillId="42" borderId="0" applyAlignment="0">
      <alignment vertical="center"/>
    </xf>
    <xf numFmtId="3" fontId="47" fillId="40" borderId="11">
      <alignment horizontal="center" vertical="center"/>
    </xf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16" fillId="0" borderId="0">
      <alignment horizontal="center"/>
    </xf>
    <xf numFmtId="0" fontId="16" fillId="0" borderId="0"/>
    <xf numFmtId="0" fontId="14" fillId="0" borderId="0"/>
    <xf numFmtId="184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16" fillId="0" borderId="0">
      <alignment horizontal="center"/>
    </xf>
    <xf numFmtId="0" fontId="16" fillId="0" borderId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16" fillId="0" borderId="0" applyFill="0" applyBorder="0" applyAlignment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165" fontId="17" fillId="0" borderId="0" applyFont="0" applyFill="0" applyBorder="0" applyAlignment="0" applyProtection="0"/>
    <xf numFmtId="169" fontId="15" fillId="0" borderId="0" applyFill="0" applyBorder="0" applyAlignment="0" applyProtection="0"/>
    <xf numFmtId="0" fontId="11" fillId="0" borderId="0"/>
    <xf numFmtId="191" fontId="72" fillId="0" borderId="0" applyFont="0" applyFill="0" applyBorder="0" applyAlignment="0" applyProtection="0"/>
    <xf numFmtId="3" fontId="16" fillId="0" borderId="0">
      <alignment horizontal="center"/>
    </xf>
    <xf numFmtId="185" fontId="16" fillId="0" borderId="0" applyFont="0" applyFill="0" applyBorder="0" applyAlignment="0" applyProtection="0"/>
    <xf numFmtId="0" fontId="11" fillId="0" borderId="0"/>
    <xf numFmtId="3" fontId="16" fillId="0" borderId="0">
      <alignment horizontal="center"/>
    </xf>
    <xf numFmtId="3" fontId="16" fillId="0" borderId="0">
      <alignment horizontal="center"/>
    </xf>
    <xf numFmtId="187" fontId="7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9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3" fontId="68" fillId="0" borderId="13" applyAlignment="0" applyProtection="0"/>
    <xf numFmtId="0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0" fontId="69" fillId="0" borderId="15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86" fontId="72" fillId="0" borderId="0" applyFont="0" applyFill="0" applyBorder="0" applyAlignment="0" applyProtection="0"/>
    <xf numFmtId="188" fontId="73" fillId="27" borderId="16">
      <alignment vertical="center"/>
    </xf>
    <xf numFmtId="189" fontId="74" fillId="0" borderId="11"/>
    <xf numFmtId="190" fontId="72" fillId="0" borderId="0" applyFont="0" applyFill="0" applyBorder="0" applyAlignment="0" applyProtection="0"/>
    <xf numFmtId="192" fontId="75" fillId="0" borderId="0" applyFont="0" applyFill="0" applyBorder="0" applyAlignment="0" applyProtection="0"/>
    <xf numFmtId="3" fontId="16" fillId="0" borderId="0">
      <alignment horizontal="center"/>
    </xf>
    <xf numFmtId="184" fontId="16" fillId="0" borderId="0" applyFill="0" applyBorder="0" applyAlignment="0"/>
    <xf numFmtId="185" fontId="16" fillId="0" borderId="0" applyFill="0" applyBorder="0" applyAlignment="0"/>
    <xf numFmtId="193" fontId="75" fillId="0" borderId="0" applyFont="0" applyFill="0" applyBorder="0" applyAlignment="0" applyProtection="0"/>
    <xf numFmtId="185" fontId="16" fillId="0" borderId="0" applyFill="0" applyBorder="0" applyAlignment="0"/>
    <xf numFmtId="10" fontId="73" fillId="0" borderId="15"/>
    <xf numFmtId="3" fontId="16" fillId="0" borderId="0">
      <alignment horizontal="center"/>
    </xf>
    <xf numFmtId="0" fontId="16" fillId="0" borderId="0" applyFill="0" applyBorder="0" applyAlignment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5" fontId="16" fillId="0" borderId="0" applyFill="0" applyBorder="0" applyAlignment="0"/>
    <xf numFmtId="184" fontId="16" fillId="0" borderId="0" applyFill="0" applyBorder="0" applyAlignment="0"/>
    <xf numFmtId="0" fontId="15" fillId="0" borderId="0"/>
    <xf numFmtId="0" fontId="73" fillId="0" borderId="15"/>
    <xf numFmtId="3" fontId="16" fillId="0" borderId="0">
      <alignment horizontal="center"/>
    </xf>
    <xf numFmtId="0" fontId="19" fillId="0" borderId="0"/>
    <xf numFmtId="0" fontId="17" fillId="0" borderId="0"/>
    <xf numFmtId="3" fontId="16" fillId="0" borderId="0">
      <alignment horizontal="center"/>
    </xf>
    <xf numFmtId="9" fontId="11" fillId="0" borderId="0" applyFont="0" applyFill="0" applyBorder="0" applyAlignment="0" applyProtection="0"/>
    <xf numFmtId="3" fontId="16" fillId="0" borderId="0">
      <alignment horizontal="center"/>
    </xf>
    <xf numFmtId="0" fontId="16" fillId="0" borderId="0" applyFill="0" applyBorder="0" applyAlignment="0"/>
    <xf numFmtId="14" fontId="67" fillId="0" borderId="0" applyFill="0" applyBorder="0" applyAlignment="0"/>
    <xf numFmtId="0" fontId="19" fillId="0" borderId="0"/>
    <xf numFmtId="0" fontId="16" fillId="0" borderId="0" applyFill="0" applyBorder="0" applyAlignment="0"/>
    <xf numFmtId="184" fontId="16" fillId="0" borderId="0" applyFill="0" applyBorder="0" applyAlignment="0"/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17">
      <alignment horizontal="center" vertical="center" wrapText="1"/>
    </xf>
    <xf numFmtId="0" fontId="73" fillId="0" borderId="14">
      <alignment horizontal="center" vertical="center" wrapText="1"/>
    </xf>
    <xf numFmtId="0" fontId="77" fillId="0" borderId="12" applyNumberFormat="0" applyAlignment="0" applyProtection="0">
      <alignment horizontal="left" vertical="center"/>
    </xf>
    <xf numFmtId="0" fontId="77" fillId="0" borderId="10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94" fontId="79" fillId="0" borderId="0" applyFill="0" applyBorder="0" applyProtection="0">
      <alignment horizontal="left"/>
    </xf>
    <xf numFmtId="0" fontId="73" fillId="0" borderId="18">
      <alignment horizontal="center" vertical="center" wrapText="1"/>
    </xf>
    <xf numFmtId="0" fontId="80" fillId="0" borderId="0" applyNumberFormat="0" applyFill="0" applyBorder="0" applyAlignment="0" applyProtection="0">
      <alignment vertical="top"/>
      <protection locked="0"/>
    </xf>
    <xf numFmtId="185" fontId="16" fillId="0" borderId="0" applyFill="0" applyBorder="0" applyAlignment="0"/>
    <xf numFmtId="184" fontId="16" fillId="0" borderId="0" applyFill="0" applyBorder="0" applyAlignment="0"/>
    <xf numFmtId="185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95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9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75" fillId="0" borderId="0"/>
    <xf numFmtId="0" fontId="16" fillId="0" borderId="0" applyFont="0" applyFill="0" applyBorder="0" applyAlignment="0" applyProtection="0"/>
    <xf numFmtId="200" fontId="6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6" fillId="0" borderId="0" applyNumberFormat="0" applyFill="0" applyBorder="0" applyAlignment="0" applyProtection="0"/>
    <xf numFmtId="185" fontId="16" fillId="0" borderId="0" applyFill="0" applyBorder="0" applyAlignment="0"/>
    <xf numFmtId="184" fontId="16" fillId="0" borderId="0" applyFill="0" applyBorder="0" applyAlignment="0"/>
    <xf numFmtId="185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0" fontId="73" fillId="0" borderId="16">
      <alignment vertical="center" wrapText="1"/>
    </xf>
    <xf numFmtId="0" fontId="81" fillId="0" borderId="19"/>
    <xf numFmtId="0" fontId="82" fillId="0" borderId="20"/>
    <xf numFmtId="49" fontId="67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" fontId="73" fillId="27" borderId="16">
      <alignment horizontal="right"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83" fillId="0" borderId="0">
      <alignment horizontal="centerContinuous" vertical="center"/>
    </xf>
    <xf numFmtId="0" fontId="65" fillId="0" borderId="0">
      <alignment vertical="center"/>
    </xf>
    <xf numFmtId="0" fontId="16" fillId="0" borderId="0"/>
    <xf numFmtId="0" fontId="16" fillId="0" borderId="0"/>
    <xf numFmtId="0" fontId="45" fillId="0" borderId="0"/>
    <xf numFmtId="0" fontId="11" fillId="0" borderId="0"/>
    <xf numFmtId="0" fontId="14" fillId="0" borderId="0" applyFill="0" applyProtection="0"/>
    <xf numFmtId="0" fontId="11" fillId="0" borderId="0"/>
    <xf numFmtId="0" fontId="45" fillId="0" borderId="0"/>
    <xf numFmtId="0" fontId="16" fillId="0" borderId="0"/>
    <xf numFmtId="0" fontId="17" fillId="0" borderId="0"/>
    <xf numFmtId="0" fontId="17" fillId="0" borderId="0"/>
    <xf numFmtId="0" fontId="45" fillId="0" borderId="0"/>
    <xf numFmtId="9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6" fillId="0" borderId="0"/>
    <xf numFmtId="0" fontId="65" fillId="0" borderId="0"/>
    <xf numFmtId="0" fontId="87" fillId="0" borderId="0"/>
    <xf numFmtId="0" fontId="1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9" fillId="26" borderId="0" applyNumberFormat="0" applyBorder="0" applyAlignment="0" applyProtection="0"/>
    <xf numFmtId="0" fontId="88" fillId="0" borderId="0" applyNumberFormat="0" applyFill="0" applyBorder="0" applyProtection="0">
      <alignment vertical="top" wrapText="1"/>
    </xf>
    <xf numFmtId="0" fontId="8" fillId="0" borderId="0"/>
    <xf numFmtId="0" fontId="88" fillId="0" borderId="0" applyNumberFormat="0" applyFill="0" applyBorder="0" applyProtection="0">
      <alignment vertical="top" wrapText="1"/>
    </xf>
    <xf numFmtId="0" fontId="89" fillId="44" borderId="21" applyBorder="0">
      <alignment horizontal="center" vertical="center" wrapText="1"/>
    </xf>
    <xf numFmtId="0" fontId="89" fillId="44" borderId="22">
      <alignment horizontal="center" vertical="center" wrapText="1"/>
    </xf>
    <xf numFmtId="0" fontId="90" fillId="0" borderId="0"/>
    <xf numFmtId="0" fontId="91" fillId="0" borderId="0" applyNumberFormat="0" applyFill="0" applyBorder="0" applyAlignment="0" applyProtection="0"/>
    <xf numFmtId="0" fontId="16" fillId="0" borderId="0"/>
    <xf numFmtId="0" fontId="86" fillId="0" borderId="0"/>
    <xf numFmtId="0" fontId="7" fillId="0" borderId="0"/>
    <xf numFmtId="0" fontId="7" fillId="0" borderId="0"/>
    <xf numFmtId="205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5" fillId="2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3" fillId="0" borderId="0"/>
    <xf numFmtId="0" fontId="97" fillId="0" borderId="0"/>
    <xf numFmtId="0" fontId="14" fillId="0" borderId="0"/>
    <xf numFmtId="165" fontId="17" fillId="0" borderId="0" applyFont="0" applyFill="0" applyBorder="0" applyAlignment="0" applyProtection="0"/>
    <xf numFmtId="0" fontId="126" fillId="0" borderId="0"/>
    <xf numFmtId="0" fontId="1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34">
    <xf numFmtId="0" fontId="0" fillId="0" borderId="0" xfId="0"/>
    <xf numFmtId="14" fontId="0" fillId="25" borderId="0" xfId="0" applyNumberFormat="1" applyFill="1"/>
    <xf numFmtId="0" fontId="0" fillId="25" borderId="0" xfId="0" applyFill="1"/>
    <xf numFmtId="0" fontId="0" fillId="25" borderId="28" xfId="0" applyFill="1" applyBorder="1"/>
    <xf numFmtId="14" fontId="0" fillId="25" borderId="28" xfId="0" applyNumberFormat="1" applyFill="1" applyBorder="1"/>
    <xf numFmtId="0" fontId="0" fillId="25" borderId="28" xfId="0" applyFill="1" applyBorder="1" applyAlignment="1">
      <alignment horizontal="center"/>
    </xf>
    <xf numFmtId="0" fontId="0" fillId="25" borderId="28" xfId="0" applyFill="1" applyBorder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3" fontId="0" fillId="25" borderId="28" xfId="0" applyNumberFormat="1" applyFill="1" applyBorder="1" applyAlignment="1">
      <alignment horizontal="center" vertical="center"/>
    </xf>
    <xf numFmtId="0" fontId="97" fillId="0" borderId="0" xfId="372"/>
    <xf numFmtId="0" fontId="98" fillId="0" borderId="0" xfId="372" applyFont="1"/>
    <xf numFmtId="0" fontId="100" fillId="0" borderId="0" xfId="372" applyFont="1"/>
    <xf numFmtId="0" fontId="101" fillId="49" borderId="28" xfId="372" applyFont="1" applyFill="1" applyBorder="1"/>
    <xf numFmtId="0" fontId="99" fillId="0" borderId="28" xfId="372" applyFont="1" applyBorder="1" applyAlignment="1">
      <alignment vertical="center" wrapText="1"/>
    </xf>
    <xf numFmtId="0" fontId="102" fillId="0" borderId="28" xfId="372" applyFont="1" applyBorder="1" applyAlignment="1">
      <alignment wrapText="1"/>
    </xf>
    <xf numFmtId="0" fontId="16" fillId="25" borderId="0" xfId="0" applyFont="1" applyFill="1" applyAlignment="1">
      <alignment horizontal="left" vertical="center" indent="4"/>
    </xf>
    <xf numFmtId="0" fontId="106" fillId="25" borderId="0" xfId="0" applyFont="1" applyFill="1"/>
    <xf numFmtId="0" fontId="106" fillId="25" borderId="0" xfId="0" applyFont="1" applyFill="1" applyAlignment="1">
      <alignment horizontal="left" vertical="center" indent="4"/>
    </xf>
    <xf numFmtId="0" fontId="16" fillId="25" borderId="0" xfId="63" applyFont="1" applyFill="1"/>
    <xf numFmtId="0" fontId="108" fillId="25" borderId="0" xfId="79" applyFont="1" applyFill="1"/>
    <xf numFmtId="0" fontId="105" fillId="25" borderId="0" xfId="79" applyFont="1" applyFill="1"/>
    <xf numFmtId="3" fontId="109" fillId="45" borderId="29" xfId="79" applyNumberFormat="1" applyFont="1" applyFill="1" applyBorder="1" applyAlignment="1" applyProtection="1">
      <alignment horizontal="center" vertical="center" wrapText="1"/>
      <protection locked="0"/>
    </xf>
    <xf numFmtId="181" fontId="103" fillId="48" borderId="29" xfId="79" applyNumberFormat="1" applyFont="1" applyFill="1" applyBorder="1" applyAlignment="1" applyProtection="1">
      <alignment horizontal="center" vertical="center" wrapText="1"/>
      <protection locked="0"/>
    </xf>
    <xf numFmtId="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171" fontId="16" fillId="25" borderId="28" xfId="63" applyNumberFormat="1" applyFont="1" applyFill="1" applyBorder="1" applyAlignment="1" applyProtection="1">
      <alignment horizontal="center" vertical="center"/>
      <protection locked="0"/>
    </xf>
    <xf numFmtId="0" fontId="103" fillId="25" borderId="0" xfId="79" applyFont="1" applyFill="1"/>
    <xf numFmtId="0" fontId="16" fillId="25" borderId="0" xfId="63" applyFont="1" applyFill="1" applyAlignment="1">
      <alignment horizontal="left"/>
    </xf>
    <xf numFmtId="0" fontId="110" fillId="25" borderId="0" xfId="79" applyFont="1" applyFill="1"/>
    <xf numFmtId="9" fontId="110" fillId="25" borderId="0" xfId="79" applyNumberFormat="1" applyFont="1" applyFill="1"/>
    <xf numFmtId="0" fontId="110" fillId="25" borderId="0" xfId="79" applyFont="1" applyFill="1" applyAlignment="1">
      <alignment horizontal="left"/>
    </xf>
    <xf numFmtId="203" fontId="16" fillId="25" borderId="0" xfId="63" applyNumberFormat="1" applyFont="1" applyFill="1" applyAlignment="1">
      <alignment horizontal="right" vertical="center"/>
    </xf>
    <xf numFmtId="0" fontId="111" fillId="25" borderId="0" xfId="0" applyFont="1" applyFill="1"/>
    <xf numFmtId="0" fontId="47" fillId="25" borderId="0" xfId="79" applyFont="1" applyFill="1"/>
    <xf numFmtId="0" fontId="16" fillId="25" borderId="0" xfId="78" applyFont="1" applyFill="1" applyAlignment="1">
      <alignment horizontal="left"/>
    </xf>
    <xf numFmtId="0" fontId="112" fillId="25" borderId="0" xfId="0" applyFont="1" applyFill="1" applyAlignment="1">
      <alignment vertical="center"/>
    </xf>
    <xf numFmtId="9" fontId="16" fillId="25" borderId="0" xfId="91" applyFont="1" applyFill="1" applyBorder="1" applyAlignment="1">
      <alignment vertical="center"/>
    </xf>
    <xf numFmtId="3" fontId="113" fillId="25" borderId="0" xfId="79" applyNumberFormat="1" applyFont="1" applyFill="1" applyAlignment="1">
      <alignment vertical="center"/>
    </xf>
    <xf numFmtId="170" fontId="16" fillId="25" borderId="0" xfId="90" applyNumberFormat="1" applyFont="1" applyFill="1" applyBorder="1" applyAlignment="1" applyProtection="1">
      <alignment horizontal="center" vertical="center"/>
      <protection locked="0"/>
    </xf>
    <xf numFmtId="0" fontId="116" fillId="25" borderId="0" xfId="78" applyFont="1" applyFill="1" applyAlignment="1">
      <alignment horizontal="left"/>
    </xf>
    <xf numFmtId="0" fontId="117" fillId="25" borderId="0" xfId="0" applyFont="1" applyFill="1"/>
    <xf numFmtId="0" fontId="110" fillId="25" borderId="0" xfId="78" applyFont="1" applyFill="1" applyAlignment="1">
      <alignment horizontal="left"/>
    </xf>
    <xf numFmtId="0" fontId="118" fillId="25" borderId="0" xfId="79" applyFont="1" applyFill="1"/>
    <xf numFmtId="10" fontId="119" fillId="25" borderId="0" xfId="81" applyNumberFormat="1" applyFont="1" applyFill="1" applyBorder="1" applyAlignment="1">
      <alignment vertical="center"/>
    </xf>
    <xf numFmtId="0" fontId="47" fillId="25" borderId="0" xfId="78" applyFont="1" applyFill="1" applyAlignment="1">
      <alignment horizontal="left"/>
    </xf>
    <xf numFmtId="0" fontId="16" fillId="25" borderId="0" xfId="78" applyFont="1" applyFill="1"/>
    <xf numFmtId="0" fontId="47" fillId="25" borderId="0" xfId="79" applyFont="1" applyFill="1" applyAlignment="1">
      <alignment horizontal="left"/>
    </xf>
    <xf numFmtId="0" fontId="118" fillId="25" borderId="0" xfId="79" applyFont="1" applyFill="1" applyAlignment="1">
      <alignment horizontal="left"/>
    </xf>
    <xf numFmtId="9" fontId="110" fillId="25" borderId="0" xfId="91" applyFont="1" applyFill="1" applyBorder="1"/>
    <xf numFmtId="9" fontId="16" fillId="25" borderId="0" xfId="91" applyFont="1" applyFill="1" applyBorder="1"/>
    <xf numFmtId="0" fontId="120" fillId="25" borderId="0" xfId="78" applyFont="1" applyFill="1" applyAlignment="1">
      <alignment horizontal="left"/>
    </xf>
    <xf numFmtId="0" fontId="120" fillId="25" borderId="0" xfId="79" applyFont="1" applyFill="1" applyAlignment="1">
      <alignment horizontal="left"/>
    </xf>
    <xf numFmtId="9" fontId="16" fillId="25" borderId="0" xfId="91" applyFont="1" applyFill="1" applyBorder="1" applyAlignment="1">
      <alignment horizontal="left"/>
    </xf>
    <xf numFmtId="9" fontId="103" fillId="25" borderId="0" xfId="91" applyFont="1" applyFill="1" applyBorder="1" applyAlignment="1">
      <alignment horizontal="left"/>
    </xf>
    <xf numFmtId="0" fontId="16" fillId="25" borderId="0" xfId="0" applyFont="1" applyFill="1"/>
    <xf numFmtId="9" fontId="16" fillId="25" borderId="0" xfId="63" applyNumberFormat="1" applyFont="1" applyFill="1" applyBorder="1" applyAlignment="1" applyProtection="1">
      <alignment horizontal="center" vertical="center"/>
      <protection locked="0"/>
    </xf>
    <xf numFmtId="9" fontId="16" fillId="25" borderId="0" xfId="91" applyFont="1" applyFill="1" applyAlignment="1">
      <alignment horizontal="center" vertical="center"/>
    </xf>
    <xf numFmtId="49" fontId="121" fillId="25" borderId="0" xfId="0" applyNumberFormat="1" applyFont="1" applyFill="1" applyAlignment="1">
      <alignment horizontal="right"/>
    </xf>
    <xf numFmtId="16" fontId="105" fillId="48" borderId="28" xfId="79" applyNumberFormat="1" applyFont="1" applyFill="1" applyBorder="1" applyAlignment="1">
      <alignment horizontal="center" vertical="center" wrapText="1"/>
    </xf>
    <xf numFmtId="0" fontId="104" fillId="25" borderId="0" xfId="79" applyFont="1" applyFill="1" applyAlignment="1">
      <alignment horizontal="left"/>
    </xf>
    <xf numFmtId="0" fontId="16" fillId="25" borderId="0" xfId="79" applyFill="1"/>
    <xf numFmtId="0" fontId="16" fillId="25" borderId="0" xfId="79" applyFill="1" applyAlignment="1">
      <alignment vertical="center"/>
    </xf>
    <xf numFmtId="0" fontId="47" fillId="25" borderId="0" xfId="63" applyFont="1" applyFill="1" applyAlignment="1">
      <alignment vertical="center"/>
    </xf>
    <xf numFmtId="0" fontId="105" fillId="25" borderId="0" xfId="63" applyFont="1" applyFill="1" applyAlignment="1">
      <alignment vertical="center"/>
    </xf>
    <xf numFmtId="0" fontId="47" fillId="25" borderId="0" xfId="63" applyFont="1" applyFill="1" applyAlignment="1">
      <alignment horizontal="left" vertical="center"/>
    </xf>
    <xf numFmtId="9" fontId="99" fillId="25" borderId="0" xfId="63" applyNumberFormat="1" applyFont="1" applyFill="1" applyAlignment="1">
      <alignment vertical="center"/>
    </xf>
    <xf numFmtId="0" fontId="103" fillId="25" borderId="0" xfId="79" applyFont="1" applyFill="1" applyProtection="1">
      <protection locked="0"/>
    </xf>
    <xf numFmtId="166" fontId="47" fillId="25" borderId="0" xfId="63" applyNumberFormat="1" applyFont="1" applyFill="1" applyAlignment="1">
      <alignment vertical="center"/>
    </xf>
    <xf numFmtId="0" fontId="99" fillId="25" borderId="0" xfId="63" applyFont="1" applyFill="1" applyAlignment="1">
      <alignment vertical="center"/>
    </xf>
    <xf numFmtId="4" fontId="47" fillId="25" borderId="0" xfId="63" applyNumberFormat="1" applyFont="1" applyFill="1" applyAlignment="1">
      <alignment vertical="center"/>
    </xf>
    <xf numFmtId="0" fontId="16" fillId="25" borderId="0" xfId="79" applyFill="1" applyProtection="1">
      <protection locked="0"/>
    </xf>
    <xf numFmtId="14" fontId="16" fillId="25" borderId="0" xfId="79" applyNumberFormat="1" applyFill="1" applyAlignment="1">
      <alignment horizontal="left"/>
    </xf>
    <xf numFmtId="0" fontId="107" fillId="25" borderId="0" xfId="63" applyFont="1" applyFill="1" applyAlignment="1">
      <alignment horizontal="left" vertical="center"/>
    </xf>
    <xf numFmtId="0" fontId="16" fillId="47" borderId="28" xfId="79" applyFill="1" applyBorder="1" applyAlignment="1" applyProtection="1">
      <alignment horizontal="left" vertical="center"/>
      <protection locked="0"/>
    </xf>
    <xf numFmtId="3" fontId="16" fillId="25" borderId="0" xfId="79" applyNumberFormat="1" applyFill="1" applyAlignment="1" applyProtection="1">
      <alignment horizontal="center" vertical="center"/>
      <protection locked="0"/>
    </xf>
    <xf numFmtId="4" fontId="16" fillId="25" borderId="0" xfId="79" applyNumberFormat="1" applyFill="1" applyAlignment="1" applyProtection="1">
      <alignment horizontal="center" vertical="center"/>
      <protection locked="0"/>
    </xf>
    <xf numFmtId="0" fontId="103" fillId="48" borderId="28" xfId="79" applyFont="1" applyFill="1" applyBorder="1" applyAlignment="1">
      <alignment horizontal="center" vertical="center" textRotation="90" wrapText="1" shrinkToFit="1"/>
    </xf>
    <xf numFmtId="0" fontId="16" fillId="25" borderId="28" xfId="79" applyFill="1" applyBorder="1" applyAlignment="1" applyProtection="1">
      <alignment horizontal="left" vertical="center"/>
      <protection locked="0"/>
    </xf>
    <xf numFmtId="3" fontId="16" fillId="47" borderId="28" xfId="79" applyNumberFormat="1" applyFill="1" applyBorder="1" applyAlignment="1" applyProtection="1">
      <alignment horizontal="left" vertical="center"/>
      <protection locked="0"/>
    </xf>
    <xf numFmtId="166" fontId="16" fillId="25" borderId="28" xfId="43" applyNumberFormat="1" applyFill="1" applyBorder="1" applyAlignment="1" applyProtection="1">
      <alignment horizontal="center" vertical="center"/>
      <protection locked="0"/>
    </xf>
    <xf numFmtId="166" fontId="16" fillId="25" borderId="29" xfId="43" applyNumberFormat="1" applyFill="1" applyBorder="1" applyAlignment="1" applyProtection="1">
      <alignment horizontal="center" vertical="center"/>
      <protection locked="0"/>
    </xf>
    <xf numFmtId="166" fontId="105" fillId="48" borderId="28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vertical="center"/>
    </xf>
    <xf numFmtId="166" fontId="111" fillId="25" borderId="0" xfId="80" applyNumberFormat="1" applyFont="1" applyFill="1" applyAlignment="1">
      <alignment vertical="center"/>
    </xf>
    <xf numFmtId="0" fontId="16" fillId="25" borderId="0" xfId="79" applyFill="1" applyAlignment="1">
      <alignment horizontal="left" vertical="center"/>
    </xf>
    <xf numFmtId="0" fontId="16" fillId="25" borderId="0" xfId="79" applyFill="1" applyAlignment="1">
      <alignment horizontal="center" vertical="center"/>
    </xf>
    <xf numFmtId="167" fontId="16" fillId="25" borderId="26" xfId="79" applyNumberFormat="1" applyFill="1" applyBorder="1" applyAlignment="1">
      <alignment horizontal="left" vertical="center"/>
    </xf>
    <xf numFmtId="167" fontId="16" fillId="25" borderId="24" xfId="79" applyNumberFormat="1" applyFill="1" applyBorder="1" applyAlignment="1">
      <alignment vertical="center"/>
    </xf>
    <xf numFmtId="166" fontId="16" fillId="25" borderId="28" xfId="80" applyNumberFormat="1" applyFill="1" applyBorder="1" applyAlignment="1">
      <alignment horizontal="center" vertical="center"/>
    </xf>
    <xf numFmtId="166" fontId="103" fillId="25" borderId="0" xfId="80" applyNumberFormat="1" applyFont="1" applyFill="1" applyAlignment="1">
      <alignment horizontal="center" vertical="center"/>
    </xf>
    <xf numFmtId="166" fontId="16" fillId="25" borderId="0" xfId="63" applyNumberFormat="1" applyFont="1" applyFill="1"/>
    <xf numFmtId="166" fontId="16" fillId="25" borderId="0" xfId="80" applyNumberFormat="1" applyFill="1" applyAlignment="1">
      <alignment horizontal="center" vertical="center"/>
    </xf>
    <xf numFmtId="9" fontId="16" fillId="25" borderId="28" xfId="63" applyNumberFormat="1" applyFont="1" applyFill="1" applyBorder="1" applyAlignment="1" applyProtection="1">
      <alignment horizontal="center" vertical="center"/>
      <protection locked="0"/>
    </xf>
    <xf numFmtId="166" fontId="16" fillId="25" borderId="0" xfId="43" applyNumberFormat="1" applyFill="1" applyAlignment="1" applyProtection="1">
      <alignment horizontal="left" vertical="center"/>
      <protection locked="0"/>
    </xf>
    <xf numFmtId="0" fontId="110" fillId="25" borderId="0" xfId="63" applyFont="1" applyFill="1" applyAlignment="1">
      <alignment horizontal="left" vertical="center"/>
    </xf>
    <xf numFmtId="166" fontId="16" fillId="25" borderId="23" xfId="80" applyNumberFormat="1" applyFill="1" applyBorder="1" applyAlignment="1">
      <alignment horizontal="center" vertical="center"/>
    </xf>
    <xf numFmtId="9" fontId="16" fillId="25" borderId="24" xfId="91" applyFont="1" applyFill="1" applyBorder="1" applyAlignment="1">
      <alignment vertical="center"/>
    </xf>
    <xf numFmtId="3" fontId="110" fillId="25" borderId="0" xfId="79" applyNumberFormat="1" applyFont="1" applyFill="1"/>
    <xf numFmtId="0" fontId="16" fillId="25" borderId="0" xfId="63" applyFont="1" applyFill="1" applyAlignment="1">
      <alignment vertical="center"/>
    </xf>
    <xf numFmtId="3" fontId="16" fillId="25" borderId="0" xfId="78" applyNumberFormat="1" applyFont="1" applyFill="1" applyAlignment="1">
      <alignment horizontal="centerContinuous" vertical="center"/>
    </xf>
    <xf numFmtId="0" fontId="47" fillId="25" borderId="0" xfId="85" applyFont="1" applyFill="1" applyAlignment="1">
      <alignment vertical="center"/>
    </xf>
    <xf numFmtId="3" fontId="114" fillId="25" borderId="0" xfId="78" applyNumberFormat="1" applyFont="1" applyFill="1" applyAlignment="1">
      <alignment horizontal="centerContinuous" vertical="center"/>
    </xf>
    <xf numFmtId="0" fontId="115" fillId="25" borderId="0" xfId="63" applyFont="1" applyFill="1" applyAlignment="1">
      <alignment horizontal="left" vertical="center"/>
    </xf>
    <xf numFmtId="10" fontId="16" fillId="25" borderId="0" xfId="63" applyNumberFormat="1" applyFont="1" applyFill="1" applyAlignment="1" applyProtection="1">
      <alignment horizontal="center" vertical="center"/>
      <protection locked="0"/>
    </xf>
    <xf numFmtId="3" fontId="16" fillId="25" borderId="0" xfId="77" applyNumberFormat="1" applyFont="1" applyFill="1" applyAlignment="1" applyProtection="1">
      <alignment horizontal="center" vertical="center"/>
      <protection locked="0"/>
    </xf>
    <xf numFmtId="0" fontId="108" fillId="25" borderId="0" xfId="63" applyFont="1" applyFill="1" applyAlignment="1">
      <alignment horizontal="left" vertical="center"/>
    </xf>
    <xf numFmtId="166" fontId="110" fillId="25" borderId="0" xfId="79" applyNumberFormat="1" applyFont="1" applyFill="1"/>
    <xf numFmtId="0" fontId="110" fillId="25" borderId="0" xfId="63" applyFont="1" applyFill="1"/>
    <xf numFmtId="3" fontId="16" fillId="25" borderId="0" xfId="79" applyNumberFormat="1" applyFill="1" applyAlignment="1">
      <alignment horizontal="center" vertical="center"/>
    </xf>
    <xf numFmtId="3" fontId="16" fillId="25" borderId="0" xfId="79" applyNumberFormat="1" applyFill="1"/>
    <xf numFmtId="166" fontId="47" fillId="25" borderId="0" xfId="80" applyNumberFormat="1" applyFont="1" applyFill="1" applyAlignment="1">
      <alignment horizontal="center" vertical="center"/>
    </xf>
    <xf numFmtId="0" fontId="118" fillId="25" borderId="0" xfId="79" applyFont="1" applyFill="1" applyAlignment="1">
      <alignment vertical="center"/>
    </xf>
    <xf numFmtId="166" fontId="16" fillId="25" borderId="0" xfId="79" applyNumberFormat="1" applyFill="1"/>
    <xf numFmtId="3" fontId="47" fillId="25" borderId="0" xfId="78" applyNumberFormat="1" applyFont="1" applyFill="1" applyAlignment="1">
      <alignment horizontal="center" vertical="center"/>
    </xf>
    <xf numFmtId="4" fontId="16" fillId="25" borderId="0" xfId="79" applyNumberFormat="1" applyFill="1" applyAlignment="1">
      <alignment horizontal="right"/>
    </xf>
    <xf numFmtId="166" fontId="16" fillId="25" borderId="0" xfId="79" applyNumberFormat="1" applyFill="1" applyAlignment="1">
      <alignment horizontal="left"/>
    </xf>
    <xf numFmtId="0" fontId="16" fillId="25" borderId="0" xfId="79" applyFill="1" applyAlignment="1">
      <alignment horizontal="right"/>
    </xf>
    <xf numFmtId="166" fontId="103" fillId="25" borderId="0" xfId="79" applyNumberFormat="1" applyFont="1" applyFill="1" applyAlignment="1">
      <alignment horizontal="left"/>
    </xf>
    <xf numFmtId="0" fontId="103" fillId="25" borderId="0" xfId="79" applyFont="1" applyFill="1" applyAlignment="1">
      <alignment horizontal="left"/>
    </xf>
    <xf numFmtId="4" fontId="16" fillId="25" borderId="0" xfId="79" applyNumberFormat="1" applyFill="1" applyAlignment="1">
      <alignment horizontal="left"/>
    </xf>
    <xf numFmtId="9" fontId="16" fillId="25" borderId="0" xfId="79" applyNumberFormat="1" applyFill="1" applyAlignment="1">
      <alignment horizontal="left"/>
    </xf>
    <xf numFmtId="166" fontId="16" fillId="25" borderId="0" xfId="79" applyNumberFormat="1" applyFill="1" applyAlignment="1">
      <alignment horizontal="center" vertical="center"/>
    </xf>
    <xf numFmtId="9" fontId="16" fillId="25" borderId="0" xfId="63" applyNumberFormat="1" applyFont="1" applyFill="1" applyAlignment="1" applyProtection="1">
      <alignment horizontal="center" vertical="center"/>
      <protection locked="0"/>
    </xf>
    <xf numFmtId="3" fontId="0" fillId="0" borderId="0" xfId="0" applyNumberFormat="1"/>
    <xf numFmtId="0" fontId="0" fillId="25" borderId="0" xfId="0" applyFill="1" applyAlignment="1">
      <alignment horizontal="right"/>
    </xf>
    <xf numFmtId="0" fontId="105" fillId="48" borderId="34" xfId="0" applyFont="1" applyFill="1" applyBorder="1" applyAlignment="1">
      <alignment horizontal="center" vertical="center"/>
    </xf>
    <xf numFmtId="0" fontId="105" fillId="48" borderId="34" xfId="0" applyFont="1" applyFill="1" applyBorder="1" applyAlignment="1">
      <alignment horizontal="left" vertical="center"/>
    </xf>
    <xf numFmtId="0" fontId="105" fillId="48" borderId="0" xfId="0" applyFont="1" applyFill="1" applyAlignment="1">
      <alignment horizontal="center" vertical="center"/>
    </xf>
    <xf numFmtId="0" fontId="16" fillId="25" borderId="34" xfId="0" applyFont="1" applyFill="1" applyBorder="1" applyAlignment="1">
      <alignment horizontal="center" vertical="center"/>
    </xf>
    <xf numFmtId="0" fontId="16" fillId="25" borderId="34" xfId="0" applyFont="1" applyFill="1" applyBorder="1" applyAlignment="1">
      <alignment horizontal="left" vertical="center"/>
    </xf>
    <xf numFmtId="14" fontId="16" fillId="25" borderId="34" xfId="0" applyNumberFormat="1" applyFont="1" applyFill="1" applyBorder="1" applyAlignment="1">
      <alignment horizontal="center" vertical="center"/>
    </xf>
    <xf numFmtId="14" fontId="16" fillId="25" borderId="0" xfId="0" applyNumberFormat="1" applyFont="1" applyFill="1" applyAlignment="1">
      <alignment horizontal="center" vertical="center"/>
    </xf>
    <xf numFmtId="0" fontId="16" fillId="25" borderId="34" xfId="0" applyFont="1" applyFill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0" fillId="25" borderId="34" xfId="0" applyFill="1" applyBorder="1"/>
    <xf numFmtId="0" fontId="16" fillId="50" borderId="34" xfId="0" applyFont="1" applyFill="1" applyBorder="1" applyAlignment="1">
      <alignment horizontal="center" vertical="center"/>
    </xf>
    <xf numFmtId="0" fontId="0" fillId="50" borderId="34" xfId="0" applyFill="1" applyBorder="1" applyAlignment="1">
      <alignment wrapText="1"/>
    </xf>
    <xf numFmtId="14" fontId="0" fillId="50" borderId="34" xfId="0" applyNumberFormat="1" applyFill="1" applyBorder="1"/>
    <xf numFmtId="0" fontId="122" fillId="0" borderId="0" xfId="0" applyFont="1"/>
    <xf numFmtId="0" fontId="0" fillId="25" borderId="23" xfId="0" applyFill="1" applyBorder="1"/>
    <xf numFmtId="166" fontId="16" fillId="25" borderId="34" xfId="43" applyNumberFormat="1" applyFill="1" applyBorder="1" applyAlignment="1" applyProtection="1">
      <alignment horizontal="center" vertical="center"/>
      <protection locked="0"/>
    </xf>
    <xf numFmtId="166" fontId="105" fillId="48" borderId="34" xfId="77" applyNumberFormat="1" applyFont="1" applyFill="1" applyBorder="1" applyAlignment="1" applyProtection="1">
      <alignment horizontal="center" vertical="center"/>
      <protection locked="0"/>
    </xf>
    <xf numFmtId="0" fontId="16" fillId="47" borderId="34" xfId="79" applyFill="1" applyBorder="1" applyAlignment="1" applyProtection="1">
      <alignment horizontal="left" vertical="center"/>
      <protection locked="0"/>
    </xf>
    <xf numFmtId="171" fontId="16" fillId="25" borderId="34" xfId="63" applyNumberFormat="1" applyFont="1" applyFill="1" applyBorder="1" applyAlignment="1" applyProtection="1">
      <alignment horizontal="center" vertical="center"/>
      <protection locked="0"/>
    </xf>
    <xf numFmtId="3" fontId="105" fillId="48" borderId="34" xfId="43" applyNumberFormat="1" applyFont="1" applyFill="1" applyBorder="1" applyAlignment="1" applyProtection="1">
      <alignment horizontal="center" vertical="center"/>
      <protection locked="0"/>
    </xf>
    <xf numFmtId="170" fontId="103" fillId="48" borderId="34" xfId="90" applyNumberFormat="1" applyFont="1" applyFill="1" applyBorder="1" applyAlignment="1" applyProtection="1">
      <alignment horizontal="center" vertical="center"/>
      <protection locked="0"/>
    </xf>
    <xf numFmtId="3" fontId="105" fillId="48" borderId="34" xfId="78" applyNumberFormat="1" applyFont="1" applyFill="1" applyBorder="1" applyAlignment="1">
      <alignment horizontal="center" vertical="center"/>
    </xf>
    <xf numFmtId="10" fontId="105" fillId="48" borderId="34" xfId="78" applyNumberFormat="1" applyFont="1" applyFill="1" applyBorder="1" applyAlignment="1">
      <alignment horizontal="center" vertical="center"/>
    </xf>
    <xf numFmtId="171" fontId="16" fillId="25" borderId="36" xfId="63" applyNumberFormat="1" applyFont="1" applyFill="1" applyBorder="1" applyAlignment="1" applyProtection="1">
      <alignment horizontal="center" vertical="center"/>
      <protection locked="0"/>
    </xf>
    <xf numFmtId="166" fontId="16" fillId="25" borderId="36" xfId="43" applyNumberFormat="1" applyFill="1" applyBorder="1" applyAlignment="1" applyProtection="1">
      <alignment horizontal="center" vertical="center"/>
      <protection locked="0"/>
    </xf>
    <xf numFmtId="0" fontId="105" fillId="48" borderId="24" xfId="43" applyFont="1" applyFill="1" applyBorder="1" applyAlignment="1">
      <alignment vertical="center" wrapText="1"/>
    </xf>
    <xf numFmtId="0" fontId="105" fillId="48" borderId="32" xfId="43" applyFont="1" applyFill="1" applyBorder="1" applyAlignment="1">
      <alignment vertical="center" wrapText="1"/>
    </xf>
    <xf numFmtId="0" fontId="105" fillId="48" borderId="26" xfId="43" applyNumberFormat="1" applyFont="1" applyFill="1" applyBorder="1" applyAlignment="1">
      <alignment vertical="center" wrapText="1"/>
    </xf>
    <xf numFmtId="9" fontId="16" fillId="25" borderId="0" xfId="79" applyNumberFormat="1" applyFill="1" applyAlignment="1">
      <alignment horizontal="right"/>
    </xf>
    <xf numFmtId="9" fontId="16" fillId="25" borderId="0" xfId="91" applyFont="1" applyFill="1" applyAlignment="1">
      <alignment horizontal="left"/>
    </xf>
    <xf numFmtId="170" fontId="47" fillId="25" borderId="0" xfId="63" applyNumberFormat="1" applyFont="1" applyFill="1" applyAlignment="1">
      <alignment vertical="center"/>
    </xf>
    <xf numFmtId="170" fontId="105" fillId="25" borderId="0" xfId="63" applyNumberFormat="1" applyFont="1" applyFill="1" applyAlignment="1">
      <alignment vertical="center"/>
    </xf>
    <xf numFmtId="0" fontId="123" fillId="25" borderId="0" xfId="63" applyFont="1" applyFill="1" applyAlignment="1">
      <alignment vertical="center"/>
    </xf>
    <xf numFmtId="0" fontId="124" fillId="25" borderId="0" xfId="63" applyFont="1" applyFill="1"/>
    <xf numFmtId="4" fontId="103" fillId="25" borderId="0" xfId="79" applyNumberFormat="1" applyFont="1" applyFill="1"/>
    <xf numFmtId="206" fontId="16" fillId="25" borderId="0" xfId="91" applyNumberFormat="1" applyFont="1" applyFill="1" applyAlignment="1">
      <alignment horizontal="left"/>
    </xf>
    <xf numFmtId="49" fontId="16" fillId="25" borderId="37" xfId="0" applyNumberFormat="1" applyFont="1" applyFill="1" applyBorder="1" applyAlignment="1">
      <alignment horizontal="left" vertical="center" wrapText="1"/>
    </xf>
    <xf numFmtId="0" fontId="125" fillId="25" borderId="37" xfId="0" applyFont="1" applyFill="1" applyBorder="1" applyAlignment="1">
      <alignment horizontal="left" vertical="center" wrapText="1"/>
    </xf>
    <xf numFmtId="9" fontId="51" fillId="52" borderId="35" xfId="79" applyNumberFormat="1" applyFont="1" applyFill="1" applyBorder="1" applyAlignment="1" applyProtection="1">
      <alignment horizontal="center" vertical="center" textRotation="90"/>
      <protection locked="0"/>
    </xf>
    <xf numFmtId="0" fontId="16" fillId="25" borderId="37" xfId="43" applyFill="1" applyBorder="1" applyAlignment="1">
      <alignment horizontal="left" vertical="center" wrapText="1"/>
    </xf>
    <xf numFmtId="0" fontId="16" fillId="25" borderId="37" xfId="43" applyFill="1" applyBorder="1" applyAlignment="1">
      <alignment horizontal="left" vertical="top" wrapText="1"/>
    </xf>
    <xf numFmtId="0" fontId="16" fillId="25" borderId="37" xfId="79" applyFill="1" applyBorder="1" applyAlignment="1">
      <alignment horizontal="center" vertical="center" wrapText="1"/>
    </xf>
    <xf numFmtId="0" fontId="16" fillId="25" borderId="37" xfId="63" applyFont="1" applyFill="1" applyBorder="1" applyAlignment="1" applyProtection="1">
      <alignment horizontal="center" vertical="center"/>
      <protection locked="0"/>
    </xf>
    <xf numFmtId="3" fontId="16" fillId="25" borderId="37" xfId="79" applyNumberFormat="1" applyFill="1" applyBorder="1" applyAlignment="1" applyProtection="1">
      <alignment horizontal="center" vertical="center"/>
      <protection locked="0"/>
    </xf>
    <xf numFmtId="3" fontId="16" fillId="25" borderId="37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37" xfId="373" applyNumberFormat="1" applyFont="1" applyFill="1" applyBorder="1" applyAlignment="1">
      <alignment horizontal="center" vertical="center" wrapText="1"/>
    </xf>
    <xf numFmtId="166" fontId="16" fillId="46" borderId="37" xfId="373" applyNumberFormat="1" applyFont="1" applyFill="1" applyBorder="1" applyAlignment="1">
      <alignment horizontal="center" vertical="center" wrapText="1"/>
    </xf>
    <xf numFmtId="2" fontId="16" fillId="25" borderId="37" xfId="63" applyNumberFormat="1" applyFont="1" applyFill="1" applyBorder="1" applyAlignment="1" applyProtection="1">
      <alignment horizontal="center" vertical="center"/>
      <protection locked="0"/>
    </xf>
    <xf numFmtId="10" fontId="16" fillId="25" borderId="37" xfId="63" applyNumberFormat="1" applyFont="1" applyFill="1" applyBorder="1" applyAlignment="1" applyProtection="1">
      <alignment horizontal="center" vertical="center"/>
      <protection locked="0"/>
    </xf>
    <xf numFmtId="166" fontId="16" fillId="25" borderId="37" xfId="43" applyNumberFormat="1" applyFill="1" applyBorder="1" applyAlignment="1" applyProtection="1">
      <alignment horizontal="center" vertical="center"/>
      <protection locked="0"/>
    </xf>
    <xf numFmtId="166" fontId="16" fillId="43" borderId="37" xfId="43" applyNumberFormat="1" applyFill="1" applyBorder="1" applyAlignment="1" applyProtection="1">
      <alignment horizontal="center" vertical="center"/>
      <protection locked="0"/>
    </xf>
    <xf numFmtId="170" fontId="16" fillId="25" borderId="37" xfId="90" applyNumberFormat="1" applyFont="1" applyFill="1" applyBorder="1" applyAlignment="1" applyProtection="1">
      <alignment horizontal="center" vertical="center"/>
      <protection locked="0"/>
    </xf>
    <xf numFmtId="0" fontId="16" fillId="46" borderId="37" xfId="373" applyFont="1" applyFill="1" applyBorder="1" applyAlignment="1">
      <alignment horizontal="center" vertical="center" wrapText="1"/>
    </xf>
    <xf numFmtId="10" fontId="16" fillId="25" borderId="37" xfId="91" applyNumberFormat="1" applyFont="1" applyFill="1" applyBorder="1" applyAlignment="1" applyProtection="1">
      <alignment horizontal="center" vertical="center"/>
      <protection locked="0"/>
    </xf>
    <xf numFmtId="10" fontId="16" fillId="46" borderId="37" xfId="373" applyNumberFormat="1" applyFont="1" applyFill="1" applyBorder="1" applyAlignment="1">
      <alignment horizontal="center" vertical="center" wrapText="1"/>
    </xf>
    <xf numFmtId="181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49" fontId="16" fillId="25" borderId="37" xfId="0" applyNumberFormat="1" applyFont="1" applyFill="1" applyBorder="1" applyAlignment="1">
      <alignment horizontal="center" vertical="center" wrapText="1"/>
    </xf>
    <xf numFmtId="49" fontId="125" fillId="25" borderId="37" xfId="0" applyNumberFormat="1" applyFont="1" applyFill="1" applyBorder="1" applyAlignment="1">
      <alignment horizontal="center" vertical="center" wrapText="1"/>
    </xf>
    <xf numFmtId="166" fontId="16" fillId="25" borderId="37" xfId="77" applyNumberFormat="1" applyFont="1" applyFill="1" applyBorder="1" applyAlignment="1" applyProtection="1">
      <alignment horizontal="center" vertical="center"/>
      <protection locked="0"/>
    </xf>
    <xf numFmtId="16" fontId="105" fillId="48" borderId="37" xfId="79" applyNumberFormat="1" applyFont="1" applyFill="1" applyBorder="1" applyAlignment="1">
      <alignment horizontal="center" vertical="center" wrapText="1"/>
    </xf>
    <xf numFmtId="0" fontId="126" fillId="0" borderId="0" xfId="375"/>
    <xf numFmtId="0" fontId="127" fillId="0" borderId="0" xfId="375" applyFont="1"/>
    <xf numFmtId="0" fontId="2" fillId="0" borderId="0" xfId="375" applyFont="1" applyAlignment="1">
      <alignment wrapText="1"/>
    </xf>
    <xf numFmtId="0" fontId="100" fillId="0" borderId="0" xfId="377" applyFont="1"/>
    <xf numFmtId="0" fontId="2" fillId="0" borderId="0" xfId="377"/>
    <xf numFmtId="0" fontId="101" fillId="49" borderId="37" xfId="377" applyFont="1" applyFill="1" applyBorder="1"/>
    <xf numFmtId="0" fontId="99" fillId="0" borderId="37" xfId="377" applyFont="1" applyBorder="1" applyAlignment="1">
      <alignment vertical="center" wrapText="1"/>
    </xf>
    <xf numFmtId="0" fontId="87" fillId="0" borderId="37" xfId="377" applyFont="1" applyBorder="1" applyAlignment="1">
      <alignment wrapText="1"/>
    </xf>
    <xf numFmtId="0" fontId="111" fillId="0" borderId="0" xfId="378" applyFont="1" applyAlignment="1">
      <alignment vertical="center"/>
    </xf>
    <xf numFmtId="0" fontId="111" fillId="0" borderId="0" xfId="378" applyFont="1" applyAlignment="1">
      <alignment horizontal="center" vertical="center"/>
    </xf>
    <xf numFmtId="0" fontId="47" fillId="54" borderId="0" xfId="378" applyFont="1" applyFill="1" applyAlignment="1">
      <alignment horizontal="center" vertical="center"/>
    </xf>
    <xf numFmtId="0" fontId="47" fillId="54" borderId="0" xfId="378" applyFont="1" applyFill="1" applyAlignment="1">
      <alignment horizontal="center" vertical="center" wrapText="1"/>
    </xf>
    <xf numFmtId="0" fontId="131" fillId="55" borderId="0" xfId="378" applyFont="1" applyFill="1" applyAlignment="1">
      <alignment horizontal="center" vertical="center"/>
    </xf>
    <xf numFmtId="0" fontId="111" fillId="0" borderId="38" xfId="378" applyFont="1" applyBorder="1" applyAlignment="1">
      <alignment vertical="center"/>
    </xf>
    <xf numFmtId="0" fontId="16" fillId="0" borderId="0" xfId="378" applyFont="1" applyAlignment="1">
      <alignment horizontal="center" vertical="center"/>
    </xf>
    <xf numFmtId="0" fontId="16" fillId="0" borderId="0" xfId="378" applyFont="1" applyAlignment="1">
      <alignment horizontal="left" vertical="center" wrapText="1"/>
    </xf>
    <xf numFmtId="0" fontId="132" fillId="0" borderId="0" xfId="378" applyFont="1" applyAlignment="1">
      <alignment horizontal="left" vertical="center"/>
    </xf>
    <xf numFmtId="0" fontId="16" fillId="0" borderId="0" xfId="378" applyFont="1" applyAlignment="1">
      <alignment horizontal="center" vertical="center" wrapText="1"/>
    </xf>
    <xf numFmtId="0" fontId="132" fillId="0" borderId="38" xfId="378" applyFont="1" applyBorder="1" applyAlignment="1">
      <alignment horizontal="left" vertical="center"/>
    </xf>
    <xf numFmtId="0" fontId="132" fillId="0" borderId="39" xfId="378" applyFont="1" applyBorder="1" applyAlignment="1">
      <alignment horizontal="left" vertical="center"/>
    </xf>
    <xf numFmtId="0" fontId="111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 wrapText="1"/>
    </xf>
    <xf numFmtId="0" fontId="132" fillId="25" borderId="0" xfId="378" applyFont="1" applyFill="1" applyAlignment="1">
      <alignment vertical="center"/>
    </xf>
    <xf numFmtId="0" fontId="16" fillId="0" borderId="0" xfId="378" applyFont="1" applyAlignment="1">
      <alignment vertical="center"/>
    </xf>
    <xf numFmtId="0" fontId="16" fillId="0" borderId="0" xfId="378" applyFont="1" applyAlignment="1">
      <alignment vertical="center" wrapText="1"/>
    </xf>
    <xf numFmtId="0" fontId="132" fillId="0" borderId="0" xfId="378" applyFont="1" applyAlignment="1">
      <alignment vertical="center"/>
    </xf>
    <xf numFmtId="0" fontId="111" fillId="0" borderId="0" xfId="378" applyFont="1" applyAlignment="1">
      <alignment vertical="center" wrapText="1"/>
    </xf>
    <xf numFmtId="4" fontId="124" fillId="25" borderId="0" xfId="79" applyNumberFormat="1" applyFont="1" applyFill="1"/>
    <xf numFmtId="0" fontId="16" fillId="25" borderId="0" xfId="79" applyFill="1" applyAlignment="1">
      <alignment horizontal="left"/>
    </xf>
    <xf numFmtId="0" fontId="105" fillId="48" borderId="28" xfId="79" applyFont="1" applyFill="1" applyBorder="1" applyAlignment="1">
      <alignment horizontal="center" vertical="center" wrapText="1"/>
    </xf>
    <xf numFmtId="49" fontId="105" fillId="48" borderId="40" xfId="0" applyNumberFormat="1" applyFont="1" applyFill="1" applyBorder="1" applyAlignment="1">
      <alignment horizontal="center" vertical="center"/>
    </xf>
    <xf numFmtId="0" fontId="16" fillId="25" borderId="40" xfId="0" applyFont="1" applyFill="1" applyBorder="1" applyAlignment="1">
      <alignment horizontal="left" vertical="center" wrapText="1"/>
    </xf>
    <xf numFmtId="0" fontId="16" fillId="25" borderId="40" xfId="0" applyFont="1" applyFill="1" applyBorder="1" applyAlignment="1">
      <alignment horizontal="left" vertical="center"/>
    </xf>
    <xf numFmtId="0" fontId="16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vertical="center" wrapText="1"/>
    </xf>
    <xf numFmtId="0" fontId="133" fillId="0" borderId="0" xfId="310" applyFont="1" applyAlignment="1">
      <alignment horizontal="center" vertical="center" wrapText="1"/>
    </xf>
    <xf numFmtId="0" fontId="134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left" vertical="center" wrapText="1"/>
    </xf>
    <xf numFmtId="0" fontId="135" fillId="56" borderId="0" xfId="310" applyFont="1" applyFill="1" applyAlignment="1" applyProtection="1">
      <alignment horizontal="center" vertical="center" wrapText="1"/>
      <protection hidden="1"/>
    </xf>
    <xf numFmtId="0" fontId="136" fillId="56" borderId="0" xfId="310" applyFont="1" applyFill="1" applyAlignment="1" applyProtection="1">
      <alignment horizontal="center" vertical="center" wrapText="1"/>
      <protection hidden="1"/>
    </xf>
    <xf numFmtId="0" fontId="137" fillId="0" borderId="0" xfId="310" applyFont="1" applyAlignment="1">
      <alignment horizontal="center" vertical="center" wrapText="1"/>
    </xf>
    <xf numFmtId="0" fontId="138" fillId="57" borderId="0" xfId="310" applyFont="1" applyFill="1" applyAlignment="1" applyProtection="1">
      <alignment horizontal="center" vertical="center" wrapText="1"/>
      <protection hidden="1"/>
    </xf>
    <xf numFmtId="0" fontId="139" fillId="57" borderId="0" xfId="310" applyFont="1" applyFill="1" applyAlignment="1" applyProtection="1">
      <alignment horizontal="center" vertical="center" wrapText="1"/>
      <protection hidden="1"/>
    </xf>
    <xf numFmtId="0" fontId="139" fillId="57" borderId="0" xfId="310" applyFont="1" applyFill="1" applyAlignment="1" applyProtection="1">
      <alignment horizontal="left" vertical="center" wrapText="1"/>
      <protection hidden="1"/>
    </xf>
    <xf numFmtId="0" fontId="140" fillId="0" borderId="0" xfId="310" applyFont="1" applyAlignment="1">
      <alignment horizontal="center" vertical="center" wrapText="1"/>
    </xf>
    <xf numFmtId="0" fontId="141" fillId="0" borderId="0" xfId="310" applyFont="1" applyAlignment="1" applyProtection="1">
      <alignment horizontal="center" vertical="center" wrapText="1"/>
      <protection locked="0" hidden="1"/>
    </xf>
    <xf numFmtId="0" fontId="93" fillId="0" borderId="0" xfId="310" applyFont="1" applyAlignment="1" applyProtection="1">
      <alignment horizontal="center" vertical="center" wrapText="1"/>
      <protection locked="0" hidden="1"/>
    </xf>
    <xf numFmtId="0" fontId="87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left" vertical="center" wrapText="1"/>
      <protection hidden="1"/>
    </xf>
    <xf numFmtId="0" fontId="93" fillId="0" borderId="0" xfId="310" applyFont="1" applyAlignment="1" applyProtection="1">
      <alignment vertical="center" wrapText="1"/>
      <protection hidden="1"/>
    </xf>
    <xf numFmtId="0" fontId="142" fillId="0" borderId="0" xfId="310" applyFont="1" applyAlignment="1" applyProtection="1">
      <alignment horizontal="center" vertical="center" wrapText="1"/>
      <protection hidden="1"/>
    </xf>
    <xf numFmtId="0" fontId="133" fillId="0" borderId="0" xfId="310" applyFont="1" applyAlignment="1" applyProtection="1">
      <alignment horizontal="center" vertical="center" wrapText="1"/>
      <protection locked="0"/>
    </xf>
    <xf numFmtId="14" fontId="16" fillId="25" borderId="40" xfId="0" applyNumberFormat="1" applyFont="1" applyFill="1" applyBorder="1" applyAlignment="1">
      <alignment horizontal="center" vertical="center"/>
    </xf>
    <xf numFmtId="3" fontId="16" fillId="58" borderId="0" xfId="79" applyNumberFormat="1" applyFill="1" applyAlignment="1" applyProtection="1">
      <alignment horizontal="center" vertical="center"/>
      <protection locked="0"/>
    </xf>
    <xf numFmtId="3" fontId="16" fillId="43" borderId="30" xfId="79" applyNumberFormat="1" applyFill="1" applyBorder="1" applyAlignment="1" applyProtection="1">
      <alignment vertical="center"/>
      <protection locked="0"/>
    </xf>
    <xf numFmtId="3" fontId="16" fillId="59" borderId="30" xfId="79" applyNumberFormat="1" applyFill="1" applyBorder="1" applyAlignment="1" applyProtection="1">
      <alignment vertical="center"/>
      <protection locked="0"/>
    </xf>
    <xf numFmtId="0" fontId="47" fillId="25" borderId="0" xfId="63" applyFont="1" applyFill="1" applyAlignment="1">
      <alignment horizontal="center" vertical="center"/>
    </xf>
    <xf numFmtId="0" fontId="143" fillId="0" borderId="0" xfId="0" applyFont="1" applyAlignment="1">
      <alignment vertical="center"/>
    </xf>
    <xf numFmtId="0" fontId="128" fillId="49" borderId="40" xfId="0" applyFont="1" applyFill="1" applyBorder="1"/>
    <xf numFmtId="0" fontId="129" fillId="0" borderId="40" xfId="0" applyFont="1" applyBorder="1" applyAlignment="1">
      <alignment vertical="center" wrapText="1"/>
    </xf>
    <xf numFmtId="0" fontId="87" fillId="0" borderId="40" xfId="0" applyFont="1" applyBorder="1" applyAlignment="1">
      <alignment vertical="center" wrapText="1"/>
    </xf>
    <xf numFmtId="0" fontId="130" fillId="0" borderId="40" xfId="376" applyBorder="1" applyAlignment="1">
      <alignment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21" fillId="0" borderId="0" xfId="380" applyFont="1"/>
    <xf numFmtId="0" fontId="1" fillId="0" borderId="0" xfId="380"/>
    <xf numFmtId="0" fontId="1" fillId="0" borderId="41" xfId="380" applyBorder="1"/>
    <xf numFmtId="0" fontId="47" fillId="0" borderId="12" xfId="380" applyFont="1" applyBorder="1" applyAlignment="1">
      <alignment horizontal="left" vertical="center" wrapText="1"/>
    </xf>
    <xf numFmtId="0" fontId="47" fillId="60" borderId="12" xfId="380" applyFont="1" applyFill="1" applyBorder="1" applyAlignment="1">
      <alignment horizontal="left" vertical="center" wrapText="1"/>
    </xf>
    <xf numFmtId="0" fontId="99" fillId="0" borderId="12" xfId="380" applyFont="1" applyBorder="1" applyAlignment="1">
      <alignment horizontal="left" vertical="center"/>
    </xf>
    <xf numFmtId="208" fontId="99" fillId="0" borderId="12" xfId="380" applyNumberFormat="1" applyFont="1" applyBorder="1" applyAlignment="1">
      <alignment horizontal="left" vertical="center" wrapText="1"/>
    </xf>
    <xf numFmtId="209" fontId="99" fillId="0" borderId="12" xfId="380" applyNumberFormat="1" applyFont="1" applyBorder="1" applyAlignment="1">
      <alignment horizontal="left" vertical="center" wrapText="1"/>
    </xf>
    <xf numFmtId="209" fontId="99" fillId="60" borderId="12" xfId="380" applyNumberFormat="1" applyFont="1" applyFill="1" applyBorder="1" applyAlignment="1">
      <alignment horizontal="left" vertical="center" wrapText="1"/>
    </xf>
    <xf numFmtId="210" fontId="99" fillId="0" borderId="12" xfId="380" applyNumberFormat="1" applyFont="1" applyBorder="1" applyAlignment="1">
      <alignment horizontal="left" vertical="center" wrapText="1"/>
    </xf>
    <xf numFmtId="211" fontId="99" fillId="0" borderId="12" xfId="380" applyNumberFormat="1" applyFont="1" applyBorder="1" applyAlignment="1">
      <alignment horizontal="left" vertical="center" wrapText="1"/>
    </xf>
    <xf numFmtId="45" fontId="99" fillId="0" borderId="12" xfId="380" applyNumberFormat="1" applyFont="1" applyBorder="1" applyAlignment="1">
      <alignment horizontal="left" vertical="center" wrapText="1"/>
    </xf>
    <xf numFmtId="212" fontId="111" fillId="0" borderId="24" xfId="380" applyNumberFormat="1" applyFont="1" applyBorder="1" applyAlignment="1">
      <alignment horizontal="left" vertical="center" wrapText="1"/>
    </xf>
    <xf numFmtId="208" fontId="111" fillId="0" borderId="24" xfId="380" applyNumberFormat="1" applyFont="1" applyBorder="1" applyAlignment="1">
      <alignment horizontal="left" vertical="center" wrapText="1"/>
    </xf>
    <xf numFmtId="209" fontId="111" fillId="0" borderId="24" xfId="380" applyNumberFormat="1" applyFont="1" applyBorder="1" applyAlignment="1">
      <alignment horizontal="left" vertical="center" wrapText="1"/>
    </xf>
    <xf numFmtId="209" fontId="111" fillId="60" borderId="24" xfId="380" applyNumberFormat="1" applyFont="1" applyFill="1" applyBorder="1" applyAlignment="1">
      <alignment horizontal="left" vertical="center" wrapText="1"/>
    </xf>
    <xf numFmtId="210" fontId="111" fillId="0" borderId="24" xfId="380" applyNumberFormat="1" applyFont="1" applyBorder="1" applyAlignment="1">
      <alignment horizontal="left" vertical="center" wrapText="1"/>
    </xf>
    <xf numFmtId="210" fontId="16" fillId="0" borderId="24" xfId="380" applyNumberFormat="1" applyFont="1" applyBorder="1" applyAlignment="1">
      <alignment horizontal="left" vertical="center" wrapText="1"/>
    </xf>
    <xf numFmtId="211" fontId="16" fillId="0" borderId="24" xfId="380" applyNumberFormat="1" applyFont="1" applyBorder="1" applyAlignment="1">
      <alignment horizontal="left" vertical="center" wrapText="1"/>
    </xf>
    <xf numFmtId="45" fontId="111" fillId="0" borderId="24" xfId="380" applyNumberFormat="1" applyFont="1" applyBorder="1" applyAlignment="1">
      <alignment horizontal="left" vertical="center" wrapText="1"/>
    </xf>
    <xf numFmtId="211" fontId="111" fillId="0" borderId="24" xfId="380" applyNumberFormat="1" applyFont="1" applyBorder="1" applyAlignment="1">
      <alignment horizontal="left" vertical="center" wrapText="1"/>
    </xf>
    <xf numFmtId="0" fontId="144" fillId="0" borderId="0" xfId="380" applyFont="1" applyAlignment="1">
      <alignment horizontal="left" vertical="center"/>
    </xf>
    <xf numFmtId="212" fontId="145" fillId="0" borderId="0" xfId="380" applyNumberFormat="1" applyFont="1" applyAlignment="1">
      <alignment horizontal="left" vertical="center" wrapText="1"/>
    </xf>
    <xf numFmtId="208" fontId="145" fillId="0" borderId="0" xfId="380" applyNumberFormat="1" applyFont="1" applyAlignment="1">
      <alignment horizontal="left" vertical="center" wrapText="1"/>
    </xf>
    <xf numFmtId="209" fontId="145" fillId="0" borderId="0" xfId="380" applyNumberFormat="1" applyFont="1" applyAlignment="1">
      <alignment horizontal="left" vertical="center" wrapText="1"/>
    </xf>
    <xf numFmtId="210" fontId="145" fillId="0" borderId="0" xfId="380" applyNumberFormat="1" applyFont="1" applyAlignment="1">
      <alignment horizontal="left" vertical="center" wrapText="1"/>
    </xf>
    <xf numFmtId="211" fontId="145" fillId="0" borderId="0" xfId="380" applyNumberFormat="1" applyFont="1" applyAlignment="1">
      <alignment horizontal="left" vertical="center" wrapText="1"/>
    </xf>
    <xf numFmtId="45" fontId="145" fillId="0" borderId="0" xfId="380" applyNumberFormat="1" applyFont="1" applyAlignment="1">
      <alignment horizontal="left" vertical="center" wrapText="1"/>
    </xf>
    <xf numFmtId="166" fontId="16" fillId="61" borderId="37" xfId="43" applyNumberFormat="1" applyFill="1" applyBorder="1" applyAlignment="1" applyProtection="1">
      <alignment horizontal="center" vertical="center"/>
      <protection locked="0"/>
    </xf>
    <xf numFmtId="166" fontId="16" fillId="62" borderId="37" xfId="43" applyNumberFormat="1" applyFill="1" applyBorder="1" applyAlignment="1" applyProtection="1">
      <alignment horizontal="center" vertical="center"/>
      <protection locked="0"/>
    </xf>
    <xf numFmtId="3" fontId="16" fillId="63" borderId="37" xfId="373" applyNumberFormat="1" applyFont="1" applyFill="1" applyBorder="1" applyAlignment="1">
      <alignment horizontal="center" vertical="center" wrapText="1"/>
    </xf>
    <xf numFmtId="0" fontId="16" fillId="62" borderId="0" xfId="79" applyFill="1" applyAlignment="1" applyProtection="1">
      <alignment horizontal="center" vertical="center" wrapText="1"/>
      <protection locked="0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47" borderId="40" xfId="79" applyFill="1" applyBorder="1" applyAlignment="1" applyProtection="1">
      <alignment horizontal="left" vertical="center"/>
      <protection locked="0"/>
    </xf>
    <xf numFmtId="16" fontId="105" fillId="48" borderId="40" xfId="79" applyNumberFormat="1" applyFont="1" applyFill="1" applyBorder="1" applyAlignment="1">
      <alignment horizontal="center" vertical="center" wrapText="1"/>
    </xf>
    <xf numFmtId="0" fontId="103" fillId="48" borderId="40" xfId="79" applyFont="1" applyFill="1" applyBorder="1" applyAlignment="1">
      <alignment horizontal="center" vertical="center" textRotation="90" wrapText="1" shrinkToFit="1"/>
    </xf>
    <xf numFmtId="0" fontId="16" fillId="25" borderId="40" xfId="79" applyFill="1" applyBorder="1" applyAlignment="1" applyProtection="1">
      <alignment horizontal="left" vertical="center"/>
      <protection locked="0"/>
    </xf>
    <xf numFmtId="3" fontId="16" fillId="47" borderId="40" xfId="79" applyNumberFormat="1" applyFill="1" applyBorder="1" applyAlignment="1" applyProtection="1">
      <alignment horizontal="left" vertical="center"/>
      <protection locked="0"/>
    </xf>
    <xf numFmtId="49" fontId="16" fillId="25" borderId="40" xfId="0" applyNumberFormat="1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center" wrapText="1"/>
    </xf>
    <xf numFmtId="0" fontId="16" fillId="25" borderId="40" xfId="79" applyFill="1" applyBorder="1" applyAlignment="1">
      <alignment horizontal="center" vertical="center" wrapText="1"/>
    </xf>
    <xf numFmtId="0" fontId="16" fillId="25" borderId="40" xfId="63" applyFont="1" applyFill="1" applyBorder="1" applyAlignment="1" applyProtection="1">
      <alignment horizontal="center" vertical="center"/>
      <protection locked="0"/>
    </xf>
    <xf numFmtId="3" fontId="16" fillId="25" borderId="40" xfId="79" applyNumberFormat="1" applyFill="1" applyBorder="1" applyAlignment="1" applyProtection="1">
      <alignment horizontal="center" vertical="center"/>
      <protection locked="0"/>
    </xf>
    <xf numFmtId="3" fontId="16" fillId="25" borderId="40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40" xfId="373" applyNumberFormat="1" applyFont="1" applyFill="1" applyBorder="1" applyAlignment="1">
      <alignment horizontal="center" vertical="center" wrapText="1"/>
    </xf>
    <xf numFmtId="166" fontId="16" fillId="46" borderId="40" xfId="373" applyNumberFormat="1" applyFont="1" applyFill="1" applyBorder="1" applyAlignment="1">
      <alignment horizontal="center" vertical="center" wrapText="1"/>
    </xf>
    <xf numFmtId="2" fontId="16" fillId="25" borderId="40" xfId="63" applyNumberFormat="1" applyFont="1" applyFill="1" applyBorder="1" applyAlignment="1" applyProtection="1">
      <alignment horizontal="center" vertical="center"/>
      <protection locked="0"/>
    </xf>
    <xf numFmtId="10" fontId="16" fillId="25" borderId="40" xfId="63" applyNumberFormat="1" applyFont="1" applyFill="1" applyBorder="1" applyAlignment="1" applyProtection="1">
      <alignment horizontal="center" vertical="center"/>
      <protection locked="0"/>
    </xf>
    <xf numFmtId="166" fontId="16" fillId="25" borderId="40" xfId="43" applyNumberFormat="1" applyFill="1" applyBorder="1" applyAlignment="1" applyProtection="1">
      <alignment horizontal="center" vertical="center"/>
      <protection locked="0"/>
    </xf>
    <xf numFmtId="166" fontId="16" fillId="43" borderId="40" xfId="43" applyNumberFormat="1" applyFill="1" applyBorder="1" applyAlignment="1" applyProtection="1">
      <alignment horizontal="center" vertical="center"/>
      <protection locked="0"/>
    </xf>
    <xf numFmtId="170" fontId="16" fillId="25" borderId="40" xfId="90" applyNumberFormat="1" applyFont="1" applyFill="1" applyBorder="1" applyAlignment="1" applyProtection="1">
      <alignment horizontal="center" vertical="center"/>
      <protection locked="0"/>
    </xf>
    <xf numFmtId="0" fontId="16" fillId="46" borderId="40" xfId="373" applyFont="1" applyFill="1" applyBorder="1" applyAlignment="1">
      <alignment horizontal="center" vertical="center" wrapText="1"/>
    </xf>
    <xf numFmtId="10" fontId="16" fillId="25" borderId="40" xfId="91" applyNumberFormat="1" applyFont="1" applyFill="1" applyBorder="1" applyAlignment="1" applyProtection="1">
      <alignment horizontal="center" vertical="center"/>
      <protection locked="0"/>
    </xf>
    <xf numFmtId="10" fontId="16" fillId="46" borderId="40" xfId="373" applyNumberFormat="1" applyFont="1" applyFill="1" applyBorder="1" applyAlignment="1">
      <alignment horizontal="center" vertical="center" wrapText="1"/>
    </xf>
    <xf numFmtId="171" fontId="16" fillId="25" borderId="40" xfId="63" applyNumberFormat="1" applyFont="1" applyFill="1" applyBorder="1" applyAlignment="1" applyProtection="1">
      <alignment horizontal="center" vertical="center"/>
      <protection locked="0"/>
    </xf>
    <xf numFmtId="49" fontId="16" fillId="25" borderId="40" xfId="0" applyNumberFormat="1" applyFont="1" applyFill="1" applyBorder="1" applyAlignment="1">
      <alignment horizontal="center" vertical="center" wrapText="1"/>
    </xf>
    <xf numFmtId="3" fontId="16" fillId="63" borderId="40" xfId="373" applyNumberFormat="1" applyFont="1" applyFill="1" applyBorder="1" applyAlignment="1">
      <alignment horizontal="center" vertical="center" wrapText="1"/>
    </xf>
    <xf numFmtId="166" fontId="16" fillId="62" borderId="40" xfId="43" applyNumberFormat="1" applyFill="1" applyBorder="1" applyAlignment="1" applyProtection="1">
      <alignment horizontal="center" vertical="center"/>
      <protection locked="0"/>
    </xf>
    <xf numFmtId="0" fontId="125" fillId="25" borderId="40" xfId="0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top" wrapText="1"/>
    </xf>
    <xf numFmtId="49" fontId="125" fillId="25" borderId="40" xfId="0" applyNumberFormat="1" applyFont="1" applyFill="1" applyBorder="1" applyAlignment="1">
      <alignment horizontal="center" vertical="center" wrapText="1"/>
    </xf>
    <xf numFmtId="166" fontId="16" fillId="25" borderId="40" xfId="77" applyNumberFormat="1" applyFont="1" applyFill="1" applyBorder="1" applyAlignment="1" applyProtection="1">
      <alignment horizontal="center" vertical="center"/>
      <protection locked="0"/>
    </xf>
    <xf numFmtId="0" fontId="105" fillId="48" borderId="26" xfId="43" applyFont="1" applyFill="1" applyBorder="1" applyAlignment="1">
      <alignment vertical="center" wrapText="1"/>
    </xf>
    <xf numFmtId="166" fontId="105" fillId="48" borderId="40" xfId="43" applyNumberFormat="1" applyFont="1" applyFill="1" applyBorder="1" applyAlignment="1" applyProtection="1">
      <alignment horizontal="center" vertical="center"/>
      <protection locked="0"/>
    </xf>
    <xf numFmtId="3" fontId="105" fillId="48" borderId="40" xfId="43" applyNumberFormat="1" applyFont="1" applyFill="1" applyBorder="1" applyAlignment="1" applyProtection="1">
      <alignment horizontal="center" vertical="center"/>
      <protection locked="0"/>
    </xf>
    <xf numFmtId="170" fontId="103" fillId="48" borderId="40" xfId="90" applyNumberFormat="1" applyFont="1" applyFill="1" applyBorder="1" applyAlignment="1" applyProtection="1">
      <alignment horizontal="center" vertical="center"/>
      <protection locked="0"/>
    </xf>
    <xf numFmtId="3" fontId="105" fillId="48" borderId="40" xfId="78" applyNumberFormat="1" applyFont="1" applyFill="1" applyBorder="1" applyAlignment="1">
      <alignment horizontal="center" vertical="center"/>
    </xf>
    <xf numFmtId="10" fontId="105" fillId="48" borderId="40" xfId="78" applyNumberFormat="1" applyFont="1" applyFill="1" applyBorder="1" applyAlignment="1">
      <alignment horizontal="center" vertical="center"/>
    </xf>
    <xf numFmtId="166" fontId="105" fillId="48" borderId="40" xfId="77" applyNumberFormat="1" applyFont="1" applyFill="1" applyBorder="1" applyAlignment="1" applyProtection="1">
      <alignment horizontal="center" vertical="center"/>
      <protection locked="0"/>
    </xf>
    <xf numFmtId="9" fontId="16" fillId="25" borderId="40" xfId="63" applyNumberFormat="1" applyFont="1" applyFill="1" applyBorder="1" applyAlignment="1" applyProtection="1">
      <alignment horizontal="center" vertical="center"/>
      <protection locked="0"/>
    </xf>
    <xf numFmtId="166" fontId="16" fillId="25" borderId="40" xfId="80" applyNumberFormat="1" applyFill="1" applyBorder="1" applyAlignment="1">
      <alignment horizontal="center" vertical="center"/>
    </xf>
    <xf numFmtId="4" fontId="16" fillId="25" borderId="0" xfId="79" applyNumberFormat="1" applyFill="1"/>
    <xf numFmtId="0" fontId="16" fillId="0" borderId="0" xfId="79" applyFont="1" applyFill="1" applyAlignment="1">
      <alignment horizontal="left"/>
    </xf>
    <xf numFmtId="0" fontId="16" fillId="0" borderId="0" xfId="79" applyFont="1" applyFill="1"/>
    <xf numFmtId="0" fontId="16" fillId="0" borderId="0" xfId="79" applyFont="1" applyFill="1" applyAlignment="1">
      <alignment vertical="center"/>
    </xf>
    <xf numFmtId="0" fontId="16" fillId="0" borderId="0" xfId="79" applyFont="1" applyFill="1" applyAlignment="1">
      <alignment horizontal="center" vertical="center"/>
    </xf>
    <xf numFmtId="0" fontId="16" fillId="0" borderId="0" xfId="79" applyFont="1" applyFill="1" applyBorder="1"/>
    <xf numFmtId="0" fontId="16" fillId="0" borderId="0" xfId="79" applyFont="1" applyFill="1" applyBorder="1" applyAlignment="1">
      <alignment horizontal="left"/>
    </xf>
    <xf numFmtId="0" fontId="16" fillId="0" borderId="0" xfId="79" applyFont="1" applyFill="1" applyBorder="1" applyAlignment="1">
      <alignment vertical="center"/>
    </xf>
    <xf numFmtId="0" fontId="16" fillId="0" borderId="0" xfId="79" applyFont="1" applyFill="1" applyBorder="1" applyAlignment="1">
      <alignment horizontal="center" vertical="center"/>
    </xf>
    <xf numFmtId="9" fontId="16" fillId="0" borderId="0" xfId="79" applyNumberFormat="1" applyFont="1" applyFill="1" applyProtection="1">
      <protection locked="0"/>
    </xf>
    <xf numFmtId="0" fontId="16" fillId="0" borderId="28" xfId="79" applyFont="1" applyFill="1" applyBorder="1" applyAlignment="1" applyProtection="1">
      <alignment horizontal="left" vertical="center"/>
      <protection locked="0"/>
    </xf>
    <xf numFmtId="0" fontId="16" fillId="0" borderId="40" xfId="79" applyFont="1" applyFill="1" applyBorder="1" applyAlignment="1" applyProtection="1">
      <alignment horizontal="left" vertical="center"/>
      <protection locked="0"/>
    </xf>
    <xf numFmtId="0" fontId="16" fillId="0" borderId="28" xfId="79" applyFont="1" applyFill="1" applyBorder="1" applyAlignment="1" applyProtection="1">
      <alignment horizontal="left" vertical="center" wrapText="1"/>
      <protection locked="0"/>
    </xf>
    <xf numFmtId="0" fontId="16" fillId="0" borderId="40" xfId="79" applyFont="1" applyFill="1" applyBorder="1" applyAlignment="1" applyProtection="1">
      <alignment horizontal="left" vertical="center" wrapText="1"/>
      <protection locked="0"/>
    </xf>
    <xf numFmtId="3" fontId="16" fillId="0" borderId="28" xfId="79" applyNumberFormat="1" applyFont="1" applyFill="1" applyBorder="1" applyAlignment="1" applyProtection="1">
      <alignment horizontal="center" vertical="center"/>
      <protection locked="0"/>
    </xf>
    <xf numFmtId="166" fontId="16" fillId="0" borderId="28" xfId="43" applyNumberFormat="1" applyFont="1" applyFill="1" applyBorder="1" applyAlignment="1" applyProtection="1">
      <alignment horizontal="center" vertical="center"/>
      <protection locked="0"/>
    </xf>
    <xf numFmtId="10" fontId="16" fillId="0" borderId="28" xfId="63" applyNumberFormat="1" applyFont="1" applyFill="1" applyBorder="1" applyAlignment="1" applyProtection="1">
      <alignment horizontal="center" vertical="center"/>
      <protection locked="0"/>
    </xf>
    <xf numFmtId="206" fontId="16" fillId="0" borderId="28" xfId="63" applyNumberFormat="1" applyFont="1" applyFill="1" applyBorder="1" applyAlignment="1" applyProtection="1">
      <alignment horizontal="center" vertical="center"/>
      <protection locked="0"/>
    </xf>
    <xf numFmtId="170" fontId="16" fillId="0" borderId="28" xfId="90" applyNumberFormat="1" applyFont="1" applyFill="1" applyBorder="1" applyAlignment="1" applyProtection="1">
      <alignment horizontal="center" vertical="center"/>
      <protection locked="0"/>
    </xf>
    <xf numFmtId="166" fontId="16" fillId="0" borderId="29" xfId="43" applyNumberFormat="1" applyFont="1" applyFill="1" applyBorder="1" applyAlignment="1" applyProtection="1">
      <alignment horizontal="center" vertical="center"/>
      <protection locked="0"/>
    </xf>
    <xf numFmtId="10" fontId="16" fillId="0" borderId="40" xfId="63" applyNumberFormat="1" applyFont="1" applyFill="1" applyBorder="1" applyAlignment="1" applyProtection="1">
      <alignment horizontal="center" vertical="center"/>
      <protection locked="0"/>
    </xf>
    <xf numFmtId="213" fontId="16" fillId="0" borderId="40" xfId="90" applyNumberFormat="1" applyFont="1" applyFill="1" applyBorder="1" applyAlignment="1" applyProtection="1">
      <alignment horizontal="center" vertical="center"/>
      <protection locked="0"/>
    </xf>
    <xf numFmtId="214" fontId="16" fillId="0" borderId="40" xfId="90" applyNumberFormat="1" applyFont="1" applyFill="1" applyBorder="1" applyAlignment="1" applyProtection="1">
      <alignment horizontal="center" vertical="center"/>
      <protection locked="0"/>
    </xf>
    <xf numFmtId="4" fontId="16" fillId="0" borderId="29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/>
      <protection locked="0"/>
    </xf>
    <xf numFmtId="0" fontId="16" fillId="0" borderId="0" xfId="79" applyFont="1" applyFill="1" applyProtection="1">
      <protection locked="0"/>
    </xf>
    <xf numFmtId="49" fontId="16" fillId="0" borderId="40" xfId="79" applyNumberFormat="1" applyFont="1" applyFill="1" applyBorder="1" applyAlignment="1" applyProtection="1">
      <alignment horizontal="left" vertical="center"/>
      <protection locked="0"/>
    </xf>
    <xf numFmtId="0" fontId="16" fillId="0" borderId="0" xfId="79" applyFont="1" applyFill="1" applyBorder="1" applyProtection="1">
      <protection locked="0"/>
    </xf>
    <xf numFmtId="166" fontId="16" fillId="0" borderId="34" xfId="43" applyNumberFormat="1" applyFont="1" applyFill="1" applyBorder="1" applyAlignment="1" applyProtection="1">
      <alignment horizontal="center" vertical="center"/>
      <protection locked="0"/>
    </xf>
    <xf numFmtId="170" fontId="16" fillId="0" borderId="34" xfId="90" applyNumberFormat="1" applyFont="1" applyFill="1" applyBorder="1" applyAlignment="1" applyProtection="1">
      <alignment horizontal="center" vertical="center"/>
      <protection locked="0"/>
    </xf>
    <xf numFmtId="181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29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/>
    <xf numFmtId="0" fontId="47" fillId="0" borderId="0" xfId="79" applyFont="1" applyFill="1"/>
    <xf numFmtId="166" fontId="16" fillId="0" borderId="0" xfId="79" applyNumberFormat="1" applyFont="1" applyFill="1"/>
    <xf numFmtId="3" fontId="47" fillId="0" borderId="0" xfId="78" applyNumberFormat="1" applyFont="1" applyFill="1" applyBorder="1" applyAlignment="1">
      <alignment horizontal="center" vertical="center"/>
    </xf>
    <xf numFmtId="9" fontId="16" fillId="0" borderId="0" xfId="63" applyNumberFormat="1" applyFont="1" applyFill="1" applyBorder="1" applyAlignment="1" applyProtection="1">
      <alignment horizontal="center" vertical="center"/>
      <protection locked="0"/>
    </xf>
    <xf numFmtId="0" fontId="16" fillId="0" borderId="0" xfId="79" applyFont="1" applyFill="1" applyBorder="1" applyAlignment="1">
      <alignment wrapText="1"/>
    </xf>
    <xf numFmtId="9" fontId="16" fillId="0" borderId="0" xfId="91" applyFont="1" applyFill="1" applyBorder="1"/>
    <xf numFmtId="166" fontId="16" fillId="0" borderId="0" xfId="79" applyNumberFormat="1" applyFont="1" applyFill="1" applyBorder="1" applyAlignment="1">
      <alignment horizontal="left"/>
    </xf>
    <xf numFmtId="0" fontId="47" fillId="0" borderId="0" xfId="85" applyFont="1" applyFill="1" applyBorder="1" applyAlignment="1">
      <alignment vertical="center"/>
    </xf>
    <xf numFmtId="0" fontId="16" fillId="0" borderId="0" xfId="79" applyFont="1" applyFill="1" applyAlignment="1">
      <alignment horizontal="right" vertical="center"/>
    </xf>
    <xf numFmtId="0" fontId="16" fillId="0" borderId="0" xfId="79" applyFont="1" applyFill="1" applyBorder="1" applyAlignment="1">
      <alignment horizontal="right"/>
    </xf>
    <xf numFmtId="0" fontId="16" fillId="0" borderId="0" xfId="79" applyFont="1" applyFill="1" applyAlignment="1">
      <alignment horizontal="left" vertical="center"/>
    </xf>
    <xf numFmtId="4" fontId="16" fillId="0" borderId="0" xfId="79" applyNumberFormat="1" applyFont="1" applyFill="1" applyBorder="1" applyAlignment="1">
      <alignment horizontal="left"/>
    </xf>
    <xf numFmtId="9" fontId="16" fillId="0" borderId="0" xfId="91" applyFont="1" applyFill="1" applyBorder="1" applyAlignment="1">
      <alignment horizontal="left"/>
    </xf>
    <xf numFmtId="0" fontId="16" fillId="0" borderId="0" xfId="0" applyFont="1" applyFill="1"/>
    <xf numFmtId="0" fontId="16" fillId="0" borderId="0" xfId="79" applyFont="1" applyFill="1" applyAlignment="1">
      <alignment horizontal="right"/>
    </xf>
    <xf numFmtId="0" fontId="16" fillId="0" borderId="0" xfId="79" applyFont="1" applyFill="1" applyAlignment="1">
      <alignment wrapText="1"/>
    </xf>
    <xf numFmtId="0" fontId="16" fillId="0" borderId="0" xfId="79" applyFont="1" applyFill="1" applyAlignment="1">
      <alignment horizontal="left"/>
    </xf>
    <xf numFmtId="0" fontId="47" fillId="0" borderId="0" xfId="79" applyFont="1" applyFill="1" applyBorder="1" applyAlignment="1">
      <alignment horizontal="left"/>
    </xf>
    <xf numFmtId="0" fontId="47" fillId="0" borderId="32" xfId="79" applyFont="1" applyFill="1" applyBorder="1" applyAlignment="1">
      <alignment horizontal="center" vertical="center" wrapText="1"/>
    </xf>
    <xf numFmtId="0" fontId="47" fillId="0" borderId="33" xfId="79" applyFont="1" applyFill="1" applyBorder="1" applyAlignment="1">
      <alignment horizontal="center" vertical="center" wrapText="1"/>
    </xf>
    <xf numFmtId="0" fontId="47" fillId="0" borderId="28" xfId="79" applyFont="1" applyFill="1" applyBorder="1" applyAlignment="1">
      <alignment horizontal="center" vertical="center" wrapText="1"/>
    </xf>
    <xf numFmtId="16" fontId="47" fillId="0" borderId="28" xfId="79" applyNumberFormat="1" applyFont="1" applyFill="1" applyBorder="1" applyAlignment="1">
      <alignment horizontal="center" vertical="center" wrapText="1"/>
    </xf>
    <xf numFmtId="16" fontId="47" fillId="0" borderId="33" xfId="79" applyNumberFormat="1" applyFont="1" applyFill="1" applyBorder="1" applyAlignment="1">
      <alignment horizontal="center" vertical="center" wrapText="1"/>
    </xf>
    <xf numFmtId="0" fontId="16" fillId="0" borderId="25" xfId="79" applyFont="1" applyFill="1" applyBorder="1" applyAlignment="1">
      <alignment horizontal="center" vertical="center" textRotation="90" wrapText="1" shrinkToFit="1"/>
    </xf>
    <xf numFmtId="166" fontId="16" fillId="0" borderId="0" xfId="79" applyNumberFormat="1" applyFont="1" applyFill="1" applyBorder="1"/>
    <xf numFmtId="0" fontId="148" fillId="0" borderId="0" xfId="79" applyFont="1" applyFill="1"/>
    <xf numFmtId="0" fontId="16" fillId="0" borderId="0" xfId="78" applyFont="1" applyFill="1" applyAlignment="1">
      <alignment horizontal="left"/>
    </xf>
    <xf numFmtId="0" fontId="47" fillId="0" borderId="33" xfId="63" applyFont="1" applyFill="1" applyBorder="1" applyAlignment="1">
      <alignment horizontal="center" vertical="center" wrapText="1"/>
    </xf>
    <xf numFmtId="0" fontId="47" fillId="0" borderId="40" xfId="79" applyFont="1" applyFill="1" applyBorder="1" applyAlignment="1">
      <alignment horizontal="center" vertical="center" wrapText="1"/>
    </xf>
    <xf numFmtId="0" fontId="16" fillId="0" borderId="0" xfId="79" applyFont="1" applyFill="1" applyAlignment="1">
      <alignment horizontal="left"/>
    </xf>
    <xf numFmtId="165" fontId="47" fillId="0" borderId="25" xfId="90" applyFont="1" applyFill="1" applyBorder="1" applyAlignment="1">
      <alignment horizontal="center" vertical="center" wrapText="1"/>
    </xf>
    <xf numFmtId="0" fontId="47" fillId="0" borderId="25" xfId="79" applyFont="1" applyFill="1" applyBorder="1" applyAlignment="1">
      <alignment horizontal="center" vertical="center" wrapText="1"/>
    </xf>
    <xf numFmtId="49" fontId="147" fillId="0" borderId="40" xfId="0" applyNumberFormat="1" applyFont="1" applyFill="1" applyBorder="1" applyAlignment="1">
      <alignment horizontal="center" vertical="center" wrapText="1"/>
    </xf>
    <xf numFmtId="0" fontId="47" fillId="0" borderId="27" xfId="79" applyFont="1" applyFill="1" applyBorder="1" applyAlignment="1">
      <alignment horizontal="center" vertical="center" wrapText="1"/>
    </xf>
    <xf numFmtId="0" fontId="47" fillId="0" borderId="23" xfId="79" applyFont="1" applyFill="1" applyBorder="1" applyAlignment="1">
      <alignment horizontal="center" vertical="center" wrapText="1"/>
    </xf>
    <xf numFmtId="0" fontId="47" fillId="0" borderId="32" xfId="79" applyFont="1" applyFill="1" applyBorder="1" applyAlignment="1">
      <alignment horizontal="center" vertical="center" wrapText="1"/>
    </xf>
    <xf numFmtId="0" fontId="47" fillId="0" borderId="40" xfId="79" applyFont="1" applyFill="1" applyBorder="1" applyAlignment="1">
      <alignment horizontal="left" vertical="center" wrapText="1"/>
    </xf>
    <xf numFmtId="0" fontId="47" fillId="0" borderId="26" xfId="79" applyFont="1" applyFill="1" applyBorder="1" applyAlignment="1">
      <alignment horizontal="center" vertical="center" wrapText="1"/>
    </xf>
    <xf numFmtId="0" fontId="47" fillId="0" borderId="24" xfId="79" applyFont="1" applyFill="1" applyBorder="1" applyAlignment="1">
      <alignment horizontal="center" vertical="center" wrapText="1"/>
    </xf>
    <xf numFmtId="0" fontId="47" fillId="0" borderId="28" xfId="79" applyFont="1" applyFill="1" applyBorder="1" applyAlignment="1">
      <alignment horizontal="center" vertical="center" wrapText="1"/>
    </xf>
    <xf numFmtId="0" fontId="47" fillId="0" borderId="31" xfId="79" applyFont="1" applyFill="1" applyBorder="1" applyAlignment="1">
      <alignment horizontal="center" vertical="center" wrapText="1"/>
    </xf>
    <xf numFmtId="0" fontId="47" fillId="0" borderId="30" xfId="79" applyFont="1" applyFill="1" applyBorder="1" applyAlignment="1">
      <alignment horizontal="center" vertical="center" wrapText="1"/>
    </xf>
    <xf numFmtId="0" fontId="47" fillId="0" borderId="29" xfId="79" applyFont="1" applyFill="1" applyBorder="1" applyAlignment="1">
      <alignment horizontal="center" vertical="center" wrapText="1"/>
    </xf>
    <xf numFmtId="49" fontId="146" fillId="0" borderId="27" xfId="0" applyNumberFormat="1" applyFont="1" applyFill="1" applyBorder="1" applyAlignment="1">
      <alignment horizontal="center" vertical="center" wrapText="1"/>
    </xf>
    <xf numFmtId="49" fontId="146" fillId="0" borderId="23" xfId="0" applyNumberFormat="1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left" vertical="center" wrapText="1"/>
    </xf>
    <xf numFmtId="0" fontId="105" fillId="48" borderId="26" xfId="79" applyFont="1" applyFill="1" applyBorder="1" applyAlignment="1">
      <alignment horizontal="center" vertical="center" wrapText="1"/>
    </xf>
    <xf numFmtId="0" fontId="105" fillId="48" borderId="24" xfId="79" applyFont="1" applyFill="1" applyBorder="1" applyAlignment="1">
      <alignment horizontal="center" vertical="center" wrapText="1"/>
    </xf>
    <xf numFmtId="0" fontId="105" fillId="48" borderId="32" xfId="79" applyFont="1" applyFill="1" applyBorder="1" applyAlignment="1">
      <alignment horizontal="center" vertical="center" wrapText="1"/>
    </xf>
    <xf numFmtId="9" fontId="105" fillId="48" borderId="28" xfId="79" applyNumberFormat="1" applyFont="1" applyFill="1" applyBorder="1" applyAlignment="1">
      <alignment horizontal="center" vertical="center" wrapText="1"/>
    </xf>
    <xf numFmtId="0" fontId="105" fillId="48" borderId="27" xfId="79" applyFont="1" applyFill="1" applyBorder="1" applyAlignment="1">
      <alignment horizontal="center" vertical="center" wrapText="1"/>
    </xf>
    <xf numFmtId="0" fontId="105" fillId="48" borderId="23" xfId="79" applyFont="1" applyFill="1" applyBorder="1" applyAlignment="1">
      <alignment horizontal="center" vertical="center" wrapText="1"/>
    </xf>
    <xf numFmtId="165" fontId="105" fillId="48" borderId="28" xfId="90" applyFont="1" applyFill="1" applyBorder="1" applyAlignment="1">
      <alignment horizontal="center" vertical="center" wrapText="1"/>
    </xf>
    <xf numFmtId="0" fontId="105" fillId="48" borderId="40" xfId="79" applyFont="1" applyFill="1" applyBorder="1" applyAlignment="1">
      <alignment horizontal="center" vertical="center" wrapText="1"/>
    </xf>
    <xf numFmtId="0" fontId="105" fillId="48" borderId="31" xfId="79" applyFont="1" applyFill="1" applyBorder="1" applyAlignment="1">
      <alignment horizontal="center" vertical="center" wrapText="1"/>
    </xf>
    <xf numFmtId="0" fontId="105" fillId="48" borderId="30" xfId="79" applyFont="1" applyFill="1" applyBorder="1" applyAlignment="1">
      <alignment horizontal="center" vertical="center" wrapText="1"/>
    </xf>
    <xf numFmtId="0" fontId="105" fillId="48" borderId="29" xfId="79" applyFont="1" applyFill="1" applyBorder="1" applyAlignment="1">
      <alignment horizontal="center" vertical="center" wrapText="1"/>
    </xf>
    <xf numFmtId="9" fontId="16" fillId="51" borderId="35" xfId="79" applyNumberFormat="1" applyFill="1" applyBorder="1" applyAlignment="1" applyProtection="1">
      <alignment horizontal="center" vertical="center" textRotation="90"/>
      <protection locked="0"/>
    </xf>
    <xf numFmtId="167" fontId="16" fillId="25" borderId="26" xfId="79" applyNumberFormat="1" applyFill="1" applyBorder="1" applyAlignment="1">
      <alignment horizontal="left" vertical="center" wrapText="1"/>
    </xf>
    <xf numFmtId="167" fontId="16" fillId="25" borderId="24" xfId="79" applyNumberFormat="1" applyFill="1" applyBorder="1" applyAlignment="1">
      <alignment horizontal="left" vertical="center" wrapText="1"/>
    </xf>
    <xf numFmtId="167" fontId="16" fillId="25" borderId="32" xfId="79" applyNumberFormat="1" applyFill="1" applyBorder="1" applyAlignment="1">
      <alignment horizontal="left" vertical="center" wrapText="1"/>
    </xf>
    <xf numFmtId="0" fontId="16" fillId="25" borderId="0" xfId="79" applyFill="1" applyAlignment="1">
      <alignment horizontal="left"/>
    </xf>
    <xf numFmtId="0" fontId="16" fillId="25" borderId="0" xfId="0" applyFont="1" applyFill="1" applyAlignment="1">
      <alignment horizontal="center"/>
    </xf>
    <xf numFmtId="9" fontId="105" fillId="48" borderId="40" xfId="79" applyNumberFormat="1" applyFont="1" applyFill="1" applyBorder="1" applyAlignment="1">
      <alignment horizontal="center" vertical="center" wrapText="1"/>
    </xf>
    <xf numFmtId="165" fontId="105" fillId="48" borderId="40" xfId="90" applyFont="1" applyFill="1" applyBorder="1" applyAlignment="1">
      <alignment horizontal="center" vertical="center" wrapText="1"/>
    </xf>
    <xf numFmtId="0" fontId="105" fillId="48" borderId="40" xfId="79" applyFont="1" applyFill="1" applyBorder="1" applyAlignment="1">
      <alignment horizontal="left" vertical="center" wrapText="1"/>
    </xf>
    <xf numFmtId="0" fontId="87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5" fillId="53" borderId="0" xfId="378" applyFont="1" applyFill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0" fontId="47" fillId="64" borderId="40" xfId="79" applyFont="1" applyFill="1" applyBorder="1" applyAlignment="1">
      <alignment horizontal="center" vertical="center" wrapText="1"/>
    </xf>
    <xf numFmtId="9" fontId="47" fillId="64" borderId="40" xfId="79" applyNumberFormat="1" applyFont="1" applyFill="1" applyBorder="1" applyAlignment="1">
      <alignment horizontal="center" vertical="center" wrapText="1"/>
    </xf>
    <xf numFmtId="166" fontId="16" fillId="64" borderId="28" xfId="43" applyNumberFormat="1" applyFont="1" applyFill="1" applyBorder="1" applyAlignment="1" applyProtection="1">
      <alignment horizontal="center" vertical="center"/>
      <protection locked="0"/>
    </xf>
    <xf numFmtId="3" fontId="16" fillId="64" borderId="28" xfId="79" applyNumberFormat="1" applyFont="1" applyFill="1" applyBorder="1" applyAlignment="1" applyProtection="1">
      <alignment horizontal="center" vertical="center"/>
      <protection locked="0"/>
    </xf>
    <xf numFmtId="10" fontId="16" fillId="64" borderId="28" xfId="63" applyNumberFormat="1" applyFont="1" applyFill="1" applyBorder="1" applyAlignment="1" applyProtection="1">
      <alignment horizontal="center" vertical="center"/>
      <protection locked="0"/>
    </xf>
    <xf numFmtId="207" fontId="16" fillId="64" borderId="28" xfId="79" applyNumberFormat="1" applyFont="1" applyFill="1" applyBorder="1" applyAlignment="1" applyProtection="1">
      <alignment horizontal="center" vertical="center"/>
      <protection locked="0"/>
    </xf>
  </cellXfs>
  <cellStyles count="381">
    <cellStyle name="_x0012_" xfId="94" xr:uid="{00000000-0005-0000-0000-000000000000}"/>
    <cellStyle name="_x0012_ 2" xfId="95" xr:uid="{00000000-0005-0000-0000-000001000000}"/>
    <cellStyle name="_x0012_? ИЂA?_x000e_?2?V?z?ћ?В?ж?_x000a__x0001_._x0001_R_x0001_v_x0001_љ_x0001_ѕ_x0001_в_x0001__x0006__x0002_*_x0002_????#?_x0010_?_x0001_?p_x0012_p_x0012_p_x0012_????????????????????????????????????????????????????????????????_x0018_" xfId="96" xr:uid="{00000000-0005-0000-0000-000002000000}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 xr:uid="{00000000-0005-0000-0000-000003000000}"/>
    <cellStyle name="_Beko_2009_range_161109" xfId="1" xr:uid="{00000000-0005-0000-0000-000004000000}"/>
    <cellStyle name="_Globus TV 2007" xfId="248" xr:uid="{00000000-0005-0000-0000-000005000000}"/>
    <cellStyle name="_sneki viral 10-07-2007" xfId="98" xr:uid="{00000000-0005-0000-0000-000006000000}"/>
    <cellStyle name="_Автострахование_mediaplan" xfId="213" xr:uid="{00000000-0005-0000-0000-000007000000}"/>
    <cellStyle name="_Добор 6х3 на март06_2 части" xfId="214" xr:uid="{00000000-0005-0000-0000-000008000000}"/>
    <cellStyle name="_Добор 6х3 на март06_2 части 2" xfId="246" xr:uid="{00000000-0005-0000-0000-000009000000}"/>
    <cellStyle name="_Добор 6х3 на март06_часть 4" xfId="251" xr:uid="{00000000-0005-0000-0000-00000A000000}"/>
    <cellStyle name="_Добор 6х3 на март06_часть 4 2" xfId="249" xr:uid="{00000000-0005-0000-0000-00000B000000}"/>
    <cellStyle name="_лукойл_осень_2007_3" xfId="254" xr:uid="{00000000-0005-0000-0000-00000C000000}"/>
    <cellStyle name="_медиаплан_Avtokasko_2008" xfId="247" xr:uid="{00000000-0005-0000-0000-00000D000000}"/>
    <cellStyle name="_МО_6х3_март06_финал" xfId="241" xr:uid="{00000000-0005-0000-0000-00000E000000}"/>
    <cellStyle name="_МО_6х3_март06_финал 2" xfId="240" xr:uid="{00000000-0005-0000-0000-00000F000000}"/>
    <cellStyle name="_Мы вместе_CF и транспорт_апр-май06" xfId="188" xr:uid="{00000000-0005-0000-0000-000010000000}"/>
    <cellStyle name="_Мы вместе_CF и транспорт_апр-май06 2" xfId="215" xr:uid="{00000000-0005-0000-0000-000011000000}"/>
    <cellStyle name="_Новый препейд_МО_Сити формат" xfId="216" xr:uid="{00000000-0005-0000-0000-000012000000}"/>
    <cellStyle name="_Новый препейд_МО_Сити формат 2" xfId="204" xr:uid="{00000000-0005-0000-0000-000013000000}"/>
    <cellStyle name="_Новый препейд_МО_Сити формат_100306" xfId="231" xr:uid="{00000000-0005-0000-0000-000014000000}"/>
    <cellStyle name="_Новый препейд_МО_Сити формат_100306 2" xfId="239" xr:uid="{00000000-0005-0000-0000-000015000000}"/>
    <cellStyle name="_Новый препейд_МО_Сити формат_150206" xfId="183" xr:uid="{00000000-0005-0000-0000-000016000000}"/>
    <cellStyle name="_Новый препейд_МО_Сити формат_150206 2" xfId="208" xr:uid="{00000000-0005-0000-0000-000017000000}"/>
    <cellStyle name="_Ответ от Баинга" xfId="99" xr:uid="{00000000-0005-0000-0000-000018000000}"/>
    <cellStyle name="_Соник Дуо_ ситиформат_март_13 04 06" xfId="217" xr:uid="{00000000-0005-0000-0000-000019000000}"/>
    <cellStyle name="_Соник Дуо_ ситиформат_март_13 04 06 2" xfId="237" xr:uid="{00000000-0005-0000-0000-00001A000000}"/>
    <cellStyle name="_Соник_ноябрь 2005 МО" xfId="244" xr:uid="{00000000-0005-0000-0000-00001B000000}"/>
    <cellStyle name="_Соник_ноябрь_3х6_МО_наша" xfId="207" xr:uid="{00000000-0005-0000-0000-00001C000000}"/>
    <cellStyle name="_Соник_ноябрь_3х6_МО_наша 2" xfId="218" xr:uid="{00000000-0005-0000-0000-00001D000000}"/>
    <cellStyle name="2.Жирный" xfId="100" xr:uid="{00000000-0005-0000-0000-00001E000000}"/>
    <cellStyle name="20% - Accent1" xfId="2" xr:uid="{00000000-0005-0000-0000-00001F000000}"/>
    <cellStyle name="20% - Accent2" xfId="3" xr:uid="{00000000-0005-0000-0000-000020000000}"/>
    <cellStyle name="20% - Accent3" xfId="4" xr:uid="{00000000-0005-0000-0000-000021000000}"/>
    <cellStyle name="20% - Accent4" xfId="5" xr:uid="{00000000-0005-0000-0000-000022000000}"/>
    <cellStyle name="20% - Accent5" xfId="6" xr:uid="{00000000-0005-0000-0000-000023000000}"/>
    <cellStyle name="20% - Accent6" xfId="7" xr:uid="{00000000-0005-0000-0000-000024000000}"/>
    <cellStyle name="20% - Акцент1 2" xfId="329" xr:uid="{00000000-0005-0000-0000-000025000000}"/>
    <cellStyle name="20% - Акцент1 2 2" xfId="347" xr:uid="{00000000-0005-0000-0000-000026000000}"/>
    <cellStyle name="40% - Accent1" xfId="8" xr:uid="{00000000-0005-0000-0000-000027000000}"/>
    <cellStyle name="40% - Accent2" xfId="9" xr:uid="{00000000-0005-0000-0000-000028000000}"/>
    <cellStyle name="40% - Accent3" xfId="10" xr:uid="{00000000-0005-0000-0000-000029000000}"/>
    <cellStyle name="40% - Accent4" xfId="11" xr:uid="{00000000-0005-0000-0000-00002A000000}"/>
    <cellStyle name="40% - Accent5" xfId="12" xr:uid="{00000000-0005-0000-0000-00002B000000}"/>
    <cellStyle name="40% - Accent6" xfId="13" xr:uid="{00000000-0005-0000-0000-00002C000000}"/>
    <cellStyle name="60% - Accent1" xfId="14" xr:uid="{00000000-0005-0000-0000-00002D000000}"/>
    <cellStyle name="60% - Accent2" xfId="15" xr:uid="{00000000-0005-0000-0000-00002E000000}"/>
    <cellStyle name="60% - Accent3" xfId="16" xr:uid="{00000000-0005-0000-0000-00002F000000}"/>
    <cellStyle name="60% - Accent4" xfId="17" xr:uid="{00000000-0005-0000-0000-000030000000}"/>
    <cellStyle name="60% - Accent5" xfId="18" xr:uid="{00000000-0005-0000-0000-000031000000}"/>
    <cellStyle name="60% - Accent6" xfId="19" xr:uid="{00000000-0005-0000-0000-000032000000}"/>
    <cellStyle name="aaaa" xfId="334" xr:uid="{00000000-0005-0000-0000-000033000000}"/>
    <cellStyle name="Accent1" xfId="20" xr:uid="{00000000-0005-0000-0000-000034000000}"/>
    <cellStyle name="Accent1 - 20%" xfId="101" xr:uid="{00000000-0005-0000-0000-000035000000}"/>
    <cellStyle name="Accent1 - 40%" xfId="102" xr:uid="{00000000-0005-0000-0000-000036000000}"/>
    <cellStyle name="Accent1 - 60%" xfId="103" xr:uid="{00000000-0005-0000-0000-000037000000}"/>
    <cellStyle name="Accent2" xfId="21" xr:uid="{00000000-0005-0000-0000-000038000000}"/>
    <cellStyle name="Accent2 - 20%" xfId="104" xr:uid="{00000000-0005-0000-0000-000039000000}"/>
    <cellStyle name="Accent2 - 40%" xfId="105" xr:uid="{00000000-0005-0000-0000-00003A000000}"/>
    <cellStyle name="Accent2 - 60%" xfId="106" xr:uid="{00000000-0005-0000-0000-00003B000000}"/>
    <cellStyle name="Accent3" xfId="22" xr:uid="{00000000-0005-0000-0000-00003C000000}"/>
    <cellStyle name="Accent3 - 20%" xfId="107" xr:uid="{00000000-0005-0000-0000-00003D000000}"/>
    <cellStyle name="Accent3 - 40%" xfId="108" xr:uid="{00000000-0005-0000-0000-00003E000000}"/>
    <cellStyle name="Accent3 - 60%" xfId="109" xr:uid="{00000000-0005-0000-0000-00003F000000}"/>
    <cellStyle name="Accent4" xfId="23" xr:uid="{00000000-0005-0000-0000-000040000000}"/>
    <cellStyle name="Accent4 - 20%" xfId="110" xr:uid="{00000000-0005-0000-0000-000041000000}"/>
    <cellStyle name="Accent4 - 40%" xfId="111" xr:uid="{00000000-0005-0000-0000-000042000000}"/>
    <cellStyle name="Accent4 - 60%" xfId="112" xr:uid="{00000000-0005-0000-0000-000043000000}"/>
    <cellStyle name="Accent5" xfId="24" xr:uid="{00000000-0005-0000-0000-000044000000}"/>
    <cellStyle name="Accent5 - 20%" xfId="113" xr:uid="{00000000-0005-0000-0000-000045000000}"/>
    <cellStyle name="Accent5 - 40%" xfId="114" xr:uid="{00000000-0005-0000-0000-000046000000}"/>
    <cellStyle name="Accent5 - 60%" xfId="115" xr:uid="{00000000-0005-0000-0000-000047000000}"/>
    <cellStyle name="Accent6" xfId="25" xr:uid="{00000000-0005-0000-0000-000048000000}"/>
    <cellStyle name="Accent6 - 20%" xfId="116" xr:uid="{00000000-0005-0000-0000-000049000000}"/>
    <cellStyle name="Accent6 - 40%" xfId="117" xr:uid="{00000000-0005-0000-0000-00004A000000}"/>
    <cellStyle name="Accent6 - 60%" xfId="118" xr:uid="{00000000-0005-0000-0000-00004B000000}"/>
    <cellStyle name="Bad" xfId="26" xr:uid="{00000000-0005-0000-0000-00004C000000}"/>
    <cellStyle name="Border" xfId="219" xr:uid="{00000000-0005-0000-0000-00004D000000}"/>
    <cellStyle name="Calc Currency (0)" xfId="238" xr:uid="{00000000-0005-0000-0000-00004E000000}"/>
    <cellStyle name="Calc Currency (2)" xfId="232" xr:uid="{00000000-0005-0000-0000-00004F000000}"/>
    <cellStyle name="Calc Percent (0)" xfId="252" xr:uid="{00000000-0005-0000-0000-000050000000}"/>
    <cellStyle name="Calc Percent (1)" xfId="195" xr:uid="{00000000-0005-0000-0000-000051000000}"/>
    <cellStyle name="Calc Percent (2)" xfId="220" xr:uid="{00000000-0005-0000-0000-000052000000}"/>
    <cellStyle name="Calc Units (0)" xfId="235" xr:uid="{00000000-0005-0000-0000-000053000000}"/>
    <cellStyle name="Calc Units (1)" xfId="221" xr:uid="{00000000-0005-0000-0000-000054000000}"/>
    <cellStyle name="Calc Units (2)" xfId="222" xr:uid="{00000000-0005-0000-0000-000055000000}"/>
    <cellStyle name="Calculation" xfId="27" xr:uid="{00000000-0005-0000-0000-000056000000}"/>
    <cellStyle name="Channel" xfId="223" xr:uid="{00000000-0005-0000-0000-000057000000}"/>
    <cellStyle name="Check Cell" xfId="28" xr:uid="{00000000-0005-0000-0000-000058000000}"/>
    <cellStyle name="Collegamento ipertestuale visitato_NEGS" xfId="224" xr:uid="{00000000-0005-0000-0000-000059000000}"/>
    <cellStyle name="Collegamento ipertestuale_NEGS" xfId="225" xr:uid="{00000000-0005-0000-0000-00005A000000}"/>
    <cellStyle name="Comma [0]_1.200th " xfId="226" xr:uid="{00000000-0005-0000-0000-00005B000000}"/>
    <cellStyle name="Comma [00]" xfId="205" xr:uid="{00000000-0005-0000-0000-00005C000000}"/>
    <cellStyle name="Comma_1.200th " xfId="209" xr:uid="{00000000-0005-0000-0000-00005D000000}"/>
    <cellStyle name="Cost" xfId="227" xr:uid="{00000000-0005-0000-0000-00005E000000}"/>
    <cellStyle name="Currency (0.00)" xfId="228" xr:uid="{00000000-0005-0000-0000-00005F000000}"/>
    <cellStyle name="Currency [0]_1.200th " xfId="229" xr:uid="{00000000-0005-0000-0000-000060000000}"/>
    <cellStyle name="Currency [00]" xfId="186" xr:uid="{00000000-0005-0000-0000-000061000000}"/>
    <cellStyle name="Currency_1.200th " xfId="203" xr:uid="{00000000-0005-0000-0000-000062000000}"/>
    <cellStyle name="Date Short" xfId="253" xr:uid="{00000000-0005-0000-0000-000063000000}"/>
    <cellStyle name="Datum" xfId="119" xr:uid="{00000000-0005-0000-0000-000064000000}"/>
    <cellStyle name="Dezimal [0]_Mediaplan Intel ALT" xfId="230" xr:uid="{00000000-0005-0000-0000-000065000000}"/>
    <cellStyle name="Dezimal_Mediaplan Intel ALT" xfId="234" xr:uid="{00000000-0005-0000-0000-000066000000}"/>
    <cellStyle name="Discount" xfId="236" xr:uid="{00000000-0005-0000-0000-000067000000}"/>
    <cellStyle name="DiscountText" xfId="245" xr:uid="{00000000-0005-0000-0000-000068000000}"/>
    <cellStyle name="Emphasis 1" xfId="120" xr:uid="{00000000-0005-0000-0000-000069000000}"/>
    <cellStyle name="Emphasis 2" xfId="121" xr:uid="{00000000-0005-0000-0000-00006A000000}"/>
    <cellStyle name="Emphasis 3" xfId="122" xr:uid="{00000000-0005-0000-0000-00006B000000}"/>
    <cellStyle name="Enter Currency (0)" xfId="242" xr:uid="{00000000-0005-0000-0000-00006C000000}"/>
    <cellStyle name="Enter Currency (2)" xfId="243" xr:uid="{00000000-0005-0000-0000-00006D000000}"/>
    <cellStyle name="Enter Units (0)" xfId="233" xr:uid="{00000000-0005-0000-0000-00006E000000}"/>
    <cellStyle name="Enter Units (1)" xfId="255" xr:uid="{00000000-0005-0000-0000-00006F000000}"/>
    <cellStyle name="Enter Units (2)" xfId="256" xr:uid="{00000000-0005-0000-0000-000070000000}"/>
    <cellStyle name="Euro" xfId="123" xr:uid="{00000000-0005-0000-0000-000071000000}"/>
    <cellStyle name="Euro 2" xfId="124" xr:uid="{00000000-0005-0000-0000-000072000000}"/>
    <cellStyle name="Excel Built-in Excel Built-in Excel Built-in Excel Built-in Excel Built-in Excel Built-in Excel Built-in Excel Built-in Excel Built-in Excel Built-in Excel Built-in Excel Built-in Normal" xfId="328" xr:uid="{00000000-0005-0000-0000-000073000000}"/>
    <cellStyle name="Excel Built-in Normal" xfId="373" xr:uid="{632FBF6D-0E8B-4E61-8783-F13F99F048D9}"/>
    <cellStyle name="Explanatory Text" xfId="29" xr:uid="{00000000-0005-0000-0000-000074000000}"/>
    <cellStyle name="Followed Hyperlink_2002 Stary Melnik Non - TV Promo Schedule" xfId="257" xr:uid="{00000000-0005-0000-0000-000075000000}"/>
    <cellStyle name="FPFPF" xfId="333" xr:uid="{00000000-0005-0000-0000-000076000000}"/>
    <cellStyle name="Good" xfId="30" xr:uid="{00000000-0005-0000-0000-000077000000}"/>
    <cellStyle name="Grey" xfId="125" xr:uid="{00000000-0005-0000-0000-000078000000}"/>
    <cellStyle name="Head" xfId="258" xr:uid="{00000000-0005-0000-0000-000079000000}"/>
    <cellStyle name="HeadCorner" xfId="259" xr:uid="{00000000-0005-0000-0000-00007A000000}"/>
    <cellStyle name="Header1" xfId="260" xr:uid="{00000000-0005-0000-0000-00007B000000}"/>
    <cellStyle name="Header2" xfId="261" xr:uid="{00000000-0005-0000-0000-00007C000000}"/>
    <cellStyle name="Heading 1" xfId="31" xr:uid="{00000000-0005-0000-0000-00007D000000}"/>
    <cellStyle name="Heading 2" xfId="32" xr:uid="{00000000-0005-0000-0000-00007E000000}"/>
    <cellStyle name="Heading 3" xfId="33" xr:uid="{00000000-0005-0000-0000-00007F000000}"/>
    <cellStyle name="Heading 4" xfId="34" xr:uid="{00000000-0005-0000-0000-000080000000}"/>
    <cellStyle name="Hyperlink 2" xfId="262" xr:uid="{00000000-0005-0000-0000-000081000000}"/>
    <cellStyle name="Hyperlink_2002 Stary Melnik Non - TV Promo Schedule" xfId="263" xr:uid="{00000000-0005-0000-0000-000082000000}"/>
    <cellStyle name="Impressions" xfId="264" xr:uid="{00000000-0005-0000-0000-000083000000}"/>
    <cellStyle name="Input" xfId="35" xr:uid="{00000000-0005-0000-0000-000084000000}"/>
    <cellStyle name="Input [yellow]" xfId="126" xr:uid="{00000000-0005-0000-0000-000085000000}"/>
    <cellStyle name="Issue" xfId="265" xr:uid="{00000000-0005-0000-0000-000086000000}"/>
    <cellStyle name="Lien hypertexte" xfId="266" xr:uid="{00000000-0005-0000-0000-000087000000}"/>
    <cellStyle name="Link Currency (0)" xfId="267" xr:uid="{00000000-0005-0000-0000-000088000000}"/>
    <cellStyle name="Link Currency (2)" xfId="268" xr:uid="{00000000-0005-0000-0000-000089000000}"/>
    <cellStyle name="Link Units (0)" xfId="269" xr:uid="{00000000-0005-0000-0000-00008A000000}"/>
    <cellStyle name="Link Units (1)" xfId="270" xr:uid="{00000000-0005-0000-0000-00008B000000}"/>
    <cellStyle name="Link Units (2)" xfId="271" xr:uid="{00000000-0005-0000-0000-00008C000000}"/>
    <cellStyle name="Linked Cell" xfId="36" xr:uid="{00000000-0005-0000-0000-00008D000000}"/>
    <cellStyle name="Migliaia (0)_NEGS" xfId="272" xr:uid="{00000000-0005-0000-0000-00008E000000}"/>
    <cellStyle name="Migliaia_NEGS" xfId="273" xr:uid="{00000000-0005-0000-0000-00008F000000}"/>
    <cellStyle name="Millares [0]_elpais" xfId="274" xr:uid="{00000000-0005-0000-0000-000090000000}"/>
    <cellStyle name="Millares_elpais" xfId="275" xr:uid="{00000000-0005-0000-0000-000091000000}"/>
    <cellStyle name="Milliers [0]_plan2" xfId="276" xr:uid="{00000000-0005-0000-0000-000092000000}"/>
    <cellStyle name="Milliers_plan2" xfId="277" xr:uid="{00000000-0005-0000-0000-000093000000}"/>
    <cellStyle name="Moneda [0]_elpais" xfId="278" xr:uid="{00000000-0005-0000-0000-000094000000}"/>
    <cellStyle name="Moneda_elpais" xfId="279" xr:uid="{00000000-0005-0000-0000-000095000000}"/>
    <cellStyle name="Monetaire [0]_plan2" xfId="280" xr:uid="{00000000-0005-0000-0000-000096000000}"/>
    <cellStyle name="Monetaire_plan2" xfId="281" xr:uid="{00000000-0005-0000-0000-000097000000}"/>
    <cellStyle name="Neutral" xfId="37" xr:uid="{00000000-0005-0000-0000-000098000000}"/>
    <cellStyle name="Normal - Style1" xfId="127" xr:uid="{00000000-0005-0000-0000-000099000000}"/>
    <cellStyle name="Normal 2" xfId="38" xr:uid="{00000000-0005-0000-0000-00009A000000}"/>
    <cellStyle name="Normal 2 2" xfId="39" xr:uid="{00000000-0005-0000-0000-00009B000000}"/>
    <cellStyle name="Normal 2 2 2" xfId="184" xr:uid="{00000000-0005-0000-0000-00009C000000}"/>
    <cellStyle name="Normal 2 2 3" xfId="129" xr:uid="{00000000-0005-0000-0000-00009D000000}"/>
    <cellStyle name="Normal 2 3" xfId="40" xr:uid="{00000000-0005-0000-0000-00009E000000}"/>
    <cellStyle name="Normal 2 3 2" xfId="282" xr:uid="{00000000-0005-0000-0000-00009F000000}"/>
    <cellStyle name="Normal 2 4" xfId="283" xr:uid="{00000000-0005-0000-0000-0000A0000000}"/>
    <cellStyle name="Normal 2 5" xfId="128" xr:uid="{00000000-0005-0000-0000-0000A1000000}"/>
    <cellStyle name="Normal 2_MindshareMedia" xfId="41" xr:uid="{00000000-0005-0000-0000-0000A2000000}"/>
    <cellStyle name="Normal 3" xfId="42" xr:uid="{00000000-0005-0000-0000-0000A3000000}"/>
    <cellStyle name="Normal 3 2" xfId="131" xr:uid="{00000000-0005-0000-0000-0000A4000000}"/>
    <cellStyle name="Normal 3 3" xfId="185" xr:uid="{00000000-0005-0000-0000-0000A5000000}"/>
    <cellStyle name="Normal 3 4" xfId="130" xr:uid="{00000000-0005-0000-0000-0000A6000000}"/>
    <cellStyle name="Normal 4" xfId="132" xr:uid="{00000000-0005-0000-0000-0000A7000000}"/>
    <cellStyle name="Normal 5" xfId="133" xr:uid="{00000000-0005-0000-0000-0000A8000000}"/>
    <cellStyle name="Normal 6" xfId="134" xr:uid="{00000000-0005-0000-0000-0000A9000000}"/>
    <cellStyle name="Normal_?anoia UPSA ia 2 iieoaiaea " xfId="284" xr:uid="{00000000-0005-0000-0000-0000AA000000}"/>
    <cellStyle name="Normal_Sheet1" xfId="43" xr:uid="{00000000-0005-0000-0000-0000AC000000}"/>
    <cellStyle name="Normale_NEGS" xfId="285" xr:uid="{00000000-0005-0000-0000-0000AD000000}"/>
    <cellStyle name="Note" xfId="44" xr:uid="{00000000-0005-0000-0000-0000AE000000}"/>
    <cellStyle name="Output" xfId="45" xr:uid="{00000000-0005-0000-0000-0000AF000000}"/>
    <cellStyle name="Percent [0]" xfId="286" xr:uid="{00000000-0005-0000-0000-0000B0000000}"/>
    <cellStyle name="Percent [00]" xfId="287" xr:uid="{00000000-0005-0000-0000-0000B1000000}"/>
    <cellStyle name="Percent [2]" xfId="135" xr:uid="{00000000-0005-0000-0000-0000B2000000}"/>
    <cellStyle name="Percent [2] 2" xfId="136" xr:uid="{00000000-0005-0000-0000-0000B3000000}"/>
    <cellStyle name="Percent 2" xfId="288" xr:uid="{00000000-0005-0000-0000-0000B4000000}"/>
    <cellStyle name="Percent_flagman-ress in regions" xfId="289" xr:uid="{00000000-0005-0000-0000-0000B5000000}"/>
    <cellStyle name="PrePop Currency (0)" xfId="290" xr:uid="{00000000-0005-0000-0000-0000B6000000}"/>
    <cellStyle name="PrePop Currency (2)" xfId="291" xr:uid="{00000000-0005-0000-0000-0000B7000000}"/>
    <cellStyle name="PrePop Units (0)" xfId="292" xr:uid="{00000000-0005-0000-0000-0000B8000000}"/>
    <cellStyle name="PrePop Units (1)" xfId="293" xr:uid="{00000000-0005-0000-0000-0000B9000000}"/>
    <cellStyle name="PrePop Units (2)" xfId="294" xr:uid="{00000000-0005-0000-0000-0000BA000000}"/>
    <cellStyle name="Program" xfId="295" xr:uid="{00000000-0005-0000-0000-0000BB000000}"/>
    <cellStyle name="Rubrik" xfId="137" xr:uid="{00000000-0005-0000-0000-0000BC000000}"/>
    <cellStyle name="sbt2" xfId="296" xr:uid="{00000000-0005-0000-0000-0000BD000000}"/>
    <cellStyle name="Sheet Title" xfId="138" xr:uid="{00000000-0005-0000-0000-0000BE000000}"/>
    <cellStyle name="skugga" xfId="139" xr:uid="{00000000-0005-0000-0000-0000BF000000}"/>
    <cellStyle name="Standaard_9410CORA" xfId="140" xr:uid="{00000000-0005-0000-0000-0000C0000000}"/>
    <cellStyle name="Standard_Gammon" xfId="141" xr:uid="{00000000-0005-0000-0000-0000C1000000}"/>
    <cellStyle name="Style 1" xfId="142" xr:uid="{00000000-0005-0000-0000-0000C2000000}"/>
    <cellStyle name="subt1" xfId="297" xr:uid="{00000000-0005-0000-0000-0000C3000000}"/>
    <cellStyle name="Table" xfId="143" xr:uid="{00000000-0005-0000-0000-0000C4000000}"/>
    <cellStyle name="Talmed2decimaler" xfId="144" xr:uid="{00000000-0005-0000-0000-0000C5000000}"/>
    <cellStyle name="Talutandecimaler" xfId="145" xr:uid="{00000000-0005-0000-0000-0000C6000000}"/>
    <cellStyle name="Text Indent A" xfId="298" xr:uid="{00000000-0005-0000-0000-0000C7000000}"/>
    <cellStyle name="Text Indent B" xfId="299" xr:uid="{00000000-0005-0000-0000-0000C8000000}"/>
    <cellStyle name="Text Indent C" xfId="300" xr:uid="{00000000-0005-0000-0000-0000C9000000}"/>
    <cellStyle name="Tid" xfId="146" xr:uid="{00000000-0005-0000-0000-0000CA000000}"/>
    <cellStyle name="Time" xfId="301" xr:uid="{00000000-0005-0000-0000-0000CB000000}"/>
    <cellStyle name="Title" xfId="46" xr:uid="{00000000-0005-0000-0000-0000CC000000}"/>
    <cellStyle name="Total" xfId="47" xr:uid="{00000000-0005-0000-0000-0000CD000000}"/>
    <cellStyle name="Tusental (0)_Bok1 Diagram 10" xfId="147" xr:uid="{00000000-0005-0000-0000-0000CE000000}"/>
    <cellStyle name="Tusental_Bok1 Diagram 10" xfId="148" xr:uid="{00000000-0005-0000-0000-0000CF000000}"/>
    <cellStyle name="Underrubrik" xfId="149" xr:uid="{00000000-0005-0000-0000-0000D0000000}"/>
    <cellStyle name="Valuta (0)_Bok1 Diagram 10" xfId="150" xr:uid="{00000000-0005-0000-0000-0000D1000000}"/>
    <cellStyle name="Valuta_BLAD" xfId="151" xr:uid="{00000000-0005-0000-0000-0000D2000000}"/>
    <cellStyle name="Währung [0]_Mediaplan Intel ALT" xfId="302" xr:uid="{00000000-0005-0000-0000-0000D3000000}"/>
    <cellStyle name="Währung_Mediaplan Intel ALT" xfId="303" xr:uid="{00000000-0005-0000-0000-0000D4000000}"/>
    <cellStyle name="Warning Text" xfId="48" xr:uid="{00000000-0005-0000-0000-0000D5000000}"/>
    <cellStyle name="Бюджет" xfId="152" xr:uid="{00000000-0005-0000-0000-0000D6000000}"/>
    <cellStyle name="Выворотка" xfId="153" xr:uid="{00000000-0005-0000-0000-0000D7000000}"/>
    <cellStyle name="Гиперссылка 2" xfId="49" xr:uid="{00000000-0005-0000-0000-0000D8000000}"/>
    <cellStyle name="Гиперссылка 2 2" xfId="50" xr:uid="{00000000-0005-0000-0000-0000D9000000}"/>
    <cellStyle name="Гиперссылка 2 3" xfId="187" xr:uid="{00000000-0005-0000-0000-0000DA000000}"/>
    <cellStyle name="Гиперссылка 2 4" xfId="212" xr:uid="{00000000-0005-0000-0000-0000DB000000}"/>
    <cellStyle name="Гиперссылка 2 5" xfId="154" xr:uid="{00000000-0005-0000-0000-0000DC000000}"/>
    <cellStyle name="Гиперссылка 3" xfId="51" xr:uid="{00000000-0005-0000-0000-0000DD000000}"/>
    <cellStyle name="Гиперссылка 3 2" xfId="52" xr:uid="{00000000-0005-0000-0000-0000DE000000}"/>
    <cellStyle name="Гиперссылка 4" xfId="53" xr:uid="{00000000-0005-0000-0000-0000DF000000}"/>
    <cellStyle name="Гиперссылка 4 2" xfId="327" xr:uid="{00000000-0005-0000-0000-0000E0000000}"/>
    <cellStyle name="Гиперссылка 5" xfId="54" xr:uid="{00000000-0005-0000-0000-0000E1000000}"/>
    <cellStyle name="Гиперссылка 5 2" xfId="304" xr:uid="{00000000-0005-0000-0000-0000E2000000}"/>
    <cellStyle name="Гиперссылка 6" xfId="210" xr:uid="{00000000-0005-0000-0000-0000E3000000}"/>
    <cellStyle name="Гиперссылка 7" xfId="336" xr:uid="{00000000-0005-0000-0000-0000E4000000}"/>
    <cellStyle name="Гиперссылка 8" xfId="345" xr:uid="{00000000-0005-0000-0000-0000E5000000}"/>
    <cellStyle name="Гиперссылка 9" xfId="376" xr:uid="{EAF44CAE-330D-4D28-B273-732FA16DD7BD}"/>
    <cellStyle name="Денежный [0] 2" xfId="342" xr:uid="{00000000-0005-0000-0000-0000E6000000}"/>
    <cellStyle name="Денежный 2" xfId="55" xr:uid="{00000000-0005-0000-0000-0000E7000000}"/>
    <cellStyle name="Денежный 3" xfId="343" xr:uid="{00000000-0005-0000-0000-0000E8000000}"/>
    <cellStyle name="Деньги" xfId="155" xr:uid="{00000000-0005-0000-0000-0000E9000000}"/>
    <cellStyle name="Ђ_x0005_" xfId="305" xr:uid="{00000000-0005-0000-0000-0000EA000000}"/>
    <cellStyle name="Заголовок" xfId="156" xr:uid="{00000000-0005-0000-0000-0000EB000000}"/>
    <cellStyle name="Заголовок 5" xfId="306" xr:uid="{00000000-0005-0000-0000-0000EC000000}"/>
    <cellStyle name="Значение" xfId="157" xr:uid="{00000000-0005-0000-0000-0000ED000000}"/>
    <cellStyle name="Критерий" xfId="158" xr:uid="{00000000-0005-0000-0000-0000EE000000}"/>
    <cellStyle name="Обычный" xfId="0" builtinId="0"/>
    <cellStyle name="Обычный 10" xfId="56" xr:uid="{00000000-0005-0000-0000-0000F0000000}"/>
    <cellStyle name="Обычный 11" xfId="57" xr:uid="{00000000-0005-0000-0000-0000F1000000}"/>
    <cellStyle name="Обычный 12" xfId="58" xr:uid="{00000000-0005-0000-0000-0000F2000000}"/>
    <cellStyle name="Обычный 12 2" xfId="338" xr:uid="{00000000-0005-0000-0000-0000F3000000}"/>
    <cellStyle name="Обычный 13" xfId="59" xr:uid="{00000000-0005-0000-0000-0000F4000000}"/>
    <cellStyle name="Обычный 13 2" xfId="307" xr:uid="{00000000-0005-0000-0000-0000F5000000}"/>
    <cellStyle name="Обычный 14" xfId="60" xr:uid="{00000000-0005-0000-0000-0000F6000000}"/>
    <cellStyle name="Обычный 14 2" xfId="309" xr:uid="{00000000-0005-0000-0000-0000F7000000}"/>
    <cellStyle name="Обычный 14 3" xfId="308" xr:uid="{00000000-0005-0000-0000-0000F8000000}"/>
    <cellStyle name="Обычный 15" xfId="61" xr:uid="{00000000-0005-0000-0000-0000F9000000}"/>
    <cellStyle name="Обычный 15 2" xfId="311" xr:uid="{00000000-0005-0000-0000-0000FA000000}"/>
    <cellStyle name="Обычный 15 3" xfId="310" xr:uid="{00000000-0005-0000-0000-0000FB000000}"/>
    <cellStyle name="Обычный 16" xfId="89" xr:uid="{00000000-0005-0000-0000-0000FC000000}"/>
    <cellStyle name="Обычный 16 2" xfId="321" xr:uid="{00000000-0005-0000-0000-0000FD000000}"/>
    <cellStyle name="Обычный 16 3" xfId="202" xr:uid="{00000000-0005-0000-0000-0000FE000000}"/>
    <cellStyle name="Обычный 17" xfId="92" xr:uid="{00000000-0005-0000-0000-0000FF000000}"/>
    <cellStyle name="Обычный 17 2" xfId="312" xr:uid="{00000000-0005-0000-0000-000000010000}"/>
    <cellStyle name="Обычный 17 3" xfId="322" xr:uid="{00000000-0005-0000-0000-000001010000}"/>
    <cellStyle name="Обычный 17 4" xfId="206" xr:uid="{00000000-0005-0000-0000-000002010000}"/>
    <cellStyle name="Обычный 18" xfId="313" xr:uid="{00000000-0005-0000-0000-000003010000}"/>
    <cellStyle name="Обычный 19" xfId="93" xr:uid="{00000000-0005-0000-0000-000004010000}"/>
    <cellStyle name="Обычный 2" xfId="62" xr:uid="{00000000-0005-0000-0000-000005010000}"/>
    <cellStyle name="Обычный 2 2" xfId="63" xr:uid="{00000000-0005-0000-0000-000006010000}"/>
    <cellStyle name="Обычный 2 2 2" xfId="88" xr:uid="{00000000-0005-0000-0000-000007010000}"/>
    <cellStyle name="Обычный 2 2 3" xfId="211" xr:uid="{00000000-0005-0000-0000-000008010000}"/>
    <cellStyle name="Обычный 2 3" xfId="64" xr:uid="{00000000-0005-0000-0000-000009010000}"/>
    <cellStyle name="Обычный 2 3 2" xfId="314" xr:uid="{00000000-0005-0000-0000-00000A010000}"/>
    <cellStyle name="Обычный 2 3 3" xfId="337" xr:uid="{00000000-0005-0000-0000-00000B010000}"/>
    <cellStyle name="Обычный 2 4" xfId="315" xr:uid="{00000000-0005-0000-0000-00000C010000}"/>
    <cellStyle name="Обычный 2 4 2" xfId="324" xr:uid="{00000000-0005-0000-0000-00000D010000}"/>
    <cellStyle name="Обычный 2 5" xfId="332" xr:uid="{00000000-0005-0000-0000-00000E010000}"/>
    <cellStyle name="Обычный 2_Хоббит_прямой эфир_soloway.xlsx" xfId="65" xr:uid="{00000000-0005-0000-0000-00000F010000}"/>
    <cellStyle name="Обычный 20" xfId="323" xr:uid="{00000000-0005-0000-0000-000010010000}"/>
    <cellStyle name="Обычный 21" xfId="325" xr:uid="{00000000-0005-0000-0000-000011010000}"/>
    <cellStyle name="Обычный 22" xfId="330" xr:uid="{00000000-0005-0000-0000-000012010000}"/>
    <cellStyle name="Обычный 23" xfId="335" xr:uid="{00000000-0005-0000-0000-000013010000}"/>
    <cellStyle name="Обычный 24" xfId="339" xr:uid="{00000000-0005-0000-0000-000014010000}"/>
    <cellStyle name="Обычный 25" xfId="340" xr:uid="{00000000-0005-0000-0000-000015010000}"/>
    <cellStyle name="Обычный 26" xfId="344" xr:uid="{00000000-0005-0000-0000-000016010000}"/>
    <cellStyle name="Обычный 27" xfId="370" xr:uid="{00000000-0005-0000-0000-000017010000}"/>
    <cellStyle name="Обычный 28" xfId="371" xr:uid="{00000000-0005-0000-0000-000018010000}"/>
    <cellStyle name="Обычный 29" xfId="372" xr:uid="{1D6CAE08-9E52-457C-A2B0-067B952EA355}"/>
    <cellStyle name="Обычный 29 2" xfId="377" xr:uid="{25E822DF-88EA-4ADD-AFA6-DBE0F164EC09}"/>
    <cellStyle name="Обычный 3" xfId="66" xr:uid="{00000000-0005-0000-0000-000019010000}"/>
    <cellStyle name="Обычный 3 2" xfId="67" xr:uid="{00000000-0005-0000-0000-00001A010000}"/>
    <cellStyle name="Обычный 3 2 2" xfId="68" xr:uid="{00000000-0005-0000-0000-00001B010000}"/>
    <cellStyle name="Обычный 3 2 3" xfId="191" xr:uid="{00000000-0005-0000-0000-00001C010000}"/>
    <cellStyle name="Обычный 3 2 4" xfId="189" xr:uid="{00000000-0005-0000-0000-00001D010000}"/>
    <cellStyle name="Обычный 3 2 5" xfId="320" xr:uid="{00000000-0005-0000-0000-00001E010000}"/>
    <cellStyle name="Обычный 3 2 6" xfId="160" xr:uid="{00000000-0005-0000-0000-00001F010000}"/>
    <cellStyle name="Обычный 3 3" xfId="69" xr:uid="{00000000-0005-0000-0000-000020010000}"/>
    <cellStyle name="Обычный 3 4" xfId="190" xr:uid="{00000000-0005-0000-0000-000021010000}"/>
    <cellStyle name="Обычный 3 5" xfId="159" xr:uid="{00000000-0005-0000-0000-000022010000}"/>
    <cellStyle name="Обычный 3 6" xfId="331" xr:uid="{00000000-0005-0000-0000-000023010000}"/>
    <cellStyle name="Обычный 3 7" xfId="346" xr:uid="{00000000-0005-0000-0000-000024010000}"/>
    <cellStyle name="Обычный 3_Шины и диски_BBDO_mediaplan_soloway" xfId="70" xr:uid="{00000000-0005-0000-0000-000025010000}"/>
    <cellStyle name="Обычный 30" xfId="375" xr:uid="{4B378508-FFBE-4014-8884-109BC2157B82}"/>
    <cellStyle name="Обычный 31" xfId="378" xr:uid="{F442C2EE-028E-4FE1-90E6-15AE84AA3AC5}"/>
    <cellStyle name="Обычный 32" xfId="379" xr:uid="{2ECDCF00-BF71-46CB-8958-45923F5FDBB2}"/>
    <cellStyle name="Обычный 33" xfId="380" xr:uid="{25F6A409-7344-4A9A-80D8-216F6D81F25D}"/>
    <cellStyle name="Обычный 4" xfId="71" xr:uid="{00000000-0005-0000-0000-000026010000}"/>
    <cellStyle name="Обычный 4 2" xfId="162" xr:uid="{00000000-0005-0000-0000-000027010000}"/>
    <cellStyle name="Обычный 4 3" xfId="192" xr:uid="{00000000-0005-0000-0000-000028010000}"/>
    <cellStyle name="Обычный 4 4" xfId="161" xr:uid="{00000000-0005-0000-0000-000029010000}"/>
    <cellStyle name="Обычный 5" xfId="72" xr:uid="{00000000-0005-0000-0000-00002A010000}"/>
    <cellStyle name="Обычный 5 2" xfId="193" xr:uid="{00000000-0005-0000-0000-00002B010000}"/>
    <cellStyle name="Обычный 5 2 2" xfId="317" xr:uid="{00000000-0005-0000-0000-00002C010000}"/>
    <cellStyle name="Обычный 5 2 3" xfId="316" xr:uid="{00000000-0005-0000-0000-00002D010000}"/>
    <cellStyle name="Обычный 5 3" xfId="163" xr:uid="{00000000-0005-0000-0000-00002E010000}"/>
    <cellStyle name="Обычный 5 4" xfId="326" xr:uid="{00000000-0005-0000-0000-00002F010000}"/>
    <cellStyle name="Обычный 6" xfId="73" xr:uid="{00000000-0005-0000-0000-000030010000}"/>
    <cellStyle name="Обычный 6 2" xfId="194" xr:uid="{00000000-0005-0000-0000-000031010000}"/>
    <cellStyle name="Обычный 6 3" xfId="164" xr:uid="{00000000-0005-0000-0000-000032010000}"/>
    <cellStyle name="Обычный 7" xfId="74" xr:uid="{00000000-0005-0000-0000-000033010000}"/>
    <cellStyle name="Обычный 7 3" xfId="318" xr:uid="{00000000-0005-0000-0000-000034010000}"/>
    <cellStyle name="Обычный 8" xfId="75" xr:uid="{00000000-0005-0000-0000-000035010000}"/>
    <cellStyle name="Обычный 9" xfId="76" xr:uid="{00000000-0005-0000-0000-000036010000}"/>
    <cellStyle name="Обычный_Megafon bonus 2" xfId="77" xr:uid="{00000000-0005-0000-0000-000037010000}"/>
    <cellStyle name="Обычный_Sonic SMS stipendiya 2" xfId="78" xr:uid="{00000000-0005-0000-0000-000038010000}"/>
    <cellStyle name="Обычный_ИФД Капитал интернет окт-дек 12 08 04. xls" xfId="79" xr:uid="{00000000-0005-0000-0000-000039010000}"/>
    <cellStyle name="Обычный_ИФД Капитал интернет окт-дек 12 08 04. xls_21_бартер_MCD_Internet_Big Tasty FIFA World Cup June-July 2010 final" xfId="80" xr:uid="{00000000-0005-0000-0000-00003A010000}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Процентный" xfId="91" builtinId="5"/>
    <cellStyle name="Процентный 2" xfId="81" xr:uid="{00000000-0005-0000-0000-000052010000}"/>
    <cellStyle name="Процентный 2 2" xfId="166" xr:uid="{00000000-0005-0000-0000-000053010000}"/>
    <cellStyle name="Процентный 2 2 2" xfId="319" xr:uid="{00000000-0005-0000-0000-000054010000}"/>
    <cellStyle name="Процентный 2 3" xfId="196" xr:uid="{00000000-0005-0000-0000-000055010000}"/>
    <cellStyle name="Процентный 2 4" xfId="165" xr:uid="{00000000-0005-0000-0000-000056010000}"/>
    <cellStyle name="Процентный 3" xfId="82" xr:uid="{00000000-0005-0000-0000-000057010000}"/>
    <cellStyle name="Процентный 3 2" xfId="197" xr:uid="{00000000-0005-0000-0000-000058010000}"/>
    <cellStyle name="Процентный 3 3" xfId="167" xr:uid="{00000000-0005-0000-0000-000059010000}"/>
    <cellStyle name="Процентный 4" xfId="83" xr:uid="{00000000-0005-0000-0000-00005A010000}"/>
    <cellStyle name="Процентный 4 2" xfId="198" xr:uid="{00000000-0005-0000-0000-00005B010000}"/>
    <cellStyle name="Процентный 4 3" xfId="168" xr:uid="{00000000-0005-0000-0000-00005C010000}"/>
    <cellStyle name="Процентный 5" xfId="250" xr:uid="{00000000-0005-0000-0000-00005D010000}"/>
    <cellStyle name="Процентный 6" xfId="182" xr:uid="{00000000-0005-0000-0000-00005E010000}"/>
    <cellStyle name="Рейтинг" xfId="169" xr:uid="{00000000-0005-0000-0000-00005F010000}"/>
    <cellStyle name="Сетка" xfId="170" xr:uid="{00000000-0005-0000-0000-000060010000}"/>
    <cellStyle name="Скидка" xfId="171" xr:uid="{00000000-0005-0000-0000-000061010000}"/>
    <cellStyle name="Стиль 1" xfId="84" xr:uid="{00000000-0005-0000-0000-000062010000}"/>
    <cellStyle name="Стиль 1 2" xfId="85" xr:uid="{00000000-0005-0000-0000-000063010000}"/>
    <cellStyle name="Стиль 1 3" xfId="199" xr:uid="{00000000-0005-0000-0000-000064010000}"/>
    <cellStyle name="Стиль 1 4" xfId="172" xr:uid="{00000000-0005-0000-0000-000065010000}"/>
    <cellStyle name="Тысячи [0]_krka" xfId="173" xr:uid="{00000000-0005-0000-0000-000066010000}"/>
    <cellStyle name="Тысячи(0)" xfId="174" xr:uid="{00000000-0005-0000-0000-000067010000}"/>
    <cellStyle name="Тысячи_laroux" xfId="175" xr:uid="{00000000-0005-0000-0000-000068010000}"/>
    <cellStyle name="Упаковка" xfId="176" xr:uid="{00000000-0005-0000-0000-000069010000}"/>
    <cellStyle name="Финансовый" xfId="90" builtinId="3"/>
    <cellStyle name="Финансовый [0] 2" xfId="341" xr:uid="{00000000-0005-0000-0000-00006B010000}"/>
    <cellStyle name="Финансовый 2" xfId="86" xr:uid="{00000000-0005-0000-0000-00006C010000}"/>
    <cellStyle name="Финансовый 2 2" xfId="200" xr:uid="{00000000-0005-0000-0000-00006D010000}"/>
    <cellStyle name="Финансовый 2 3" xfId="177" xr:uid="{00000000-0005-0000-0000-00006E010000}"/>
    <cellStyle name="Финансовый 3" xfId="87" xr:uid="{00000000-0005-0000-0000-00006F010000}"/>
    <cellStyle name="Финансовый 3 2" xfId="201" xr:uid="{00000000-0005-0000-0000-000070010000}"/>
    <cellStyle name="Финансовый 3 3" xfId="178" xr:uid="{00000000-0005-0000-0000-000071010000}"/>
    <cellStyle name="Финансовый 4" xfId="181" xr:uid="{00000000-0005-0000-0000-000072010000}"/>
    <cellStyle name="Финансовый 6" xfId="374" xr:uid="{5CD08864-98C7-464E-B803-8C9D008363B3}"/>
    <cellStyle name="Черта" xfId="179" xr:uid="{00000000-0005-0000-0000-000073010000}"/>
    <cellStyle name="Шапка" xfId="180" xr:uid="{00000000-0005-0000-0000-000074010000}"/>
  </cellStyles>
  <dxfs count="4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fgColor auto="1"/>
          <bgColor rgb="FF98BAF2"/>
        </patternFill>
      </fill>
    </dxf>
    <dxf>
      <font>
        <b val="0"/>
        <i val="0"/>
        <color auto="1"/>
      </font>
      <fill>
        <patternFill>
          <bgColor rgb="FFFFBDBD"/>
        </patternFill>
      </fill>
    </dxf>
    <dxf>
      <font>
        <b val="0"/>
        <i val="0"/>
        <color auto="1"/>
      </font>
      <fill>
        <patternFill>
          <bgColor rgb="FFCDDEFF"/>
        </patternFill>
      </fill>
    </dxf>
    <dxf>
      <font>
        <b val="0"/>
        <i val="0"/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C00000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rgb="FFBFBFBF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 xr9:uid="{A4CE103D-9E2B-4927-970B-E6D76C94B778}">
      <tableStyleElement type="wholeTable" dxfId="448"/>
      <tableStyleElement type="headerRow" dxfId="447"/>
      <tableStyleElement type="firstRowStripe" dxfId="446"/>
      <tableStyleElement type="secondRowStripe" dxfId="445"/>
    </tableStyle>
  </tableStyles>
  <colors>
    <mruColors>
      <color rgb="FFFFCCFF"/>
      <color rgb="FFFFFFCC"/>
      <color rgb="FF00BCE4"/>
      <color rgb="FFCCFFCC"/>
      <color rgb="FFFFCCCC"/>
      <color rgb="FFFF00FF"/>
      <color rgb="FF66FF99"/>
      <color rgb="FFFFDE6C"/>
      <color rgb="FF73C167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0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"/>
        <c:axId val="5"/>
      </c:lineChart>
      <c:dateAx>
        <c:axId val="1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one"/>
        <c:crossAx val="5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7EF4B1-AEAE-4F79-B0FC-78D4FACA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B17B34-77A4-44D5-B608-EF351CA9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1C093-AC7E-4CB7-B7FB-23FF3BF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D327893D-582E-4EA5-85FB-7AEB04F13D1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CF52-9F48-40FA-8577-0FB896AD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>
          <a:extLst>
            <a:ext uri="{FF2B5EF4-FFF2-40B4-BE49-F238E27FC236}">
              <a16:creationId xmlns:a16="http://schemas.microsoft.com/office/drawing/2014/main" id="{C87A7BF6-2463-48BD-A111-98981205B6C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Espar\OdaPlan5\CFG\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Planner18\Skrivbord\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VER_1\VOL1\COMMON\CLIENTS\PHILIPS\RUSSIA\S&amp;V\2000\ATL%20for%202000\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Hewlett%20Packard\Medbuyer\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~1\nvolkova\LOCALS~1\Temp\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DOCUME~1\AKuklina\LOCALS~1\Temp\notes2C700A\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RV2\share\Espar\OdaPlan5\CFG\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Media\Vorlagen\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E:\RGS%20Promo\Proposals\TV\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N:\WINNT\Profiles\shalimova\&#1056;&#1072;&#1073;&#1086;&#1095;&#1080;&#1081;%20&#1089;&#1090;&#1086;&#1083;\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/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_M_S\MEDIA\W\Prices%20&amp;%20Ratings\ORT\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Akoryhov\Desktop\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  <sheetName val="Agent and Direct Sales"/>
      <sheetName val="шаблон помесячно"/>
      <sheetName val="Н_Новгород_(от_Стрежен瀀䪐用_x0000_阀㝗"/>
      <sheetName val="Н_Новгород_(от_Стрежен耀캍恬_x0000_阀㝗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>
        <row r="1">
          <cell r="O1" t="str">
            <v>Р О Л И К И</v>
          </cell>
        </row>
      </sheetData>
      <sheetData sheetId="13">
        <row r="1">
          <cell r="O1" t="str">
            <v>Р О Л И К И</v>
          </cell>
        </row>
      </sheetData>
      <sheetData sheetId="14"/>
      <sheetData sheetId="15"/>
      <sheetData sheetId="16"/>
      <sheetData sheetId="17"/>
      <sheetData sheetId="18">
        <row r="1">
          <cell r="O1" t="str">
            <v>Р О Л И К И</v>
          </cell>
        </row>
      </sheetData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>
        <row r="1">
          <cell r="O1" t="str">
            <v>Р О Л И К И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>
        <row r="1">
          <cell r="O1" t="str">
            <v>Р О Л И К И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>
        <row r="1">
          <cell r="O1" t="str">
            <v>Р О Л И К И</v>
          </cell>
        </row>
      </sheetData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>
        <row r="1">
          <cell r="O1" t="str">
            <v>Р О Л И К И</v>
          </cell>
        </row>
      </sheetData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1">
          <cell r="O1" t="str">
            <v>Р О Л И К И</v>
          </cell>
        </row>
      </sheetData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>
        <row r="1">
          <cell r="O1" t="str">
            <v>Р О Л И К И</v>
          </cell>
        </row>
      </sheetData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  <sheetName val="_Total1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2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3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4"/>
      <sheetName val="______________________________5"/>
      <sheetName val="______________________________6"/>
      <sheetName val="______________________________7"/>
      <sheetName val="______________________________8"/>
      <sheetName val="______________________________9"/>
      <sheetName val="Игорь!_не_стирай_этот_файл!20"/>
      <sheetName val="Расчет_по_Регионам13"/>
      <sheetName val="Итали_РТР_окт_28_сен12"/>
      <sheetName val="Кволити_ТВ-6_окт_4_окт12"/>
      <sheetName val="Итали_ОРТ_окт_28_сен12"/>
      <sheetName val="Итали_РТР_сен_28_сен12"/>
      <sheetName val="Кволити_СТС_сен_4_окт12"/>
      <sheetName val="Итали_СТС_окт_28_сен12"/>
      <sheetName val="Итали_РТР_авг_28_сен12"/>
      <sheetName val="Кволити_РТР_сен_4_окт12"/>
      <sheetName val="Итали_ТВ6_окт_28_сен11"/>
      <sheetName val="Итали_СТС_авг_28_сен11"/>
      <sheetName val="Кволити_ТВ6_сен__4_окт11"/>
      <sheetName val="Кволити_РТР_окт_4_окт11"/>
      <sheetName val="Кволити_ОРТ_сен_4_окт11"/>
      <sheetName val="Кволити_ОРТ_окт_4_окт_11"/>
      <sheetName val="Итали_ОРТ_сен_28_сен11"/>
      <sheetName val="BUDGET_SUMMARY11"/>
      <sheetName val="_Total11"/>
      <sheetName val="Коммерческое_предложение10"/>
      <sheetName val="CAMPAIGN_AVERAGE_F10"/>
      <sheetName val="TV_spot_supplier10"/>
      <sheetName val="шкала_расчет10"/>
      <sheetName val="OMD_brief10"/>
      <sheetName val="OWNPROD_LAT10"/>
      <sheetName val="\\Serg\c\WINDOWS\Рабочий_стол10"/>
      <sheetName val="Лист2_(2)10"/>
      <sheetName val="Тариф_авт_9"/>
      <sheetName val="Тариф_трамвай9"/>
      <sheetName val="Тариф_троллебусов9"/>
      <sheetName val="Игорь!_не_стирай_этот_файл!_xl9"/>
      <sheetName val="Итали_ТВ6_сен_28__сен9"/>
      <sheetName val="Итали_компенсац_ТВ6_сен_28_сен9"/>
      <sheetName val="Итали_СТС_сен_28_сен9"/>
      <sheetName val="Итали_ТВ6_авг_28_сен9"/>
      <sheetName val="\Volumes\NO_NAME\Serg\c\WINDOW9"/>
      <sheetName val="REN_TV9"/>
      <sheetName val="\Users\Valeria_Chernikova\AppD8"/>
      <sheetName val="CB_3_7x2_7_Moscow9"/>
      <sheetName val="CF_1_2x1_8_SPB9"/>
      <sheetName val="CF_1_2x1_8_Moscow9"/>
      <sheetName val="MSK_6x37"/>
      <sheetName val="Прайс_Москва7"/>
      <sheetName val="\@\Serg\c\WINDOWS\Рабочий_стол7"/>
      <sheetName val="Юмор_FM_7"/>
      <sheetName val="Выбор_функций7"/>
      <sheetName val="Прогноз_с_привязкой_к_сети6"/>
      <sheetName val="\C\Volumes\NO_NAME\Serg\c\WIND6"/>
      <sheetName val="Региональное_ТВ_(Москва)6"/>
      <sheetName val="Региональное_ТВ_(Красноярск)6"/>
      <sheetName val="Медиа-план_ООН6"/>
      <sheetName val="Медиа-план_Радио6"/>
      <sheetName val="Радио_сетка_вещания6"/>
      <sheetName val="Радио_ренкер6"/>
      <sheetName val="Медиа-план_Кинотеатры_города6"/>
      <sheetName val="\2014\CIS\BORJOMI\PITCHES_20142"/>
      <sheetName val="\Documents_and_Settings\r48\Lo2"/>
      <sheetName val="\\planets_ru\root\Users\Dilnar5"/>
      <sheetName val="[Игорь!_не_стирай_этот_файл!_xl"/>
      <sheetName val="\Users\nina_demenchukova\AppDat"/>
      <sheetName val="Игорь!_не_стирай_этот_фай"/>
      <sheetName val="_110693__Россия-Регион_(Ярослав"/>
      <sheetName val="Игорь!_не_стирай_этот_файл!21"/>
      <sheetName val="Игорь!_не_стирай_этот_файл!22"/>
      <sheetName val="Расчет_по_Регионам14"/>
      <sheetName val="Итали_РТР_окт_28_сен13"/>
      <sheetName val="Кволити_ТВ-6_окт_4_окт13"/>
      <sheetName val="Итали_ОРТ_окт_28_сен13"/>
      <sheetName val="Итали_РТР_сен_28_сен13"/>
      <sheetName val="Кволити_СТС_сен_4_окт13"/>
      <sheetName val="Итали_СТС_окт_28_сен13"/>
      <sheetName val="Итали_РТР_авг_28_сен13"/>
      <sheetName val="Кволити_РТР_сен_4_окт13"/>
      <sheetName val="Итали_ТВ6_окт_28_сен12"/>
      <sheetName val="Итали_СТС_авг_28_сен12"/>
      <sheetName val="Кволити_ТВ6_сен__4_окт12"/>
      <sheetName val="Кволити_РТР_окт_4_окт12"/>
      <sheetName val="Кволити_ОРТ_сен_4_окт12"/>
      <sheetName val="Кволити_ОРТ_окт_4_окт_12"/>
      <sheetName val="Итали_ОРТ_сен_28_сен12"/>
      <sheetName val="BUDGET_SUMMARY12"/>
      <sheetName val="_Total12"/>
      <sheetName val="Коммерческое_предложение11"/>
      <sheetName val="CAMPAIGN_AVERAGE_F11"/>
      <sheetName val="OMD_brief11"/>
      <sheetName val="TV_spot_supplier11"/>
      <sheetName val="шкала_расчет11"/>
      <sheetName val="OWNPROD_LAT11"/>
      <sheetName val="\\Serg\c\WINDOWS\Рабочий_стол11"/>
      <sheetName val="Лист2_(2)11"/>
      <sheetName val="Тариф_авт_10"/>
      <sheetName val="Тариф_трамвай10"/>
      <sheetName val="Тариф_троллебусов10"/>
      <sheetName val="Итали_ТВ6_сен_28__сен10"/>
      <sheetName val="Итали_компенсац_ТВ6_сен_28_се10"/>
      <sheetName val="Итали_СТС_сен_28_сен10"/>
      <sheetName val="Итали_ТВ6_авг_28_сен10"/>
      <sheetName val="Игорь!_не_стирай_этот_файл!_x10"/>
      <sheetName val="\Volumes\NO_NAME\Serg\c\WINDO10"/>
      <sheetName val="REN_TV10"/>
      <sheetName val="CB_3_7x2_7_Moscow10"/>
      <sheetName val="CF_1_2x1_8_SPB10"/>
      <sheetName val="CF_1_2x1_8_Moscow10"/>
      <sheetName val="\Users\Valeria_Chernikova\AppD9"/>
      <sheetName val="MSK_6x38"/>
      <sheetName val="Прайс_Москва8"/>
      <sheetName val="\@\Serg\c\WINDOWS\Рабочий_стол8"/>
      <sheetName val="Юмор_FM_8"/>
      <sheetName val="Выбор_функций8"/>
      <sheetName val="\C\Volumes\NO_NAME\Serg\c\WIND7"/>
      <sheetName val="Региональное_ТВ_(Москва)7"/>
      <sheetName val="Региональное_ТВ_(Красноярск)7"/>
      <sheetName val="Медиа-план_ООН7"/>
      <sheetName val="Медиа-план_Радио7"/>
      <sheetName val="Радио_сетка_вещания7"/>
      <sheetName val="Радио_ренкер7"/>
      <sheetName val="Медиа-план_Кинотеатры_города7"/>
      <sheetName val="Прогноз_с_привязкой_к_сети7"/>
      <sheetName val="\2014\CIS\BORJOMI\PITCHES_20143"/>
      <sheetName val="\Documents_and_Settings\r48\Lo3"/>
      <sheetName val="\\planets_ru\root\Users\Dilnar6"/>
      <sheetName val="[Игорь!_не_стирай_этот_файл!_x1"/>
      <sheetName val="\Users\nina_demenchukova\AppDa1"/>
      <sheetName val="Игорь!_не_стирай_этот_файл!23"/>
      <sheetName val="Расчет_по_Регионам15"/>
      <sheetName val="Итали_РТР_окт_28_сен14"/>
      <sheetName val="Кволити_ТВ-6_окт_4_окт14"/>
      <sheetName val="Итали_ОРТ_окт_28_сен14"/>
      <sheetName val="Итали_РТР_сен_28_сен14"/>
      <sheetName val="Кволити_СТС_сен_4_окт14"/>
      <sheetName val="Итали_СТС_окт_28_сен14"/>
      <sheetName val="Итали_РТР_авг_28_сен14"/>
      <sheetName val="Кволити_РТР_сен_4_окт14"/>
      <sheetName val="Итали_ТВ6_окт_28_сен13"/>
      <sheetName val="Итали_СТС_авг_28_сен13"/>
      <sheetName val="Кволити_ТВ6_сен__4_окт13"/>
      <sheetName val="Кволити_РТР_окт_4_окт13"/>
      <sheetName val="Кволити_ОРТ_сен_4_окт13"/>
      <sheetName val="Кволити_ОРТ_окт_4_окт_13"/>
      <sheetName val="Итали_ОРТ_сен_28_сен13"/>
      <sheetName val="BUDGET_SUMMARY13"/>
      <sheetName val="_Total13"/>
      <sheetName val="Коммерческое_предложение12"/>
      <sheetName val="шкала_расчет12"/>
      <sheetName val="OWNPROD_LAT12"/>
      <sheetName val="\\Serg\c\WINDOWS\Рабочий_стол12"/>
      <sheetName val="TV_spot_supplier12"/>
      <sheetName val="CAMPAIGN_AVERAGE_F12"/>
      <sheetName val="OMD_brief12"/>
      <sheetName val="Лист2_(2)12"/>
      <sheetName val="\Volumes\NO_NAME\Serg\c\WINDO11"/>
      <sheetName val="Игорь!_не_стирай_этот_файл!_x11"/>
      <sheetName val="Итали_ТВ6_сен_28__сен11"/>
      <sheetName val="Итали_компенсац_ТВ6_сен_28_се11"/>
      <sheetName val="Итали_СТС_сен_28_сен11"/>
      <sheetName val="Итали_ТВ6_авг_28_сен11"/>
      <sheetName val="Тариф_авт_11"/>
      <sheetName val="Тариф_трамвай11"/>
      <sheetName val="Тариф_троллебусов11"/>
      <sheetName val="REN_TV11"/>
      <sheetName val="CB_3_7x2_7_Moscow11"/>
      <sheetName val="CF_1_2x1_8_SPB11"/>
      <sheetName val="CF_1_2x1_8_Moscow11"/>
      <sheetName val="\Users\Valeria_Chernikova\App10"/>
      <sheetName val="MSK_6x39"/>
      <sheetName val="Прайс_Москва9"/>
      <sheetName val="\@\Serg\c\WINDOWS\Рабочий_стол9"/>
      <sheetName val="Юмор_FM_9"/>
      <sheetName val="Выбор_функций9"/>
      <sheetName val="\C\Volumes\NO_NAME\Serg\c\WIND8"/>
      <sheetName val="Региональное_ТВ_(Москва)8"/>
      <sheetName val="Региональное_ТВ_(Красноярск)8"/>
      <sheetName val="Медиа-план_ООН8"/>
      <sheetName val="Медиа-план_Радио8"/>
      <sheetName val="Радио_сетка_вещания8"/>
      <sheetName val="Радио_ренкер8"/>
      <sheetName val="Медиа-план_Кинотеатры_города8"/>
      <sheetName val="Прогноз_с_привязкой_к_сети8"/>
      <sheetName val="\2014\CIS\BORJOMI\PITCHES_20144"/>
      <sheetName val="\Documents_and_Settings\r48\Lo4"/>
      <sheetName val="\\planets_ru\root\Users\Dilnar7"/>
      <sheetName val="[Игорь!_не_стирай_этот_файл!_x2"/>
      <sheetName val="\Users\nina_demenchukova\AppDa2"/>
      <sheetName val="_110693__Россия-Регион_(Яросла1"/>
      <sheetName val="Игорь!_не_стирай_этот_файл!24"/>
      <sheetName val="Расчет_по_Регионам16"/>
      <sheetName val="Итали_РТР_окт_28_сен15"/>
      <sheetName val="Кволити_ТВ-6_окт_4_окт15"/>
      <sheetName val="Итали_ОРТ_окт_28_сен15"/>
      <sheetName val="Итали_РТР_сен_28_сен15"/>
      <sheetName val="Кволити_СТС_сен_4_окт15"/>
      <sheetName val="Итали_СТС_окт_28_сен15"/>
      <sheetName val="Итали_РТР_авг_28_сен15"/>
      <sheetName val="Кволити_РТР_сен_4_окт15"/>
      <sheetName val="Итали_ТВ6_окт_28_сен14"/>
      <sheetName val="Итали_СТС_авг_28_сен14"/>
      <sheetName val="Кволити_ТВ6_сен__4_окт14"/>
      <sheetName val="Кволити_РТР_окт_4_окт14"/>
      <sheetName val="Кволити_ОРТ_сен_4_окт14"/>
      <sheetName val="Кволити_ОРТ_окт_4_окт_14"/>
      <sheetName val="Итали_ОРТ_сен_28_сен14"/>
      <sheetName val="BUDGET_SUMMARY14"/>
      <sheetName val="_Total14"/>
      <sheetName val="Коммерческое_предложение13"/>
      <sheetName val="CAMPAIGN_AVERAGE_F13"/>
      <sheetName val="OMD_brief13"/>
      <sheetName val="TV_spot_supplier13"/>
      <sheetName val="шкала_расчет13"/>
      <sheetName val="OWNPROD_LAT13"/>
      <sheetName val="\\Serg\c\WINDOWS\Рабочий_стол13"/>
      <sheetName val="Лист2_(2)13"/>
      <sheetName val="Тариф_авт_12"/>
      <sheetName val="Тариф_трамвай12"/>
      <sheetName val="Тариф_троллебусов12"/>
      <sheetName val="Итали_ТВ6_сен_28__сен12"/>
      <sheetName val="Итали_компенсац_ТВ6_сен_28_се12"/>
      <sheetName val="Итали_СТС_сен_28_сен12"/>
      <sheetName val="Итали_ТВ6_авг_28_сен12"/>
      <sheetName val="Игорь!_не_стирай_этот_файл!_x12"/>
      <sheetName val="\Volumes\NO_NAME\Serg\c\WINDO12"/>
      <sheetName val="REN_TV12"/>
      <sheetName val="CB_3_7x2_7_Moscow12"/>
      <sheetName val="CF_1_2x1_8_SPB12"/>
      <sheetName val="CF_1_2x1_8_Moscow12"/>
      <sheetName val="\Users\Valeria_Chernikova\App11"/>
      <sheetName val="MSK_6x310"/>
      <sheetName val="Прайс_Москва10"/>
      <sheetName val="\@\Serg\c\WINDOWS\Рабочий_сто10"/>
      <sheetName val="Юмор_FM_10"/>
      <sheetName val="Выбор_функций10"/>
      <sheetName val="\C\Volumes\NO_NAME\Serg\c\WIND9"/>
      <sheetName val="Региональное_ТВ_(Москва)9"/>
      <sheetName val="Региональное_ТВ_(Красноярск)9"/>
      <sheetName val="Медиа-план_ООН9"/>
      <sheetName val="Медиа-план_Радио9"/>
      <sheetName val="Радио_сетка_вещания9"/>
      <sheetName val="Радио_ренкер9"/>
      <sheetName val="Медиа-план_Кинотеатры_города9"/>
      <sheetName val="Прогноз_с_привязкой_к_сети9"/>
      <sheetName val="\2014\CIS\BORJOMI\PITCHES_20145"/>
      <sheetName val="\Documents_and_Settings\r48\Lo5"/>
      <sheetName val="\\planets_ru\root\Users\Dilnar8"/>
      <sheetName val="[Игорь!_не_стирай_этот_файл!_x3"/>
      <sheetName val="\Users\nina_demenchukova\AppDa3"/>
      <sheetName val="_110693__Россия-Регион_(Яросла2"/>
      <sheetName val="Игорь!_не_стирай_этот_файл!32"/>
      <sheetName val="Игорь!_не_стирай_этот_файл!28"/>
      <sheetName val="Игорь!_не_стирай_этот_файл!27"/>
      <sheetName val="Игорь!_не_стирай_этот_файл!26"/>
      <sheetName val="Игорь!_не_стирай_этот_файл!25"/>
      <sheetName val="Игорь!_не_стирай_этот_файл!29"/>
      <sheetName val="Игорь!_не_стирай_этот_файл!30"/>
      <sheetName val="Игорь!_не_стирай_этот_файл!31"/>
      <sheetName val="Игорь!_не_стирай_этот_файл!33"/>
      <sheetName val="Игорь!_не_стирай_этот_файл!34"/>
      <sheetName val="Игорь!_не_стирай_этот_файл!35"/>
      <sheetName val="Игорь!_не_стирай_этот_файл!36"/>
      <sheetName val="Игорь!_не_стирай_этот_файл!37"/>
      <sheetName val="Игорь!_не_стирай_этот_файл!38"/>
      <sheetName val="Игорь!_не_стирай_этот_файл!39"/>
      <sheetName val="Игорь!_не_стирай_этот_файл!40"/>
      <sheetName val="Игорь!_не_стирай_этот_файл!41"/>
      <sheetName val="Игорь!_не_стирай_этот_файл!43"/>
      <sheetName val="Игорь!_не_стирай_этот_файл!42"/>
      <sheetName val="Игорь!_не_стирай_этот_файл!46"/>
      <sheetName val="Игорь!_не_стирай_этот_файл!44"/>
      <sheetName val="Игорь!_не_стирай_этот_файл!45"/>
      <sheetName val="Игорь!_не_стирай_этот_файл!47"/>
      <sheetName val="Игорь!_не_стирай_этот_файл!48"/>
      <sheetName val="Игорь!_не_стирай_этот_файл!49"/>
      <sheetName val="Игорь!_не_стирай_этот_файл!50"/>
      <sheetName val="Игорь!_не_стирай_этот_файл!51"/>
      <sheetName val="Игорь!_не_стирай_этот_файл!52"/>
      <sheetName val="Игорь!_не_стирай_этот_файл!53"/>
      <sheetName val="Игорь!_не_стирай_этот_файл!54"/>
      <sheetName val="Игорь!_не_стирай_этот_файл!62"/>
      <sheetName val="Игорь!_не_стирай_этот_файл!55"/>
      <sheetName val="Игорь!_не_стирай_этот_файл!56"/>
      <sheetName val="Игорь!_не_стирай_этот_файл!57"/>
      <sheetName val="Игорь!_не_стирай_этот_файл!58"/>
      <sheetName val="Игорь!_не_стирай_этот_файл!59"/>
      <sheetName val="Игорь!_не_стирай_этот_файл!60"/>
      <sheetName val="Игорь!_не_стирай_этот_файл!61"/>
      <sheetName val="Игорь!_не_стирай_этот_файл!63"/>
      <sheetName val="Игорь!_не_стирай_этот_файл!64"/>
      <sheetName val="Игорь!_не_стирай_этот_файл!65"/>
      <sheetName val="Игорь!_не_стирай_этот_файл!66"/>
      <sheetName val="Игорь!_не_стирай_этот_файл!67"/>
      <sheetName val="Игорь!_не_стирай_этот_файл!68"/>
      <sheetName val="lib"/>
      <sheetName val="Total"/>
      <sheetName val="Project management"/>
      <sheetName val=" Rate card"/>
      <sheetName val="Media control"/>
      <sheetName val=" Site production"/>
      <sheetName val="Site support"/>
      <sheetName val="Hosting"/>
      <sheetName val="Видеопродакшн"/>
      <sheetName val="Разработка РИМ"/>
      <sheetName val="Banners production"/>
      <sheetName val="SMM"/>
      <sheetName val="SEO"/>
      <sheetName val="Аналитика и оптимизация"/>
      <sheetName val="Контекстная реклама"/>
      <sheetName val="RTB"/>
      <sheetName val="Нативная реклама"/>
      <sheetName val=" Видеореклама"/>
      <sheetName val="Targeting"/>
      <sheetName val="Контент и статьи"/>
      <sheetName val="Спецпроект"/>
      <sheetName val="Блогеры"/>
      <sheetName val="Репутационный менеджмент"/>
      <sheetName val="Product schedule"/>
      <sheetName val="Авторадио "/>
      <sheetName val="Игорь!_не_стирай_этот_файᜀ"/>
      <sheetName val="Г_олим_карта"/>
      <sheetName val="_____________________________64"/>
      <sheetName val="_____________________________65"/>
      <sheetName val="_____________________________62"/>
      <sheetName val="_____________________________63"/>
      <sheetName val="_____________________________32"/>
      <sheetName val="_____________________________33"/>
      <sheetName val="[Игорь! не стирай этот файл_x0000__x0000__x0000__x0001_"/>
      <sheetName val="_____________________________14"/>
      <sheetName val="_____________________________15"/>
      <sheetName val="_____________________________16"/>
      <sheetName val="_____________________________17"/>
      <sheetName val="_____________________________18"/>
      <sheetName val="_____________________________19"/>
      <sheetName val="_____________________________20"/>
      <sheetName val="_____________________________21"/>
      <sheetName val="_____________________________22"/>
      <sheetName val="_____________________________23"/>
      <sheetName val="_____________________________24"/>
      <sheetName val="_____________________________25"/>
      <sheetName val="_____________________________26"/>
      <sheetName val="_____________________________27"/>
      <sheetName val="_____________________________28"/>
      <sheetName val="_____________________________29"/>
      <sheetName val="_____________________________30"/>
      <sheetName val="_____________________________31"/>
      <sheetName val="_____________________________34"/>
      <sheetName val="_____________________________35"/>
      <sheetName val="_____________________________56"/>
      <sheetName val="_____________________________57"/>
      <sheetName val="_____________________________36"/>
      <sheetName val="_____________________________37"/>
      <sheetName val="_____________________________38"/>
      <sheetName val="_____________________________39"/>
      <sheetName val="_____________________________40"/>
      <sheetName val="_____________________________41"/>
      <sheetName val="_____________________________42"/>
      <sheetName val="_____________________________43"/>
      <sheetName val="_____________________________44"/>
      <sheetName val="_____________________________45"/>
      <sheetName val="_____________________________46"/>
      <sheetName val="_____________________________47"/>
      <sheetName val="_____________________________48"/>
      <sheetName val="_____________________________49"/>
      <sheetName val="_____________________________50"/>
      <sheetName val="_____________________________51"/>
      <sheetName val="_____________________________52"/>
      <sheetName val="_____________________________53"/>
      <sheetName val="_____________________________54"/>
      <sheetName val="_____________________________55"/>
      <sheetName val="_____________________________60"/>
      <sheetName val="_____________________________61"/>
      <sheetName val="_____________________________58"/>
      <sheetName val="_____________________________5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2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7"/>
      <sheetName val="_zakaz_na_razmechenie_Serg_xl_6"/>
      <sheetName val="_zakaz_na_razmechenie_Serg_xl_3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03579-AF4E-4F12-9C07-CBD4A8C52BE6}" name="Table_1" displayName="Table_1" ref="B3:H9" headerRowDxfId="444" dataDxfId="443" totalsRowDxfId="442">
  <tableColumns count="7">
    <tableColumn id="1" xr3:uid="{79EF92E8-F3A6-49EC-9326-9EF3664E66A7}" name="Рекламная сеть" dataDxfId="441"/>
    <tableColumn id="2" xr3:uid="{014BC5CF-559D-4224-9B27-0DC64F2B3DCB}" name="Пол" dataDxfId="440"/>
    <tableColumn id="3" xr3:uid="{C1A52AB3-9F8E-4D2D-944C-6C8323DF8E98}" name="Возраст" dataDxfId="439"/>
    <tableColumn id="4" xr3:uid="{C4090721-0BC9-4DC3-A8D2-F5BC5B2E433A}" name="Гео" dataDxfId="438"/>
    <tableColumn id="6" xr3:uid="{0CC686A0-CE10-40FD-8DD1-3CECD0EE90FA}" name="Категория таргетингов" dataDxfId="437"/>
    <tableColumn id="5" xr3:uid="{42664EAB-C668-481A-B618-48FC6A639A50}" name="Таргетинги" dataDxfId="436"/>
    <tableColumn id="7" xr3:uid="{8632D245-BA90-45A7-9F2F-CEC069AEE2EE}" name="Минус-таргетинги" dataDxfId="435" totalsRowDxfId="434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A7C8-E4B1-4688-A556-B1163EB99A42}">
  <sheetPr>
    <tabColor theme="3" tint="0.79998168889431442"/>
    <pageSetUpPr fitToPage="1"/>
  </sheetPr>
  <dimension ref="A2:DY100"/>
  <sheetViews>
    <sheetView tabSelected="1" zoomScale="85" zoomScaleNormal="8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C71" sqref="C71"/>
    </sheetView>
  </sheetViews>
  <sheetFormatPr defaultColWidth="9.140625" defaultRowHeight="12.75" outlineLevelRow="1" outlineLevelCol="1"/>
  <cols>
    <col min="1" max="1" width="5" style="325" customWidth="1"/>
    <col min="2" max="2" width="16.85546875" style="373" customWidth="1"/>
    <col min="3" max="3" width="21.5703125" style="373" customWidth="1"/>
    <col min="4" max="4" width="16.85546875" style="373" customWidth="1"/>
    <col min="5" max="5" width="16.85546875" style="325" customWidth="1"/>
    <col min="6" max="7" width="26.5703125" style="325" customWidth="1"/>
    <col min="8" max="8" width="45.7109375" style="325" customWidth="1"/>
    <col min="9" max="9" width="30.7109375" style="373" customWidth="1"/>
    <col min="10" max="10" width="14.5703125" style="373" customWidth="1"/>
    <col min="11" max="11" width="18.42578125" style="325" customWidth="1" outlineLevel="1"/>
    <col min="12" max="12" width="16.5703125" style="325" customWidth="1" outlineLevel="1"/>
    <col min="13" max="13" width="5.42578125" style="325" customWidth="1" outlineLevel="1"/>
    <col min="14" max="14" width="11.42578125" style="325" customWidth="1" outlineLevel="1"/>
    <col min="15" max="15" width="12.7109375" style="325" customWidth="1" outlineLevel="1"/>
    <col min="16" max="16" width="14.28515625" style="325" customWidth="1" outlineLevel="1"/>
    <col min="17" max="18" width="13.7109375" style="325" customWidth="1"/>
    <col min="19" max="19" width="14.7109375" style="325" customWidth="1"/>
    <col min="20" max="20" width="15.5703125" style="325" customWidth="1"/>
    <col min="21" max="21" width="15.7109375" style="325" customWidth="1"/>
    <col min="22" max="49" width="12.85546875" style="325" customWidth="1"/>
    <col min="50" max="62" width="13.140625" style="325" customWidth="1"/>
    <col min="63" max="72" width="5.7109375" style="326" hidden="1" customWidth="1" outlineLevel="1"/>
    <col min="73" max="73" width="8.42578125" style="326" hidden="1" customWidth="1" outlineLevel="1"/>
    <col min="74" max="76" width="7.42578125" style="326" hidden="1" customWidth="1" outlineLevel="1"/>
    <col min="77" max="77" width="5.85546875" style="326" hidden="1" customWidth="1" outlineLevel="1"/>
    <col min="78" max="84" width="7.85546875" style="326" customWidth="1" outlineLevel="1"/>
    <col min="85" max="86" width="7.140625" style="326" customWidth="1" outlineLevel="1"/>
    <col min="87" max="87" width="7.85546875" style="326" customWidth="1" outlineLevel="1"/>
    <col min="88" max="88" width="9" style="326" customWidth="1" outlineLevel="1"/>
    <col min="89" max="89" width="9.85546875" style="326" customWidth="1" outlineLevel="1"/>
    <col min="90" max="97" width="11" style="326" bestFit="1" customWidth="1" outlineLevel="1"/>
    <col min="98" max="99" width="12.5703125" style="326" bestFit="1" customWidth="1" outlineLevel="1"/>
    <col min="100" max="103" width="11" style="326" bestFit="1" customWidth="1" outlineLevel="1"/>
    <col min="104" max="105" width="12.5703125" style="326" bestFit="1" customWidth="1" outlineLevel="1"/>
    <col min="106" max="108" width="11" style="326" bestFit="1" customWidth="1" outlineLevel="1"/>
    <col min="109" max="109" width="12.5703125" style="326" bestFit="1" customWidth="1" outlineLevel="1"/>
    <col min="110" max="123" width="11" style="326" bestFit="1" customWidth="1" outlineLevel="1"/>
    <col min="124" max="124" width="4.28515625" style="326" customWidth="1" outlineLevel="1"/>
    <col min="125" max="125" width="13" style="327" customWidth="1"/>
    <col min="126" max="16384" width="9.140625" style="325"/>
  </cols>
  <sheetData>
    <row r="2" spans="1:126">
      <c r="BG2" s="325" t="s">
        <v>346</v>
      </c>
    </row>
    <row r="3" spans="1:126" s="328" customFormat="1" ht="15.75" customHeight="1">
      <c r="B3" s="374"/>
      <c r="C3" s="374"/>
      <c r="D3" s="374"/>
      <c r="I3" s="329"/>
      <c r="J3" s="329"/>
      <c r="BK3" s="330"/>
      <c r="BL3" s="330"/>
      <c r="BM3" s="330"/>
      <c r="BN3" s="330"/>
      <c r="BO3" s="330"/>
      <c r="BP3" s="330"/>
      <c r="BQ3" s="330"/>
      <c r="BR3" s="330"/>
      <c r="BS3" s="330"/>
      <c r="BT3" s="330"/>
      <c r="BU3" s="330"/>
      <c r="BV3" s="330"/>
      <c r="BW3" s="330"/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0"/>
      <c r="CM3" s="330"/>
      <c r="CN3" s="330"/>
      <c r="CO3" s="330"/>
      <c r="CP3" s="330"/>
      <c r="CQ3" s="330"/>
      <c r="CR3" s="330"/>
      <c r="CS3" s="330"/>
      <c r="CT3" s="330"/>
      <c r="CU3" s="330"/>
      <c r="CV3" s="330"/>
      <c r="CW3" s="330"/>
      <c r="CX3" s="330"/>
      <c r="CY3" s="330"/>
      <c r="CZ3" s="330"/>
      <c r="DA3" s="330"/>
      <c r="DB3" s="330"/>
      <c r="DC3" s="330"/>
      <c r="DD3" s="330"/>
      <c r="DE3" s="330"/>
      <c r="DF3" s="330"/>
      <c r="DG3" s="330"/>
      <c r="DH3" s="330"/>
      <c r="DI3" s="330"/>
      <c r="DJ3" s="330"/>
      <c r="DK3" s="330"/>
      <c r="DL3" s="330"/>
      <c r="DM3" s="330"/>
      <c r="DN3" s="330"/>
      <c r="DO3" s="330"/>
      <c r="DP3" s="330"/>
      <c r="DQ3" s="330"/>
      <c r="DR3" s="330"/>
      <c r="DS3" s="330"/>
      <c r="DT3" s="330"/>
      <c r="DU3" s="331"/>
    </row>
    <row r="4" spans="1:126" s="357" customFormat="1" ht="23.25" customHeight="1">
      <c r="A4" s="351"/>
      <c r="B4" s="393" t="s">
        <v>308</v>
      </c>
      <c r="C4" s="385" t="s">
        <v>309</v>
      </c>
      <c r="D4" s="385" t="s">
        <v>317</v>
      </c>
      <c r="E4" s="385" t="s">
        <v>49</v>
      </c>
      <c r="F4" s="385" t="s">
        <v>4</v>
      </c>
      <c r="G4" s="385" t="s">
        <v>5</v>
      </c>
      <c r="H4" s="385" t="s">
        <v>6</v>
      </c>
      <c r="I4" s="385" t="s">
        <v>10</v>
      </c>
      <c r="J4" s="385" t="s">
        <v>368</v>
      </c>
      <c r="K4" s="385" t="s">
        <v>7</v>
      </c>
      <c r="L4" s="385" t="s">
        <v>8</v>
      </c>
      <c r="M4" s="385" t="s">
        <v>9</v>
      </c>
      <c r="N4" s="385"/>
      <c r="O4" s="385" t="s">
        <v>21</v>
      </c>
      <c r="P4" s="385" t="s">
        <v>22</v>
      </c>
      <c r="Q4" s="385" t="s">
        <v>13</v>
      </c>
      <c r="R4" s="385"/>
      <c r="S4" s="385"/>
      <c r="T4" s="385" t="s">
        <v>14</v>
      </c>
      <c r="U4" s="385"/>
      <c r="V4" s="385"/>
      <c r="W4" s="385" t="s">
        <v>94</v>
      </c>
      <c r="X4" s="385"/>
      <c r="Y4" s="385"/>
      <c r="Z4" s="385" t="s">
        <v>15</v>
      </c>
      <c r="AA4" s="385"/>
      <c r="AB4" s="385"/>
      <c r="AC4" s="385" t="s">
        <v>91</v>
      </c>
      <c r="AD4" s="385"/>
      <c r="AE4" s="385"/>
      <c r="AF4" s="385" t="s">
        <v>93</v>
      </c>
      <c r="AG4" s="385"/>
      <c r="AH4" s="385"/>
      <c r="AI4" s="385" t="s">
        <v>1</v>
      </c>
      <c r="AJ4" s="385"/>
      <c r="AK4" s="385"/>
      <c r="AL4" s="385" t="s">
        <v>16</v>
      </c>
      <c r="AM4" s="385"/>
      <c r="AN4" s="385"/>
      <c r="AO4" s="385" t="s">
        <v>95</v>
      </c>
      <c r="AP4" s="385"/>
      <c r="AQ4" s="385"/>
      <c r="AR4" s="385" t="s">
        <v>30</v>
      </c>
      <c r="AS4" s="385"/>
      <c r="AT4" s="385"/>
      <c r="AU4" s="385" t="s">
        <v>92</v>
      </c>
      <c r="AV4" s="385"/>
      <c r="AW4" s="385"/>
      <c r="AX4" s="385" t="s">
        <v>17</v>
      </c>
      <c r="AY4" s="385"/>
      <c r="AZ4" s="385"/>
      <c r="BA4" s="395" t="s">
        <v>69</v>
      </c>
      <c r="BB4" s="395"/>
      <c r="BC4" s="395"/>
      <c r="BD4" s="395" t="s">
        <v>70</v>
      </c>
      <c r="BE4" s="395"/>
      <c r="BF4" s="392"/>
      <c r="BG4" s="375"/>
      <c r="BH4" s="385" t="s">
        <v>304</v>
      </c>
      <c r="BI4" s="385"/>
      <c r="BJ4" s="385"/>
      <c r="BK4" s="388" t="s">
        <v>34</v>
      </c>
      <c r="BL4" s="388"/>
      <c r="BM4" s="388"/>
      <c r="BN4" s="388"/>
      <c r="BO4" s="388"/>
      <c r="BP4" s="388" t="s">
        <v>35</v>
      </c>
      <c r="BQ4" s="388"/>
      <c r="BR4" s="388"/>
      <c r="BS4" s="388"/>
      <c r="BT4" s="388"/>
      <c r="BU4" s="388" t="s">
        <v>36</v>
      </c>
      <c r="BV4" s="388"/>
      <c r="BW4" s="388"/>
      <c r="BX4" s="388"/>
      <c r="BY4" s="388"/>
      <c r="BZ4" s="387" t="s">
        <v>37</v>
      </c>
      <c r="CA4" s="387"/>
      <c r="CB4" s="387"/>
      <c r="CC4" s="387"/>
      <c r="CD4" s="387"/>
      <c r="CE4" s="396" t="s">
        <v>38</v>
      </c>
      <c r="CF4" s="396"/>
      <c r="CG4" s="396"/>
      <c r="CH4" s="396"/>
      <c r="CI4" s="396"/>
      <c r="CJ4" s="396"/>
      <c r="CK4" s="385" t="s">
        <v>39</v>
      </c>
      <c r="CL4" s="385"/>
      <c r="CM4" s="385"/>
      <c r="CN4" s="385"/>
      <c r="CO4" s="385"/>
      <c r="CP4" s="394" t="s">
        <v>40</v>
      </c>
      <c r="CQ4" s="395"/>
      <c r="CR4" s="395"/>
      <c r="CS4" s="395"/>
      <c r="CT4" s="392"/>
      <c r="CU4" s="385" t="s">
        <v>41</v>
      </c>
      <c r="CV4" s="385"/>
      <c r="CW4" s="385"/>
      <c r="CX4" s="385"/>
      <c r="CY4" s="385"/>
      <c r="CZ4" s="385"/>
      <c r="DA4" s="385" t="s">
        <v>42</v>
      </c>
      <c r="DB4" s="385"/>
      <c r="DC4" s="385"/>
      <c r="DD4" s="385"/>
      <c r="DE4" s="385"/>
      <c r="DF4" s="385" t="s">
        <v>43</v>
      </c>
      <c r="DG4" s="385"/>
      <c r="DH4" s="385"/>
      <c r="DI4" s="385"/>
      <c r="DJ4" s="385"/>
      <c r="DK4" s="385" t="s">
        <v>44</v>
      </c>
      <c r="DL4" s="385"/>
      <c r="DM4" s="385"/>
      <c r="DN4" s="385"/>
      <c r="DO4" s="385"/>
      <c r="DP4" s="385" t="s">
        <v>45</v>
      </c>
      <c r="DQ4" s="385"/>
      <c r="DR4" s="385"/>
      <c r="DS4" s="385"/>
    </row>
    <row r="5" spans="1:126" s="357" customFormat="1" ht="35.1" customHeight="1">
      <c r="A5" s="351"/>
      <c r="B5" s="393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 t="s">
        <v>97</v>
      </c>
      <c r="R5" s="385" t="s">
        <v>96</v>
      </c>
      <c r="S5" s="385" t="s">
        <v>98</v>
      </c>
      <c r="T5" s="385" t="s">
        <v>97</v>
      </c>
      <c r="U5" s="385" t="s">
        <v>96</v>
      </c>
      <c r="V5" s="385" t="s">
        <v>98</v>
      </c>
      <c r="W5" s="385" t="s">
        <v>97</v>
      </c>
      <c r="X5" s="385" t="s">
        <v>96</v>
      </c>
      <c r="Y5" s="385" t="s">
        <v>98</v>
      </c>
      <c r="Z5" s="385" t="s">
        <v>97</v>
      </c>
      <c r="AA5" s="385" t="s">
        <v>96</v>
      </c>
      <c r="AB5" s="385" t="s">
        <v>98</v>
      </c>
      <c r="AC5" s="385" t="s">
        <v>97</v>
      </c>
      <c r="AD5" s="385" t="s">
        <v>96</v>
      </c>
      <c r="AE5" s="385" t="s">
        <v>98</v>
      </c>
      <c r="AF5" s="385" t="s">
        <v>97</v>
      </c>
      <c r="AG5" s="385" t="s">
        <v>96</v>
      </c>
      <c r="AH5" s="385" t="s">
        <v>98</v>
      </c>
      <c r="AI5" s="385" t="s">
        <v>97</v>
      </c>
      <c r="AJ5" s="385" t="s">
        <v>96</v>
      </c>
      <c r="AK5" s="385" t="s">
        <v>98</v>
      </c>
      <c r="AL5" s="385" t="s">
        <v>97</v>
      </c>
      <c r="AM5" s="385" t="s">
        <v>96</v>
      </c>
      <c r="AN5" s="385" t="s">
        <v>98</v>
      </c>
      <c r="AO5" s="385" t="s">
        <v>97</v>
      </c>
      <c r="AP5" s="385" t="s">
        <v>96</v>
      </c>
      <c r="AQ5" s="385" t="s">
        <v>98</v>
      </c>
      <c r="AR5" s="385" t="s">
        <v>97</v>
      </c>
      <c r="AS5" s="385" t="s">
        <v>96</v>
      </c>
      <c r="AT5" s="385" t="s">
        <v>98</v>
      </c>
      <c r="AU5" s="385" t="s">
        <v>97</v>
      </c>
      <c r="AV5" s="385" t="s">
        <v>96</v>
      </c>
      <c r="AW5" s="385" t="s">
        <v>98</v>
      </c>
      <c r="AX5" s="385" t="s">
        <v>97</v>
      </c>
      <c r="AY5" s="385" t="s">
        <v>96</v>
      </c>
      <c r="AZ5" s="385" t="s">
        <v>98</v>
      </c>
      <c r="BA5" s="392" t="s">
        <v>97</v>
      </c>
      <c r="BB5" s="396" t="s">
        <v>96</v>
      </c>
      <c r="BC5" s="390" t="s">
        <v>98</v>
      </c>
      <c r="BD5" s="396" t="s">
        <v>97</v>
      </c>
      <c r="BE5" s="396" t="s">
        <v>96</v>
      </c>
      <c r="BF5" s="390" t="s">
        <v>98</v>
      </c>
      <c r="BG5" s="400" t="s">
        <v>345</v>
      </c>
      <c r="BH5" s="389" t="s">
        <v>305</v>
      </c>
      <c r="BI5" s="389" t="s">
        <v>306</v>
      </c>
      <c r="BJ5" s="389" t="s">
        <v>307</v>
      </c>
      <c r="BK5" s="377"/>
      <c r="BL5" s="377"/>
      <c r="BM5" s="377"/>
      <c r="BN5" s="377"/>
      <c r="BO5" s="377"/>
      <c r="BP5" s="377"/>
      <c r="BQ5" s="377"/>
      <c r="BR5" s="377"/>
      <c r="BS5" s="377"/>
      <c r="BT5" s="377"/>
      <c r="BU5" s="378">
        <v>44256</v>
      </c>
      <c r="BV5" s="378">
        <v>44263</v>
      </c>
      <c r="BW5" s="378">
        <v>44270</v>
      </c>
      <c r="BX5" s="378">
        <v>44277</v>
      </c>
      <c r="BY5" s="378">
        <v>44284</v>
      </c>
      <c r="BZ5" s="378">
        <v>44287</v>
      </c>
      <c r="CA5" s="378">
        <v>44291</v>
      </c>
      <c r="CB5" s="378">
        <v>44298</v>
      </c>
      <c r="CC5" s="378">
        <v>44305</v>
      </c>
      <c r="CD5" s="378">
        <v>44312</v>
      </c>
      <c r="CE5" s="378">
        <v>44317</v>
      </c>
      <c r="CF5" s="378">
        <v>44319</v>
      </c>
      <c r="CG5" s="378">
        <v>44326</v>
      </c>
      <c r="CH5" s="378">
        <v>44333</v>
      </c>
      <c r="CI5" s="378">
        <v>44340</v>
      </c>
      <c r="CJ5" s="378">
        <v>44347</v>
      </c>
      <c r="CK5" s="378">
        <v>44348</v>
      </c>
      <c r="CL5" s="378">
        <v>44354</v>
      </c>
      <c r="CM5" s="378">
        <v>44361</v>
      </c>
      <c r="CN5" s="378">
        <v>44368</v>
      </c>
      <c r="CO5" s="378">
        <v>44375</v>
      </c>
      <c r="CP5" s="378">
        <v>44378</v>
      </c>
      <c r="CQ5" s="378">
        <v>44382</v>
      </c>
      <c r="CR5" s="378">
        <v>44389</v>
      </c>
      <c r="CS5" s="378">
        <v>44396</v>
      </c>
      <c r="CT5" s="378">
        <v>44403</v>
      </c>
      <c r="CU5" s="378">
        <v>44409</v>
      </c>
      <c r="CV5" s="378">
        <v>44410</v>
      </c>
      <c r="CW5" s="378">
        <v>44417</v>
      </c>
      <c r="CX5" s="378">
        <v>44424</v>
      </c>
      <c r="CY5" s="378">
        <v>44431</v>
      </c>
      <c r="CZ5" s="378">
        <v>44438</v>
      </c>
      <c r="DA5" s="378">
        <v>44440</v>
      </c>
      <c r="DB5" s="378">
        <v>44445</v>
      </c>
      <c r="DC5" s="378">
        <v>44452</v>
      </c>
      <c r="DD5" s="378">
        <v>44459</v>
      </c>
      <c r="DE5" s="378">
        <v>44466</v>
      </c>
      <c r="DF5" s="378">
        <v>44470</v>
      </c>
      <c r="DG5" s="378">
        <v>44473</v>
      </c>
      <c r="DH5" s="378">
        <v>44480</v>
      </c>
      <c r="DI5" s="378">
        <v>44487</v>
      </c>
      <c r="DJ5" s="378">
        <v>44494</v>
      </c>
      <c r="DK5" s="378">
        <v>44501</v>
      </c>
      <c r="DL5" s="378">
        <v>44508</v>
      </c>
      <c r="DM5" s="378">
        <v>44515</v>
      </c>
      <c r="DN5" s="378">
        <v>44522</v>
      </c>
      <c r="DO5" s="378">
        <v>44529</v>
      </c>
      <c r="DP5" s="378">
        <v>44531</v>
      </c>
      <c r="DQ5" s="378">
        <v>44536</v>
      </c>
      <c r="DR5" s="378">
        <v>44543</v>
      </c>
      <c r="DS5" s="378">
        <v>44550</v>
      </c>
    </row>
    <row r="6" spans="1:126" s="357" customFormat="1" ht="35.1" customHeight="1">
      <c r="B6" s="393"/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92"/>
      <c r="BB6" s="396"/>
      <c r="BC6" s="391"/>
      <c r="BD6" s="396"/>
      <c r="BE6" s="396"/>
      <c r="BF6" s="391"/>
      <c r="BG6" s="401"/>
      <c r="BH6" s="389"/>
      <c r="BI6" s="389"/>
      <c r="BJ6" s="389"/>
      <c r="BK6" s="380"/>
      <c r="BL6" s="380"/>
      <c r="BM6" s="380"/>
      <c r="BN6" s="380"/>
      <c r="BO6" s="380"/>
      <c r="BP6" s="380"/>
      <c r="BQ6" s="380"/>
      <c r="BR6" s="380"/>
      <c r="BS6" s="380"/>
      <c r="BT6" s="380"/>
      <c r="BU6" s="378">
        <v>44262</v>
      </c>
      <c r="BV6" s="378">
        <v>44269</v>
      </c>
      <c r="BW6" s="378">
        <v>44276</v>
      </c>
      <c r="BX6" s="378">
        <v>44283</v>
      </c>
      <c r="BY6" s="378">
        <v>44286</v>
      </c>
      <c r="BZ6" s="378">
        <v>44290</v>
      </c>
      <c r="CA6" s="378">
        <v>44297</v>
      </c>
      <c r="CB6" s="378">
        <v>44304</v>
      </c>
      <c r="CC6" s="378">
        <v>44311</v>
      </c>
      <c r="CD6" s="378">
        <v>44316</v>
      </c>
      <c r="CE6" s="378">
        <v>44318</v>
      </c>
      <c r="CF6" s="378">
        <v>44325</v>
      </c>
      <c r="CG6" s="378">
        <v>44332</v>
      </c>
      <c r="CH6" s="378">
        <v>44339</v>
      </c>
      <c r="CI6" s="378">
        <v>44346</v>
      </c>
      <c r="CJ6" s="378">
        <v>44347</v>
      </c>
      <c r="CK6" s="378">
        <v>44353</v>
      </c>
      <c r="CL6" s="378">
        <v>44360</v>
      </c>
      <c r="CM6" s="378">
        <v>44367</v>
      </c>
      <c r="CN6" s="378">
        <v>44374</v>
      </c>
      <c r="CO6" s="378">
        <v>44377</v>
      </c>
      <c r="CP6" s="378">
        <v>44381</v>
      </c>
      <c r="CQ6" s="378">
        <v>44388</v>
      </c>
      <c r="CR6" s="378">
        <v>44395</v>
      </c>
      <c r="CS6" s="378">
        <v>44402</v>
      </c>
      <c r="CT6" s="378">
        <v>44408</v>
      </c>
      <c r="CU6" s="378">
        <v>44409</v>
      </c>
      <c r="CV6" s="378">
        <v>44416</v>
      </c>
      <c r="CW6" s="378">
        <v>44423</v>
      </c>
      <c r="CX6" s="378">
        <v>44430</v>
      </c>
      <c r="CY6" s="378">
        <v>44437</v>
      </c>
      <c r="CZ6" s="378">
        <v>44439</v>
      </c>
      <c r="DA6" s="378">
        <v>44444</v>
      </c>
      <c r="DB6" s="378">
        <v>44451</v>
      </c>
      <c r="DC6" s="378">
        <v>44458</v>
      </c>
      <c r="DD6" s="378">
        <v>44465</v>
      </c>
      <c r="DE6" s="378">
        <v>44469</v>
      </c>
      <c r="DF6" s="378">
        <v>44472</v>
      </c>
      <c r="DG6" s="378">
        <v>44479</v>
      </c>
      <c r="DH6" s="378">
        <v>44486</v>
      </c>
      <c r="DI6" s="378">
        <v>44493</v>
      </c>
      <c r="DJ6" s="378">
        <v>44500</v>
      </c>
      <c r="DK6" s="378">
        <v>44507</v>
      </c>
      <c r="DL6" s="378">
        <v>44514</v>
      </c>
      <c r="DM6" s="378">
        <v>44521</v>
      </c>
      <c r="DN6" s="378">
        <v>44528</v>
      </c>
      <c r="DO6" s="378">
        <v>44530</v>
      </c>
      <c r="DP6" s="378">
        <v>44535</v>
      </c>
      <c r="DQ6" s="378">
        <v>44542</v>
      </c>
      <c r="DR6" s="378">
        <v>44549</v>
      </c>
      <c r="DS6" s="378">
        <v>44556</v>
      </c>
    </row>
    <row r="7" spans="1:126" s="349" customFormat="1" ht="57.75" customHeight="1">
      <c r="A7" s="332"/>
      <c r="B7" s="333" t="s">
        <v>128</v>
      </c>
      <c r="C7" s="333" t="s">
        <v>129</v>
      </c>
      <c r="D7" s="334" t="s">
        <v>319</v>
      </c>
      <c r="E7" s="334" t="s">
        <v>132</v>
      </c>
      <c r="F7" s="334" t="s">
        <v>130</v>
      </c>
      <c r="G7" s="334" t="s">
        <v>133</v>
      </c>
      <c r="H7" s="335" t="s">
        <v>135</v>
      </c>
      <c r="I7" s="335" t="s">
        <v>137</v>
      </c>
      <c r="J7" s="336" t="s">
        <v>340</v>
      </c>
      <c r="K7" s="333" t="s">
        <v>32</v>
      </c>
      <c r="L7" s="333" t="s">
        <v>33</v>
      </c>
      <c r="M7" s="333">
        <v>4</v>
      </c>
      <c r="N7" s="333" t="s">
        <v>272</v>
      </c>
      <c r="O7" s="337">
        <v>165.31881706227963</v>
      </c>
      <c r="P7" s="337">
        <v>661.27526824911854</v>
      </c>
      <c r="Q7" s="338">
        <v>43644.167704441817</v>
      </c>
      <c r="R7" s="338">
        <v>43644.167704441817</v>
      </c>
      <c r="S7" s="340">
        <v>0</v>
      </c>
      <c r="T7" s="337">
        <v>661275.26824911858</v>
      </c>
      <c r="U7" s="341">
        <v>845234</v>
      </c>
      <c r="V7" s="339">
        <v>0.27818782976407896</v>
      </c>
      <c r="W7" s="341">
        <v>3</v>
      </c>
      <c r="X7" s="341">
        <v>1.5773381529911674</v>
      </c>
      <c r="Y7" s="339">
        <v>-0.47422061566961082</v>
      </c>
      <c r="Z7" s="337">
        <v>220425.08941637285</v>
      </c>
      <c r="AA7" s="341">
        <v>535861</v>
      </c>
      <c r="AB7" s="339">
        <v>1.4310345134431737</v>
      </c>
      <c r="AC7" s="339">
        <v>0.06</v>
      </c>
      <c r="AD7" s="339">
        <v>2.6389141941758142E-2</v>
      </c>
      <c r="AE7" s="339">
        <v>-0.56018096763736436</v>
      </c>
      <c r="AF7" s="341">
        <v>39676.51609494711</v>
      </c>
      <c r="AG7" s="341">
        <v>22305</v>
      </c>
      <c r="AH7" s="339">
        <v>-0.4378286655354654</v>
      </c>
      <c r="AI7" s="339">
        <v>1.8E-3</v>
      </c>
      <c r="AJ7" s="339">
        <v>7.0513017696874477E-4</v>
      </c>
      <c r="AK7" s="339">
        <v>-0.60826101279514178</v>
      </c>
      <c r="AL7" s="341">
        <v>1190.2954828484135</v>
      </c>
      <c r="AM7" s="341">
        <v>596</v>
      </c>
      <c r="AN7" s="339">
        <v>-0.49928399411064406</v>
      </c>
      <c r="AO7" s="338">
        <v>65.999999999999986</v>
      </c>
      <c r="AP7" s="338">
        <v>51.635603518601734</v>
      </c>
      <c r="AQ7" s="339">
        <v>-0.21764237093027661</v>
      </c>
      <c r="AR7" s="338">
        <v>197.99999999999994</v>
      </c>
      <c r="AS7" s="342">
        <v>81.446807482615483</v>
      </c>
      <c r="AT7" s="339">
        <v>-0.58865248746153787</v>
      </c>
      <c r="AU7" s="342">
        <v>1.0999999999999999</v>
      </c>
      <c r="AV7" s="342">
        <v>1.9566988435078152</v>
      </c>
      <c r="AW7" s="339">
        <v>0.77881713046165046</v>
      </c>
      <c r="AX7" s="338">
        <v>36.666666666666657</v>
      </c>
      <c r="AY7" s="338">
        <v>73.228469302754732</v>
      </c>
      <c r="AZ7" s="339">
        <v>0.99714007189331144</v>
      </c>
      <c r="BA7" s="341" t="s">
        <v>120</v>
      </c>
      <c r="BB7" s="341">
        <v>5</v>
      </c>
      <c r="BC7" s="339" t="s">
        <v>326</v>
      </c>
      <c r="BD7" s="338" t="s">
        <v>326</v>
      </c>
      <c r="BE7" s="338">
        <v>8728.8335408883631</v>
      </c>
      <c r="BF7" s="339" t="s">
        <v>326</v>
      </c>
      <c r="BG7" s="343"/>
      <c r="BH7" s="343">
        <v>0.7</v>
      </c>
      <c r="BI7" s="344">
        <v>2.2999999999999998</v>
      </c>
      <c r="BJ7" s="345">
        <v>1.1226851851851851E-3</v>
      </c>
      <c r="BK7" s="355"/>
      <c r="BL7" s="355"/>
      <c r="BM7" s="355"/>
      <c r="BN7" s="355"/>
      <c r="BO7" s="355"/>
      <c r="BP7" s="355"/>
      <c r="BQ7" s="355"/>
      <c r="BR7" s="355"/>
      <c r="BS7" s="355"/>
      <c r="BT7" s="355"/>
      <c r="BU7" s="355"/>
      <c r="BV7" s="355"/>
      <c r="BW7" s="355"/>
      <c r="BX7" s="355"/>
      <c r="BY7" s="355"/>
      <c r="BZ7" s="346">
        <v>0</v>
      </c>
      <c r="CA7" s="346">
        <v>0</v>
      </c>
      <c r="CB7" s="346">
        <v>0</v>
      </c>
      <c r="CC7" s="346">
        <v>0.5714285714285714</v>
      </c>
      <c r="CD7" s="346">
        <v>0.71428571428571419</v>
      </c>
      <c r="CE7" s="346">
        <v>0</v>
      </c>
      <c r="CF7" s="346">
        <v>0</v>
      </c>
      <c r="CG7" s="346">
        <v>0.42857142857142855</v>
      </c>
      <c r="CH7" s="346">
        <v>0.42857142857142855</v>
      </c>
      <c r="CI7" s="346">
        <v>0</v>
      </c>
      <c r="CJ7" s="346">
        <v>0</v>
      </c>
      <c r="CK7" s="346">
        <v>0</v>
      </c>
      <c r="CL7" s="355"/>
      <c r="CM7" s="355"/>
      <c r="CN7" s="355"/>
      <c r="CO7" s="355"/>
      <c r="CP7" s="355"/>
      <c r="CQ7" s="355"/>
      <c r="CR7" s="355"/>
      <c r="CS7" s="355"/>
      <c r="CT7" s="355"/>
      <c r="CU7" s="355"/>
      <c r="CV7" s="355"/>
      <c r="CW7" s="355"/>
      <c r="CX7" s="355"/>
      <c r="CY7" s="355"/>
      <c r="CZ7" s="355"/>
      <c r="DA7" s="355"/>
      <c r="DB7" s="355"/>
      <c r="DC7" s="355"/>
      <c r="DD7" s="355"/>
      <c r="DE7" s="355"/>
      <c r="DF7" s="355"/>
      <c r="DG7" s="355"/>
      <c r="DH7" s="355"/>
      <c r="DI7" s="355"/>
      <c r="DJ7" s="355"/>
      <c r="DK7" s="355"/>
      <c r="DL7" s="355"/>
      <c r="DM7" s="355"/>
      <c r="DN7" s="355"/>
      <c r="DO7" s="355"/>
      <c r="DP7" s="355"/>
      <c r="DQ7" s="355"/>
      <c r="DR7" s="355"/>
      <c r="DS7" s="355"/>
      <c r="DT7" s="357"/>
      <c r="DU7" s="357"/>
      <c r="DV7" s="357"/>
    </row>
    <row r="8" spans="1:126" s="351" customFormat="1" ht="57.75" customHeight="1">
      <c r="A8" s="332"/>
      <c r="B8" s="333" t="s">
        <v>128</v>
      </c>
      <c r="C8" s="333" t="s">
        <v>129</v>
      </c>
      <c r="D8" s="334" t="s">
        <v>319</v>
      </c>
      <c r="E8" s="350" t="s">
        <v>132</v>
      </c>
      <c r="F8" s="350" t="s">
        <v>130</v>
      </c>
      <c r="G8" s="350" t="s">
        <v>126</v>
      </c>
      <c r="H8" s="335" t="s">
        <v>134</v>
      </c>
      <c r="I8" s="335" t="s">
        <v>138</v>
      </c>
      <c r="J8" s="336" t="s">
        <v>340</v>
      </c>
      <c r="K8" s="333" t="s">
        <v>32</v>
      </c>
      <c r="L8" s="333" t="s">
        <v>33</v>
      </c>
      <c r="M8" s="333">
        <v>4</v>
      </c>
      <c r="N8" s="333" t="s">
        <v>272</v>
      </c>
      <c r="O8" s="337">
        <v>258.35071992425128</v>
      </c>
      <c r="P8" s="337">
        <v>1033.4028796970051</v>
      </c>
      <c r="Q8" s="338">
        <v>87595.175000000017</v>
      </c>
      <c r="R8" s="338">
        <v>87595.175000000047</v>
      </c>
      <c r="S8" s="339">
        <v>2.2204460492503131E-16</v>
      </c>
      <c r="T8" s="337">
        <v>995399.71590909117</v>
      </c>
      <c r="U8" s="341">
        <v>1898923</v>
      </c>
      <c r="V8" s="339">
        <v>0.90769895716287974</v>
      </c>
      <c r="W8" s="341">
        <v>3</v>
      </c>
      <c r="X8" s="341">
        <v>3.2152786620105602</v>
      </c>
      <c r="Y8" s="339">
        <v>7.1759554003520076E-2</v>
      </c>
      <c r="Z8" s="337">
        <v>331799.90530303039</v>
      </c>
      <c r="AA8" s="341">
        <v>590593.6</v>
      </c>
      <c r="AB8" s="339">
        <v>0.77996916382665993</v>
      </c>
      <c r="AC8" s="339">
        <v>0.15</v>
      </c>
      <c r="AD8" s="339">
        <v>4.3261891082471485E-2</v>
      </c>
      <c r="AE8" s="339">
        <v>-0.71158739278352345</v>
      </c>
      <c r="AF8" s="341">
        <v>149309.95738636368</v>
      </c>
      <c r="AG8" s="341">
        <v>82151</v>
      </c>
      <c r="AH8" s="339">
        <v>-0.44979556998050041</v>
      </c>
      <c r="AI8" s="339">
        <v>1E-3</v>
      </c>
      <c r="AJ8" s="339">
        <v>5.3872642545274346E-4</v>
      </c>
      <c r="AK8" s="339">
        <v>-0.46127357454725659</v>
      </c>
      <c r="AL8" s="341">
        <v>2289.4193465909098</v>
      </c>
      <c r="AM8" s="341">
        <v>1023</v>
      </c>
      <c r="AN8" s="339">
        <v>-0.55316180868161546</v>
      </c>
      <c r="AO8" s="338">
        <v>88</v>
      </c>
      <c r="AP8" s="338">
        <v>46.128871470828486</v>
      </c>
      <c r="AQ8" s="339">
        <v>-0.4758082787405854</v>
      </c>
      <c r="AR8" s="338">
        <v>263.99999999999994</v>
      </c>
      <c r="AS8" s="342">
        <v>148.31717614278253</v>
      </c>
      <c r="AT8" s="339">
        <v>-0.4381925146106721</v>
      </c>
      <c r="AU8" s="342">
        <v>0.58666666666666667</v>
      </c>
      <c r="AV8" s="342">
        <v>1.066270343635501</v>
      </c>
      <c r="AW8" s="339">
        <v>0.81750626756051314</v>
      </c>
      <c r="AX8" s="338">
        <v>38.260869565217391</v>
      </c>
      <c r="AY8" s="338">
        <v>85.625782013685281</v>
      </c>
      <c r="AZ8" s="339">
        <v>1.2379465753576837</v>
      </c>
      <c r="BA8" s="341" t="s">
        <v>120</v>
      </c>
      <c r="BB8" s="341">
        <v>15</v>
      </c>
      <c r="BC8" s="339" t="s">
        <v>326</v>
      </c>
      <c r="BD8" s="338" t="s">
        <v>326</v>
      </c>
      <c r="BE8" s="338">
        <v>5839.678333333336</v>
      </c>
      <c r="BF8" s="339" t="s">
        <v>326</v>
      </c>
      <c r="BG8" s="343"/>
      <c r="BH8" s="343">
        <v>0.65780000000000005</v>
      </c>
      <c r="BI8" s="344">
        <v>5</v>
      </c>
      <c r="BJ8" s="345">
        <v>1.1226851851851851E-3</v>
      </c>
      <c r="BK8" s="355"/>
      <c r="BL8" s="355"/>
      <c r="BM8" s="355"/>
      <c r="BN8" s="355"/>
      <c r="BO8" s="355"/>
      <c r="BP8" s="355"/>
      <c r="BQ8" s="355"/>
      <c r="BR8" s="355"/>
      <c r="BS8" s="355"/>
      <c r="BT8" s="355"/>
      <c r="BU8" s="355"/>
      <c r="BV8" s="355"/>
      <c r="BW8" s="355"/>
      <c r="BX8" s="355"/>
      <c r="BY8" s="355"/>
      <c r="BZ8" s="346">
        <v>0</v>
      </c>
      <c r="CA8" s="346">
        <v>0</v>
      </c>
      <c r="CB8" s="346">
        <v>0</v>
      </c>
      <c r="CC8" s="346">
        <v>0.5714285714285714</v>
      </c>
      <c r="CD8" s="346">
        <v>0.71428571428571419</v>
      </c>
      <c r="CE8" s="346">
        <v>0</v>
      </c>
      <c r="CF8" s="346">
        <v>0</v>
      </c>
      <c r="CG8" s="346">
        <v>0.42857142857142855</v>
      </c>
      <c r="CH8" s="346">
        <v>0.42857142857142855</v>
      </c>
      <c r="CI8" s="346">
        <v>0</v>
      </c>
      <c r="CJ8" s="346">
        <v>0</v>
      </c>
      <c r="CK8" s="346">
        <v>0</v>
      </c>
      <c r="CL8" s="355"/>
      <c r="CM8" s="355"/>
      <c r="CN8" s="355"/>
      <c r="CO8" s="355"/>
      <c r="CP8" s="355"/>
      <c r="CQ8" s="355"/>
      <c r="CR8" s="355"/>
      <c r="CS8" s="355"/>
      <c r="CT8" s="355"/>
      <c r="CU8" s="355"/>
      <c r="CV8" s="355"/>
      <c r="CW8" s="355"/>
      <c r="CX8" s="355"/>
      <c r="CY8" s="355"/>
      <c r="CZ8" s="355"/>
      <c r="DA8" s="355"/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7"/>
      <c r="DU8" s="357"/>
      <c r="DV8" s="357"/>
    </row>
    <row r="9" spans="1:126" s="351" customFormat="1" ht="57.75" customHeight="1" outlineLevel="1">
      <c r="A9" s="332"/>
      <c r="B9" s="333" t="s">
        <v>128</v>
      </c>
      <c r="C9" s="333" t="s">
        <v>129</v>
      </c>
      <c r="D9" s="334" t="s">
        <v>319</v>
      </c>
      <c r="E9" s="334" t="s">
        <v>132</v>
      </c>
      <c r="F9" s="334" t="s">
        <v>130</v>
      </c>
      <c r="G9" s="334" t="s">
        <v>133</v>
      </c>
      <c r="H9" s="335" t="s">
        <v>135</v>
      </c>
      <c r="I9" s="335" t="s">
        <v>139</v>
      </c>
      <c r="J9" s="336"/>
      <c r="K9" s="333" t="s">
        <v>32</v>
      </c>
      <c r="L9" s="333" t="s">
        <v>140</v>
      </c>
      <c r="M9" s="333">
        <v>4</v>
      </c>
      <c r="N9" s="333" t="s">
        <v>272</v>
      </c>
      <c r="O9" s="337">
        <v>250</v>
      </c>
      <c r="P9" s="337">
        <v>1000</v>
      </c>
      <c r="Q9" s="338">
        <v>74000</v>
      </c>
      <c r="R9" s="352">
        <v>74000</v>
      </c>
      <c r="S9" s="339">
        <v>0</v>
      </c>
      <c r="T9" s="337">
        <v>509641.87327823689</v>
      </c>
      <c r="U9" s="353">
        <v>960974</v>
      </c>
      <c r="V9" s="339">
        <v>0.88558682162162161</v>
      </c>
      <c r="W9" s="341">
        <v>3</v>
      </c>
      <c r="X9" s="341">
        <v>1.9169294786249598</v>
      </c>
      <c r="Y9" s="339">
        <v>-0.36102350712501341</v>
      </c>
      <c r="Z9" s="337">
        <v>169880.62442607895</v>
      </c>
      <c r="AA9" s="353">
        <v>501309</v>
      </c>
      <c r="AB9" s="339">
        <v>1.9509486540540544</v>
      </c>
      <c r="AC9" s="339" t="s">
        <v>120</v>
      </c>
      <c r="AD9" s="339" t="s">
        <v>326</v>
      </c>
      <c r="AE9" s="339" t="s">
        <v>326</v>
      </c>
      <c r="AF9" s="341" t="s">
        <v>120</v>
      </c>
      <c r="AG9" s="353" t="s">
        <v>300</v>
      </c>
      <c r="AH9" s="339" t="s">
        <v>326</v>
      </c>
      <c r="AI9" s="339">
        <v>3.3E-3</v>
      </c>
      <c r="AJ9" s="339">
        <v>1.4381242364517666E-3</v>
      </c>
      <c r="AK9" s="339">
        <v>-0.56420477683279802</v>
      </c>
      <c r="AL9" s="341">
        <v>1681.8181818181818</v>
      </c>
      <c r="AM9" s="341">
        <v>1382</v>
      </c>
      <c r="AN9" s="339">
        <v>-0.1782702702702702</v>
      </c>
      <c r="AO9" s="338">
        <v>145.19999999999999</v>
      </c>
      <c r="AP9" s="338">
        <v>77.005205135622816</v>
      </c>
      <c r="AQ9" s="339">
        <v>-0.46966112165549023</v>
      </c>
      <c r="AR9" s="338">
        <v>435.6</v>
      </c>
      <c r="AS9" s="342">
        <v>147.61354773203752</v>
      </c>
      <c r="AT9" s="339">
        <v>-0.66112592348017096</v>
      </c>
      <c r="AU9" s="342" t="s">
        <v>326</v>
      </c>
      <c r="AV9" s="342" t="s">
        <v>326</v>
      </c>
      <c r="AW9" s="339" t="s">
        <v>326</v>
      </c>
      <c r="AX9" s="338">
        <v>44</v>
      </c>
      <c r="AY9" s="338">
        <v>53.545586107091175</v>
      </c>
      <c r="AZ9" s="339">
        <v>0.21694513879752675</v>
      </c>
      <c r="BA9" s="341" t="s">
        <v>120</v>
      </c>
      <c r="BB9" s="353">
        <v>2</v>
      </c>
      <c r="BC9" s="339" t="s">
        <v>326</v>
      </c>
      <c r="BD9" s="338" t="s">
        <v>326</v>
      </c>
      <c r="BE9" s="338">
        <v>37000</v>
      </c>
      <c r="BF9" s="339" t="s">
        <v>326</v>
      </c>
      <c r="BG9" s="343"/>
      <c r="BH9" s="343">
        <v>0.25</v>
      </c>
      <c r="BI9" s="344">
        <v>3.14</v>
      </c>
      <c r="BJ9" s="345">
        <v>1.1226851851851851E-3</v>
      </c>
      <c r="BK9" s="355"/>
      <c r="BL9" s="355"/>
      <c r="BM9" s="355"/>
      <c r="BN9" s="355"/>
      <c r="BO9" s="355"/>
      <c r="BP9" s="355"/>
      <c r="BQ9" s="355"/>
      <c r="BR9" s="355"/>
      <c r="BS9" s="355"/>
      <c r="BT9" s="355"/>
      <c r="BU9" s="355"/>
      <c r="BV9" s="355"/>
      <c r="BW9" s="355"/>
      <c r="BX9" s="355"/>
      <c r="BY9" s="355"/>
      <c r="BZ9" s="346">
        <v>0</v>
      </c>
      <c r="CA9" s="346">
        <v>0</v>
      </c>
      <c r="CB9" s="346">
        <v>0</v>
      </c>
      <c r="CC9" s="346">
        <v>0</v>
      </c>
      <c r="CD9" s="346">
        <v>0</v>
      </c>
      <c r="CE9" s="346">
        <v>0</v>
      </c>
      <c r="CF9" s="346">
        <v>0</v>
      </c>
      <c r="CG9" s="346">
        <v>0</v>
      </c>
      <c r="CH9" s="346">
        <v>0.5714285714285714</v>
      </c>
      <c r="CI9" s="346">
        <v>1</v>
      </c>
      <c r="CJ9" s="346">
        <v>0.14285714285714285</v>
      </c>
      <c r="CK9" s="346">
        <v>0.2857142857142857</v>
      </c>
      <c r="CL9" s="355"/>
      <c r="CM9" s="355"/>
      <c r="CN9" s="355"/>
      <c r="CO9" s="355"/>
      <c r="CP9" s="355"/>
      <c r="CQ9" s="355"/>
      <c r="CR9" s="355"/>
      <c r="CS9" s="355"/>
      <c r="CT9" s="355"/>
      <c r="CU9" s="355"/>
      <c r="CV9" s="355"/>
      <c r="CW9" s="355"/>
      <c r="CX9" s="355"/>
      <c r="CY9" s="355"/>
      <c r="CZ9" s="355"/>
      <c r="DA9" s="355"/>
      <c r="DB9" s="355"/>
      <c r="DC9" s="355"/>
      <c r="DD9" s="355"/>
      <c r="DE9" s="355"/>
      <c r="DF9" s="355"/>
      <c r="DG9" s="355"/>
      <c r="DH9" s="355"/>
      <c r="DI9" s="355"/>
      <c r="DJ9" s="355"/>
      <c r="DK9" s="355"/>
      <c r="DL9" s="355"/>
      <c r="DM9" s="355"/>
      <c r="DN9" s="355"/>
      <c r="DO9" s="355"/>
      <c r="DP9" s="355"/>
      <c r="DQ9" s="355"/>
      <c r="DR9" s="355"/>
      <c r="DS9" s="355"/>
      <c r="DT9" s="357"/>
      <c r="DU9" s="357"/>
      <c r="DV9" s="357"/>
    </row>
    <row r="10" spans="1:126" s="351" customFormat="1" ht="57.75" customHeight="1" outlineLevel="1">
      <c r="A10" s="332"/>
      <c r="B10" s="333" t="s">
        <v>128</v>
      </c>
      <c r="C10" s="333" t="s">
        <v>129</v>
      </c>
      <c r="D10" s="334" t="s">
        <v>319</v>
      </c>
      <c r="E10" s="334" t="s">
        <v>132</v>
      </c>
      <c r="F10" s="334" t="s">
        <v>130</v>
      </c>
      <c r="G10" s="334" t="s">
        <v>126</v>
      </c>
      <c r="H10" s="335" t="s">
        <v>134</v>
      </c>
      <c r="I10" s="333" t="s">
        <v>141</v>
      </c>
      <c r="J10" s="336"/>
      <c r="K10" s="333" t="s">
        <v>32</v>
      </c>
      <c r="L10" s="333" t="s">
        <v>140</v>
      </c>
      <c r="M10" s="333">
        <v>4</v>
      </c>
      <c r="N10" s="333" t="s">
        <v>272</v>
      </c>
      <c r="O10" s="337">
        <v>551.68202266530477</v>
      </c>
      <c r="P10" s="337">
        <v>2206.7280906612191</v>
      </c>
      <c r="Q10" s="338">
        <v>64368.763261821106</v>
      </c>
      <c r="R10" s="352">
        <v>64368.763261821106</v>
      </c>
      <c r="S10" s="339">
        <v>0</v>
      </c>
      <c r="T10" s="337">
        <v>340215.45064387476</v>
      </c>
      <c r="U10" s="353">
        <v>997979</v>
      </c>
      <c r="V10" s="339">
        <v>1.9333735375958816</v>
      </c>
      <c r="W10" s="341">
        <v>2.9999999999999978</v>
      </c>
      <c r="X10" s="341">
        <v>1.9871050495830975</v>
      </c>
      <c r="Y10" s="339">
        <v>-0.33763165013896701</v>
      </c>
      <c r="Z10" s="337">
        <v>113405.150214625</v>
      </c>
      <c r="AA10" s="353">
        <v>502227.6</v>
      </c>
      <c r="AB10" s="339">
        <v>3.4286136833248646</v>
      </c>
      <c r="AC10" s="339" t="s">
        <v>120</v>
      </c>
      <c r="AD10" s="339" t="s">
        <v>326</v>
      </c>
      <c r="AE10" s="339" t="s">
        <v>326</v>
      </c>
      <c r="AF10" s="341" t="s">
        <v>120</v>
      </c>
      <c r="AG10" s="353" t="s">
        <v>300</v>
      </c>
      <c r="AH10" s="339" t="s">
        <v>326</v>
      </c>
      <c r="AI10" s="339">
        <v>4.3E-3</v>
      </c>
      <c r="AJ10" s="339">
        <v>1.8236856687365165E-3</v>
      </c>
      <c r="AK10" s="339">
        <v>-0.57588705378220539</v>
      </c>
      <c r="AL10" s="341">
        <v>1462.9264377686616</v>
      </c>
      <c r="AM10" s="341">
        <v>1820</v>
      </c>
      <c r="AN10" s="339">
        <v>0.24408169338710373</v>
      </c>
      <c r="AO10" s="338">
        <v>189.20000000000002</v>
      </c>
      <c r="AP10" s="338">
        <v>64.49911597520699</v>
      </c>
      <c r="AQ10" s="339">
        <v>-0.65909558152639014</v>
      </c>
      <c r="AR10" s="338">
        <v>567.59999999999968</v>
      </c>
      <c r="AS10" s="342">
        <v>128.16651904797965</v>
      </c>
      <c r="AT10" s="339">
        <v>-0.77419570287530004</v>
      </c>
      <c r="AU10" s="342" t="s">
        <v>326</v>
      </c>
      <c r="AV10" s="342" t="s">
        <v>326</v>
      </c>
      <c r="AW10" s="339" t="s">
        <v>326</v>
      </c>
      <c r="AX10" s="338">
        <v>44</v>
      </c>
      <c r="AY10" s="338">
        <v>35.367452341659948</v>
      </c>
      <c r="AZ10" s="339">
        <v>-0.19619426496227388</v>
      </c>
      <c r="BA10" s="341" t="s">
        <v>120</v>
      </c>
      <c r="BB10" s="353">
        <v>10</v>
      </c>
      <c r="BC10" s="339" t="s">
        <v>326</v>
      </c>
      <c r="BD10" s="338" t="s">
        <v>326</v>
      </c>
      <c r="BE10" s="338">
        <v>6436.8763261821105</v>
      </c>
      <c r="BF10" s="339" t="s">
        <v>326</v>
      </c>
      <c r="BG10" s="343"/>
      <c r="BH10" s="343">
        <v>0.63639999999999997</v>
      </c>
      <c r="BI10" s="344">
        <v>6.3</v>
      </c>
      <c r="BJ10" s="345">
        <v>1.8981481481481482E-3</v>
      </c>
      <c r="BK10" s="355"/>
      <c r="BL10" s="355"/>
      <c r="BM10" s="355"/>
      <c r="BN10" s="355"/>
      <c r="BO10" s="355"/>
      <c r="BP10" s="355"/>
      <c r="BQ10" s="355"/>
      <c r="BR10" s="355"/>
      <c r="BS10" s="355"/>
      <c r="BT10" s="355"/>
      <c r="BU10" s="355"/>
      <c r="BV10" s="355"/>
      <c r="BW10" s="355"/>
      <c r="BX10" s="355"/>
      <c r="BY10" s="355"/>
      <c r="BZ10" s="346">
        <v>0</v>
      </c>
      <c r="CA10" s="346">
        <v>0</v>
      </c>
      <c r="CB10" s="346">
        <v>0</v>
      </c>
      <c r="CC10" s="346">
        <v>0</v>
      </c>
      <c r="CD10" s="346">
        <v>0</v>
      </c>
      <c r="CE10" s="346">
        <v>0</v>
      </c>
      <c r="CF10" s="346">
        <v>0</v>
      </c>
      <c r="CG10" s="346">
        <v>0</v>
      </c>
      <c r="CH10" s="346">
        <v>0.5714285714285714</v>
      </c>
      <c r="CI10" s="346">
        <v>1</v>
      </c>
      <c r="CJ10" s="346">
        <v>0.14285714285714285</v>
      </c>
      <c r="CK10" s="346">
        <v>0.2857142857142857</v>
      </c>
      <c r="CL10" s="355"/>
      <c r="CM10" s="355"/>
      <c r="CN10" s="355"/>
      <c r="CO10" s="355"/>
      <c r="CP10" s="355"/>
      <c r="CQ10" s="355"/>
      <c r="CR10" s="355"/>
      <c r="CS10" s="355"/>
      <c r="CT10" s="355"/>
      <c r="CU10" s="355"/>
      <c r="CV10" s="355"/>
      <c r="CW10" s="355"/>
      <c r="CX10" s="355"/>
      <c r="CY10" s="355"/>
      <c r="CZ10" s="355"/>
      <c r="DA10" s="355"/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5"/>
      <c r="DN10" s="355"/>
      <c r="DO10" s="355"/>
      <c r="DP10" s="355"/>
      <c r="DQ10" s="355"/>
      <c r="DR10" s="355"/>
      <c r="DS10" s="355"/>
      <c r="DT10" s="354"/>
      <c r="DU10" s="348"/>
    </row>
    <row r="11" spans="1:126" s="351" customFormat="1" ht="57.75" customHeight="1">
      <c r="A11" s="332"/>
      <c r="B11" s="333" t="s">
        <v>128</v>
      </c>
      <c r="C11" s="333" t="s">
        <v>129</v>
      </c>
      <c r="D11" s="334" t="s">
        <v>319</v>
      </c>
      <c r="E11" s="334" t="s">
        <v>132</v>
      </c>
      <c r="F11" s="334" t="s">
        <v>130</v>
      </c>
      <c r="G11" s="334" t="s">
        <v>75</v>
      </c>
      <c r="H11" s="335" t="s">
        <v>136</v>
      </c>
      <c r="I11" s="333" t="s">
        <v>142</v>
      </c>
      <c r="J11" s="336" t="s">
        <v>342</v>
      </c>
      <c r="K11" s="333" t="s">
        <v>32</v>
      </c>
      <c r="L11" s="333" t="s">
        <v>33</v>
      </c>
      <c r="M11" s="333">
        <v>4</v>
      </c>
      <c r="N11" s="333" t="s">
        <v>272</v>
      </c>
      <c r="O11" s="337">
        <v>385.80246913580248</v>
      </c>
      <c r="P11" s="337">
        <v>1543.2098765432099</v>
      </c>
      <c r="Q11" s="338">
        <v>500000</v>
      </c>
      <c r="R11" s="352">
        <v>500000</v>
      </c>
      <c r="S11" s="339">
        <v>0</v>
      </c>
      <c r="T11" s="337">
        <v>1543209.8765432099</v>
      </c>
      <c r="U11" s="353">
        <v>1576603</v>
      </c>
      <c r="V11" s="339">
        <v>2.1638744000000099E-2</v>
      </c>
      <c r="W11" s="341">
        <v>2</v>
      </c>
      <c r="X11" s="341">
        <v>2.0107500825801217</v>
      </c>
      <c r="Y11" s="339">
        <v>5.3750412900608335E-3</v>
      </c>
      <c r="Z11" s="337">
        <v>771604.93827160494</v>
      </c>
      <c r="AA11" s="353">
        <v>784087</v>
      </c>
      <c r="AB11" s="339">
        <v>1.6176752000000016E-2</v>
      </c>
      <c r="AC11" s="339">
        <v>0.57999999999999996</v>
      </c>
      <c r="AD11" s="339">
        <v>0.61909497825387871</v>
      </c>
      <c r="AE11" s="339">
        <v>6.7405134920480725E-2</v>
      </c>
      <c r="AF11" s="341">
        <v>895061.72839506168</v>
      </c>
      <c r="AG11" s="353">
        <v>976067</v>
      </c>
      <c r="AH11" s="339">
        <v>9.0502441379310294E-2</v>
      </c>
      <c r="AI11" s="339">
        <v>0.01</v>
      </c>
      <c r="AJ11" s="339">
        <v>1.2331576179926081E-2</v>
      </c>
      <c r="AK11" s="339">
        <v>0.23315761799260803</v>
      </c>
      <c r="AL11" s="341">
        <v>15432.0987654321</v>
      </c>
      <c r="AM11" s="353">
        <v>19442</v>
      </c>
      <c r="AN11" s="339">
        <v>0.25984159999999989</v>
      </c>
      <c r="AO11" s="338">
        <v>324</v>
      </c>
      <c r="AP11" s="338">
        <v>317.13754191765457</v>
      </c>
      <c r="AQ11" s="339">
        <v>-2.1180426180078427E-2</v>
      </c>
      <c r="AR11" s="338">
        <v>648</v>
      </c>
      <c r="AS11" s="342">
        <v>637.68433860018081</v>
      </c>
      <c r="AT11" s="339">
        <v>-1.5919230555276553E-2</v>
      </c>
      <c r="AU11" s="342">
        <v>0.55862068965517242</v>
      </c>
      <c r="AV11" s="342">
        <v>0.51225991658359515</v>
      </c>
      <c r="AW11" s="339">
        <v>-8.2991507350354321E-2</v>
      </c>
      <c r="AX11" s="338">
        <v>32.4</v>
      </c>
      <c r="AY11" s="338">
        <v>25.717518773788704</v>
      </c>
      <c r="AZ11" s="339">
        <v>-0.20624942056207696</v>
      </c>
      <c r="BA11" s="341" t="s">
        <v>120</v>
      </c>
      <c r="BB11" s="353">
        <v>25</v>
      </c>
      <c r="BC11" s="339" t="s">
        <v>326</v>
      </c>
      <c r="BD11" s="338" t="s">
        <v>326</v>
      </c>
      <c r="BE11" s="338">
        <v>20000</v>
      </c>
      <c r="BF11" s="339" t="s">
        <v>326</v>
      </c>
      <c r="BG11" s="343"/>
      <c r="BH11" s="343">
        <v>0.65780000000000005</v>
      </c>
      <c r="BI11" s="344">
        <v>2.5</v>
      </c>
      <c r="BJ11" s="345">
        <v>1.1226851851851851E-3</v>
      </c>
      <c r="BK11" s="355"/>
      <c r="BL11" s="355"/>
      <c r="BM11" s="355"/>
      <c r="BN11" s="355"/>
      <c r="BO11" s="355"/>
      <c r="BP11" s="355"/>
      <c r="BQ11" s="355"/>
      <c r="BR11" s="355"/>
      <c r="BS11" s="355"/>
      <c r="BT11" s="355"/>
      <c r="BU11" s="355"/>
      <c r="BV11" s="355"/>
      <c r="BW11" s="355"/>
      <c r="BX11" s="355"/>
      <c r="BY11" s="355"/>
      <c r="BZ11" s="346">
        <v>0</v>
      </c>
      <c r="CA11" s="346">
        <v>0</v>
      </c>
      <c r="CB11" s="346">
        <v>0</v>
      </c>
      <c r="CC11" s="346">
        <v>0.5714285714285714</v>
      </c>
      <c r="CD11" s="346">
        <v>0.71428571428571419</v>
      </c>
      <c r="CE11" s="346">
        <v>0</v>
      </c>
      <c r="CF11" s="346">
        <v>0</v>
      </c>
      <c r="CG11" s="346">
        <v>0.42857142857142855</v>
      </c>
      <c r="CH11" s="346">
        <v>0.42857142857142855</v>
      </c>
      <c r="CI11" s="346">
        <v>0</v>
      </c>
      <c r="CJ11" s="346">
        <v>0</v>
      </c>
      <c r="CK11" s="346">
        <v>0</v>
      </c>
      <c r="CL11" s="355"/>
      <c r="CM11" s="355"/>
      <c r="CN11" s="355"/>
      <c r="CO11" s="355"/>
      <c r="CP11" s="355"/>
      <c r="CQ11" s="355"/>
      <c r="CR11" s="355"/>
      <c r="CS11" s="355"/>
      <c r="CT11" s="355"/>
      <c r="CU11" s="355"/>
      <c r="CV11" s="355"/>
      <c r="CW11" s="355"/>
      <c r="CX11" s="355"/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5"/>
      <c r="DJ11" s="355"/>
      <c r="DK11" s="355"/>
      <c r="DL11" s="355"/>
      <c r="DM11" s="355"/>
      <c r="DN11" s="355"/>
      <c r="DO11" s="355"/>
      <c r="DP11" s="355"/>
      <c r="DQ11" s="355"/>
      <c r="DR11" s="355"/>
      <c r="DS11" s="355"/>
      <c r="DT11" s="347"/>
      <c r="DU11" s="348"/>
    </row>
    <row r="12" spans="1:126" s="351" customFormat="1" ht="57.75" customHeight="1">
      <c r="A12" s="332"/>
      <c r="B12" s="333" t="s">
        <v>310</v>
      </c>
      <c r="C12" s="333" t="s">
        <v>320</v>
      </c>
      <c r="D12" s="334" t="s">
        <v>318</v>
      </c>
      <c r="E12" s="334" t="s">
        <v>71</v>
      </c>
      <c r="F12" s="334" t="s">
        <v>316</v>
      </c>
      <c r="G12" s="334" t="s">
        <v>311</v>
      </c>
      <c r="H12" s="335" t="s">
        <v>312</v>
      </c>
      <c r="I12" s="333" t="s">
        <v>313</v>
      </c>
      <c r="J12" s="336" t="s">
        <v>341</v>
      </c>
      <c r="K12" s="333" t="s">
        <v>32</v>
      </c>
      <c r="L12" s="333" t="s">
        <v>33</v>
      </c>
      <c r="M12" s="333">
        <v>4.2857142857142856</v>
      </c>
      <c r="N12" s="333" t="s">
        <v>272</v>
      </c>
      <c r="O12" s="337">
        <v>144.05050266681477</v>
      </c>
      <c r="P12" s="337">
        <v>617.35929714349186</v>
      </c>
      <c r="Q12" s="338">
        <v>246943.71885739674</v>
      </c>
      <c r="R12" s="352">
        <v>246943.71885739674</v>
      </c>
      <c r="S12" s="339">
        <v>0</v>
      </c>
      <c r="T12" s="337">
        <v>617359.29714349192</v>
      </c>
      <c r="U12" s="353">
        <v>953361</v>
      </c>
      <c r="V12" s="339">
        <v>0.54425632595342877</v>
      </c>
      <c r="W12" s="341">
        <v>4.5</v>
      </c>
      <c r="X12" s="341">
        <v>2.2999999999999998</v>
      </c>
      <c r="Y12" s="339">
        <v>-0.48888888888888893</v>
      </c>
      <c r="Z12" s="337">
        <v>137190.95492077598</v>
      </c>
      <c r="AA12" s="353">
        <v>414504.78260869568</v>
      </c>
      <c r="AB12" s="339">
        <v>2.0213710725175784</v>
      </c>
      <c r="AC12" s="339">
        <v>0.1</v>
      </c>
      <c r="AD12" s="339">
        <v>0.17517288833925448</v>
      </c>
      <c r="AE12" s="339">
        <v>0.75172888339254484</v>
      </c>
      <c r="AF12" s="341">
        <v>61735.929714349193</v>
      </c>
      <c r="AG12" s="353">
        <v>167003</v>
      </c>
      <c r="AH12" s="339">
        <v>1.7051184095342737</v>
      </c>
      <c r="AI12" s="339">
        <v>2.3E-3</v>
      </c>
      <c r="AJ12" s="339">
        <v>4.1516277674459095E-3</v>
      </c>
      <c r="AK12" s="339">
        <v>0.80505555106343896</v>
      </c>
      <c r="AL12" s="341">
        <v>1419.9263834300314</v>
      </c>
      <c r="AM12" s="353">
        <v>3958</v>
      </c>
      <c r="AN12" s="339">
        <v>1.7874684534270684</v>
      </c>
      <c r="AO12" s="338">
        <v>399.99999999999994</v>
      </c>
      <c r="AP12" s="338">
        <v>259.02435578694406</v>
      </c>
      <c r="AQ12" s="339">
        <v>-0.35243911053263977</v>
      </c>
      <c r="AR12" s="338">
        <v>1799.9999999999998</v>
      </c>
      <c r="AS12" s="342">
        <v>595.7560183099713</v>
      </c>
      <c r="AT12" s="339">
        <v>-0.66902443427223812</v>
      </c>
      <c r="AU12" s="342">
        <v>3.9999999999999996</v>
      </c>
      <c r="AV12" s="342">
        <v>1.4786783402537484</v>
      </c>
      <c r="AW12" s="339">
        <v>-0.63033041493656283</v>
      </c>
      <c r="AX12" s="338">
        <v>173.91304347826085</v>
      </c>
      <c r="AY12" s="338">
        <v>62.391035588023435</v>
      </c>
      <c r="AZ12" s="339">
        <v>-0.64125154536886519</v>
      </c>
      <c r="BA12" s="341"/>
      <c r="BB12" s="353"/>
      <c r="BC12" s="339"/>
      <c r="BD12" s="338"/>
      <c r="BE12" s="338"/>
      <c r="BF12" s="339"/>
      <c r="BG12" s="343"/>
      <c r="BH12" s="343"/>
      <c r="BI12" s="344"/>
      <c r="BJ12" s="345"/>
      <c r="BK12" s="355"/>
      <c r="BL12" s="355"/>
      <c r="BM12" s="355"/>
      <c r="BN12" s="355"/>
      <c r="BO12" s="355"/>
      <c r="BP12" s="355"/>
      <c r="BQ12" s="355"/>
      <c r="BR12" s="355"/>
      <c r="BS12" s="355"/>
      <c r="BT12" s="355"/>
      <c r="BU12" s="355"/>
      <c r="BV12" s="355"/>
      <c r="BW12" s="355"/>
      <c r="BX12" s="355"/>
      <c r="BY12" s="355"/>
      <c r="BZ12" s="346"/>
      <c r="CA12" s="346"/>
      <c r="CB12" s="346"/>
      <c r="CC12" s="346"/>
      <c r="CD12" s="346"/>
      <c r="CE12" s="346"/>
      <c r="CF12" s="346"/>
      <c r="CG12" s="346"/>
      <c r="CH12" s="346"/>
      <c r="CI12" s="346"/>
      <c r="CJ12" s="346"/>
      <c r="CK12" s="346">
        <v>0.8571428571428571</v>
      </c>
      <c r="CL12" s="355">
        <v>1</v>
      </c>
      <c r="CM12" s="355">
        <v>1</v>
      </c>
      <c r="CN12" s="355">
        <v>1</v>
      </c>
      <c r="CO12" s="355">
        <v>0.42857142857142855</v>
      </c>
      <c r="CP12" s="355"/>
      <c r="CQ12" s="355"/>
      <c r="CR12" s="355"/>
      <c r="CS12" s="355"/>
      <c r="CT12" s="355"/>
      <c r="CU12" s="355"/>
      <c r="CV12" s="355"/>
      <c r="CW12" s="355"/>
      <c r="CX12" s="355"/>
      <c r="CY12" s="355"/>
      <c r="CZ12" s="355"/>
      <c r="DA12" s="355"/>
      <c r="DB12" s="355"/>
      <c r="DC12" s="355"/>
      <c r="DD12" s="355"/>
      <c r="DE12" s="355"/>
      <c r="DF12" s="355"/>
      <c r="DG12" s="355"/>
      <c r="DH12" s="355"/>
      <c r="DI12" s="355"/>
      <c r="DJ12" s="355"/>
      <c r="DK12" s="355"/>
      <c r="DL12" s="355"/>
      <c r="DM12" s="355"/>
      <c r="DN12" s="355"/>
      <c r="DO12" s="355"/>
      <c r="DP12" s="355"/>
      <c r="DQ12" s="355"/>
      <c r="DR12" s="355"/>
      <c r="DS12" s="355"/>
      <c r="DT12" s="347"/>
      <c r="DU12" s="348"/>
    </row>
    <row r="13" spans="1:126" s="351" customFormat="1" ht="57.75" customHeight="1">
      <c r="A13" s="332"/>
      <c r="B13" s="333" t="s">
        <v>310</v>
      </c>
      <c r="C13" s="333" t="s">
        <v>320</v>
      </c>
      <c r="D13" s="334" t="s">
        <v>318</v>
      </c>
      <c r="E13" s="334" t="s">
        <v>71</v>
      </c>
      <c r="F13" s="334" t="s">
        <v>316</v>
      </c>
      <c r="G13" s="334" t="s">
        <v>75</v>
      </c>
      <c r="H13" s="335" t="s">
        <v>314</v>
      </c>
      <c r="I13" s="333" t="s">
        <v>315</v>
      </c>
      <c r="J13" s="336" t="s">
        <v>341</v>
      </c>
      <c r="K13" s="333" t="s">
        <v>32</v>
      </c>
      <c r="L13" s="333" t="s">
        <v>33</v>
      </c>
      <c r="M13" s="333">
        <v>4.2857142857142856</v>
      </c>
      <c r="N13" s="333" t="s">
        <v>272</v>
      </c>
      <c r="O13" s="337">
        <v>375.73805689747724</v>
      </c>
      <c r="P13" s="337">
        <v>1610.3059581320451</v>
      </c>
      <c r="Q13" s="338">
        <v>500000</v>
      </c>
      <c r="R13" s="352">
        <v>452007.75</v>
      </c>
      <c r="S13" s="339">
        <v>-9.5984500000000028E-2</v>
      </c>
      <c r="T13" s="337">
        <v>1610305.9581320451</v>
      </c>
      <c r="U13" s="353">
        <v>1467576</v>
      </c>
      <c r="V13" s="339">
        <v>-8.863530399999997E-2</v>
      </c>
      <c r="W13" s="341">
        <v>4</v>
      </c>
      <c r="X13" s="341">
        <v>3.6696922869188184</v>
      </c>
      <c r="Y13" s="339">
        <v>-8.2576928270295391E-2</v>
      </c>
      <c r="Z13" s="337">
        <v>402576.48953301128</v>
      </c>
      <c r="AA13" s="353">
        <v>399918</v>
      </c>
      <c r="AB13" s="339">
        <v>-6.6036879999999964E-3</v>
      </c>
      <c r="AC13" s="339">
        <v>0.64</v>
      </c>
      <c r="AD13" s="339">
        <v>0.64881478029076523</v>
      </c>
      <c r="AE13" s="339">
        <v>1.3773094204320602E-2</v>
      </c>
      <c r="AF13" s="341">
        <v>1030595.8132045089</v>
      </c>
      <c r="AG13" s="353">
        <v>952185</v>
      </c>
      <c r="AH13" s="339">
        <v>-7.6082992187500031E-2</v>
      </c>
      <c r="AI13" s="339">
        <v>1.0999999999999999E-2</v>
      </c>
      <c r="AJ13" s="339">
        <v>7.6132343401636438E-3</v>
      </c>
      <c r="AK13" s="339">
        <v>-0.30788778725785049</v>
      </c>
      <c r="AL13" s="341">
        <v>17713.365539452494</v>
      </c>
      <c r="AM13" s="353">
        <v>11173</v>
      </c>
      <c r="AN13" s="339">
        <v>-0.36923336363636361</v>
      </c>
      <c r="AO13" s="338">
        <v>310.5</v>
      </c>
      <c r="AP13" s="338">
        <v>307.9961446630362</v>
      </c>
      <c r="AQ13" s="339">
        <v>-8.063946334826988E-3</v>
      </c>
      <c r="AR13" s="338">
        <v>1242</v>
      </c>
      <c r="AS13" s="342">
        <v>1130.2510764706765</v>
      </c>
      <c r="AT13" s="339">
        <v>-8.9974978687055951E-2</v>
      </c>
      <c r="AU13" s="342">
        <v>0.48515625000000001</v>
      </c>
      <c r="AV13" s="342">
        <v>0.47470580822004127</v>
      </c>
      <c r="AW13" s="339">
        <v>-2.154036308912588E-2</v>
      </c>
      <c r="AX13" s="338">
        <v>28.22727272727273</v>
      </c>
      <c r="AY13" s="338">
        <v>40.455361138458784</v>
      </c>
      <c r="AZ13" s="339">
        <v>0.43320119975216298</v>
      </c>
      <c r="BA13" s="341"/>
      <c r="BB13" s="353"/>
      <c r="BC13" s="339"/>
      <c r="BD13" s="338"/>
      <c r="BE13" s="338"/>
      <c r="BF13" s="339"/>
      <c r="BG13" s="343"/>
      <c r="BH13" s="343"/>
      <c r="BI13" s="344"/>
      <c r="BJ13" s="345"/>
      <c r="BK13" s="355"/>
      <c r="BL13" s="355"/>
      <c r="BM13" s="355"/>
      <c r="BN13" s="355"/>
      <c r="BO13" s="355"/>
      <c r="BP13" s="355"/>
      <c r="BQ13" s="355"/>
      <c r="BR13" s="355"/>
      <c r="BS13" s="355"/>
      <c r="BT13" s="355"/>
      <c r="BU13" s="355"/>
      <c r="BV13" s="355"/>
      <c r="BW13" s="355"/>
      <c r="BX13" s="355"/>
      <c r="BY13" s="355"/>
      <c r="BZ13" s="346"/>
      <c r="CA13" s="346"/>
      <c r="CB13" s="346"/>
      <c r="CC13" s="346"/>
      <c r="CD13" s="346"/>
      <c r="CE13" s="346"/>
      <c r="CF13" s="346"/>
      <c r="CG13" s="346"/>
      <c r="CH13" s="346"/>
      <c r="CI13" s="346"/>
      <c r="CJ13" s="346"/>
      <c r="CK13" s="346">
        <v>0.8571428571428571</v>
      </c>
      <c r="CL13" s="355">
        <v>1</v>
      </c>
      <c r="CM13" s="355">
        <v>1</v>
      </c>
      <c r="CN13" s="355">
        <v>1</v>
      </c>
      <c r="CO13" s="355">
        <v>0.42857142857142855</v>
      </c>
      <c r="CP13" s="355"/>
      <c r="CQ13" s="355"/>
      <c r="CR13" s="355"/>
      <c r="CS13" s="355"/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5"/>
      <c r="DE13" s="355"/>
      <c r="DF13" s="355"/>
      <c r="DG13" s="355"/>
      <c r="DH13" s="355"/>
      <c r="DI13" s="355"/>
      <c r="DJ13" s="355"/>
      <c r="DK13" s="355"/>
      <c r="DL13" s="355"/>
      <c r="DM13" s="355"/>
      <c r="DN13" s="355"/>
      <c r="DO13" s="355"/>
      <c r="DP13" s="355"/>
      <c r="DQ13" s="355"/>
      <c r="DR13" s="355"/>
      <c r="DS13" s="355"/>
      <c r="DT13" s="347"/>
      <c r="DU13" s="348"/>
    </row>
    <row r="14" spans="1:126" s="351" customFormat="1" ht="57.75" customHeight="1">
      <c r="A14" s="332"/>
      <c r="B14" s="333" t="s">
        <v>336</v>
      </c>
      <c r="C14" s="333" t="s">
        <v>339</v>
      </c>
      <c r="D14" s="334" t="s">
        <v>338</v>
      </c>
      <c r="E14" s="334" t="s">
        <v>71</v>
      </c>
      <c r="F14" s="334" t="s">
        <v>337</v>
      </c>
      <c r="G14" s="334" t="s">
        <v>321</v>
      </c>
      <c r="H14" s="335" t="s">
        <v>322</v>
      </c>
      <c r="I14" s="333" t="s">
        <v>323</v>
      </c>
      <c r="J14" s="334"/>
      <c r="K14" s="333" t="s">
        <v>324</v>
      </c>
      <c r="L14" s="333" t="s">
        <v>325</v>
      </c>
      <c r="M14" s="333">
        <v>2</v>
      </c>
      <c r="N14" s="333" t="s">
        <v>272</v>
      </c>
      <c r="O14" s="337">
        <v>1</v>
      </c>
      <c r="P14" s="337">
        <v>2</v>
      </c>
      <c r="Q14" s="338">
        <v>480000</v>
      </c>
      <c r="R14" s="352">
        <v>480000</v>
      </c>
      <c r="S14" s="339">
        <v>0</v>
      </c>
      <c r="T14" s="337">
        <v>2700000</v>
      </c>
      <c r="U14" s="353">
        <v>5450161</v>
      </c>
      <c r="V14" s="339">
        <v>1.0185781481481482</v>
      </c>
      <c r="W14" s="341" t="s">
        <v>120</v>
      </c>
      <c r="X14" s="341">
        <v>3.0588482569850526</v>
      </c>
      <c r="Y14" s="339" t="s">
        <v>326</v>
      </c>
      <c r="Z14" s="337" t="s">
        <v>300</v>
      </c>
      <c r="AA14" s="353">
        <v>1781769</v>
      </c>
      <c r="AB14" s="339" t="s">
        <v>326</v>
      </c>
      <c r="AC14" s="339"/>
      <c r="AD14" s="339"/>
      <c r="AE14" s="339"/>
      <c r="AF14" s="341" t="s">
        <v>326</v>
      </c>
      <c r="AG14" s="353"/>
      <c r="AH14" s="339" t="s">
        <v>326</v>
      </c>
      <c r="AI14" s="339" t="s">
        <v>300</v>
      </c>
      <c r="AJ14" s="339">
        <v>3.9408010148691023E-3</v>
      </c>
      <c r="AK14" s="339" t="s">
        <v>326</v>
      </c>
      <c r="AL14" s="341" t="s">
        <v>326</v>
      </c>
      <c r="AM14" s="353">
        <v>21478</v>
      </c>
      <c r="AN14" s="339" t="s">
        <v>326</v>
      </c>
      <c r="AO14" s="338">
        <v>177.77777777777777</v>
      </c>
      <c r="AP14" s="338">
        <v>88.070792771075929</v>
      </c>
      <c r="AQ14" s="339">
        <v>-0.50460179066269784</v>
      </c>
      <c r="AR14" s="338" t="s">
        <v>326</v>
      </c>
      <c r="AS14" s="342">
        <v>269.39519095909736</v>
      </c>
      <c r="AT14" s="339" t="s">
        <v>326</v>
      </c>
      <c r="AU14" s="342" t="s">
        <v>326</v>
      </c>
      <c r="AV14" s="342" t="s">
        <v>326</v>
      </c>
      <c r="AW14" s="339" t="s">
        <v>326</v>
      </c>
      <c r="AX14" s="338" t="s">
        <v>326</v>
      </c>
      <c r="AY14" s="338">
        <v>22.348449576310642</v>
      </c>
      <c r="AZ14" s="339" t="s">
        <v>326</v>
      </c>
      <c r="BA14" s="341"/>
      <c r="BB14" s="353"/>
      <c r="BC14" s="339"/>
      <c r="BD14" s="338"/>
      <c r="BE14" s="338"/>
      <c r="BF14" s="339"/>
      <c r="BG14" s="343"/>
      <c r="BH14" s="343"/>
      <c r="BI14" s="344"/>
      <c r="BJ14" s="345"/>
      <c r="BK14" s="355"/>
      <c r="BL14" s="355"/>
      <c r="BM14" s="355"/>
      <c r="BN14" s="35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46"/>
      <c r="CA14" s="346"/>
      <c r="CB14" s="346"/>
      <c r="CC14" s="346"/>
      <c r="CD14" s="346"/>
      <c r="CE14" s="346"/>
      <c r="CF14" s="346"/>
      <c r="CG14" s="346"/>
      <c r="CH14" s="346"/>
      <c r="CI14" s="346"/>
      <c r="CJ14" s="346"/>
      <c r="CK14" s="346"/>
      <c r="CL14" s="355"/>
      <c r="CM14" s="355"/>
      <c r="CN14" s="355"/>
      <c r="CO14" s="355"/>
      <c r="CP14" s="355"/>
      <c r="CQ14" s="355"/>
      <c r="CR14" s="355"/>
      <c r="CS14" s="355"/>
      <c r="CT14" s="355"/>
      <c r="CU14" s="355"/>
      <c r="CV14" s="355"/>
      <c r="CW14" s="355"/>
      <c r="CX14" s="355"/>
      <c r="CY14" s="355"/>
      <c r="CZ14" s="355"/>
      <c r="DA14" s="355"/>
      <c r="DB14" s="355"/>
      <c r="DC14" s="355"/>
      <c r="DD14" s="355"/>
      <c r="DE14" s="355"/>
      <c r="DF14" s="355"/>
      <c r="DG14" s="355"/>
      <c r="DH14" s="355"/>
      <c r="DI14" s="355"/>
      <c r="DJ14" s="355"/>
      <c r="DK14" s="355"/>
      <c r="DL14" s="355"/>
      <c r="DM14" s="355"/>
      <c r="DN14" s="355"/>
      <c r="DO14" s="355"/>
      <c r="DP14" s="355"/>
      <c r="DQ14" s="355"/>
      <c r="DR14" s="355"/>
      <c r="DS14" s="355"/>
      <c r="DT14" s="347"/>
      <c r="DU14" s="348"/>
    </row>
    <row r="15" spans="1:126" s="351" customFormat="1" ht="57.75" customHeight="1">
      <c r="A15" s="332"/>
      <c r="B15" s="333" t="s">
        <v>336</v>
      </c>
      <c r="C15" s="333" t="s">
        <v>339</v>
      </c>
      <c r="D15" s="334" t="s">
        <v>338</v>
      </c>
      <c r="E15" s="334" t="s">
        <v>71</v>
      </c>
      <c r="F15" s="334" t="s">
        <v>337</v>
      </c>
      <c r="G15" s="334" t="s">
        <v>321</v>
      </c>
      <c r="H15" s="335" t="s">
        <v>327</v>
      </c>
      <c r="I15" s="333" t="s">
        <v>300</v>
      </c>
      <c r="J15" s="334"/>
      <c r="K15" s="333" t="s">
        <v>300</v>
      </c>
      <c r="L15" s="333" t="s">
        <v>300</v>
      </c>
      <c r="M15" s="333" t="s">
        <v>300</v>
      </c>
      <c r="N15" s="333" t="s">
        <v>300</v>
      </c>
      <c r="O15" s="337" t="s">
        <v>300</v>
      </c>
      <c r="P15" s="337">
        <v>2</v>
      </c>
      <c r="Q15" s="338">
        <v>30000</v>
      </c>
      <c r="R15" s="352"/>
      <c r="S15" s="339">
        <v>-1</v>
      </c>
      <c r="T15" s="337" t="s">
        <v>326</v>
      </c>
      <c r="U15" s="353"/>
      <c r="V15" s="339" t="s">
        <v>326</v>
      </c>
      <c r="W15" s="341" t="s">
        <v>120</v>
      </c>
      <c r="X15" s="341" t="s">
        <v>326</v>
      </c>
      <c r="Y15" s="339" t="s">
        <v>326</v>
      </c>
      <c r="Z15" s="337" t="e">
        <v>#VALUE!</v>
      </c>
      <c r="AA15" s="353"/>
      <c r="AB15" s="339" t="s">
        <v>326</v>
      </c>
      <c r="AC15" s="339">
        <v>1.0999999999999999E-2</v>
      </c>
      <c r="AD15" s="339" t="s">
        <v>326</v>
      </c>
      <c r="AE15" s="339" t="s">
        <v>326</v>
      </c>
      <c r="AF15" s="341" t="s">
        <v>326</v>
      </c>
      <c r="AG15" s="353"/>
      <c r="AH15" s="339" t="s">
        <v>326</v>
      </c>
      <c r="AI15" s="339">
        <v>2.5000000000000001E-4</v>
      </c>
      <c r="AJ15" s="339" t="e">
        <v>#DIV/0!</v>
      </c>
      <c r="AK15" s="339" t="s">
        <v>326</v>
      </c>
      <c r="AL15" s="341" t="s">
        <v>326</v>
      </c>
      <c r="AM15" s="353"/>
      <c r="AN15" s="339" t="s">
        <v>326</v>
      </c>
      <c r="AO15" s="338" t="s">
        <v>326</v>
      </c>
      <c r="AP15" s="338" t="s">
        <v>326</v>
      </c>
      <c r="AQ15" s="339" t="s">
        <v>326</v>
      </c>
      <c r="AR15" s="338" t="s">
        <v>326</v>
      </c>
      <c r="AS15" s="342" t="s">
        <v>326</v>
      </c>
      <c r="AT15" s="339" t="s">
        <v>326</v>
      </c>
      <c r="AU15" s="342" t="s">
        <v>326</v>
      </c>
      <c r="AV15" s="342" t="s">
        <v>326</v>
      </c>
      <c r="AW15" s="339" t="s">
        <v>326</v>
      </c>
      <c r="AX15" s="338" t="s">
        <v>326</v>
      </c>
      <c r="AY15" s="338" t="s">
        <v>326</v>
      </c>
      <c r="AZ15" s="339" t="s">
        <v>326</v>
      </c>
      <c r="BA15" s="341"/>
      <c r="BB15" s="353"/>
      <c r="BC15" s="339"/>
      <c r="BD15" s="338"/>
      <c r="BE15" s="338"/>
      <c r="BF15" s="339"/>
      <c r="BG15" s="343"/>
      <c r="BH15" s="343"/>
      <c r="BI15" s="344"/>
      <c r="BJ15" s="345"/>
      <c r="BK15" s="355"/>
      <c r="BL15" s="355"/>
      <c r="BM15" s="355"/>
      <c r="BN15" s="355"/>
      <c r="BO15" s="355"/>
      <c r="BP15" s="355"/>
      <c r="BQ15" s="355"/>
      <c r="BR15" s="355"/>
      <c r="BS15" s="355"/>
      <c r="BT15" s="355"/>
      <c r="BU15" s="355"/>
      <c r="BV15" s="355"/>
      <c r="BW15" s="355"/>
      <c r="BX15" s="355"/>
      <c r="BY15" s="355"/>
      <c r="BZ15" s="346"/>
      <c r="CA15" s="346"/>
      <c r="CB15" s="346"/>
      <c r="CC15" s="346"/>
      <c r="CD15" s="346"/>
      <c r="CE15" s="346"/>
      <c r="CF15" s="346"/>
      <c r="CG15" s="346"/>
      <c r="CH15" s="346"/>
      <c r="CI15" s="346"/>
      <c r="CJ15" s="346"/>
      <c r="CK15" s="346"/>
      <c r="CL15" s="355"/>
      <c r="CM15" s="355"/>
      <c r="CN15" s="355"/>
      <c r="CO15" s="355"/>
      <c r="CP15" s="355"/>
      <c r="CQ15" s="355"/>
      <c r="CR15" s="355"/>
      <c r="CS15" s="355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5"/>
      <c r="DE15" s="355"/>
      <c r="DF15" s="355"/>
      <c r="DG15" s="355"/>
      <c r="DH15" s="355"/>
      <c r="DI15" s="355"/>
      <c r="DJ15" s="355"/>
      <c r="DK15" s="355"/>
      <c r="DL15" s="355"/>
      <c r="DM15" s="355"/>
      <c r="DN15" s="355"/>
      <c r="DO15" s="355"/>
      <c r="DP15" s="355"/>
      <c r="DQ15" s="355"/>
      <c r="DR15" s="355"/>
      <c r="DS15" s="355"/>
      <c r="DT15" s="347"/>
      <c r="DU15" s="348"/>
    </row>
    <row r="16" spans="1:126" s="351" customFormat="1" ht="57.75" customHeight="1">
      <c r="A16" s="332"/>
      <c r="B16" s="333" t="s">
        <v>336</v>
      </c>
      <c r="C16" s="333" t="s">
        <v>339</v>
      </c>
      <c r="D16" s="334" t="s">
        <v>338</v>
      </c>
      <c r="E16" s="334" t="s">
        <v>71</v>
      </c>
      <c r="F16" s="334" t="s">
        <v>337</v>
      </c>
      <c r="G16" s="334" t="s">
        <v>126</v>
      </c>
      <c r="H16" s="335" t="s">
        <v>328</v>
      </c>
      <c r="I16" s="335" t="s">
        <v>329</v>
      </c>
      <c r="J16" s="334"/>
      <c r="K16" s="333" t="s">
        <v>32</v>
      </c>
      <c r="L16" s="333" t="s">
        <v>140</v>
      </c>
      <c r="M16" s="333">
        <v>5</v>
      </c>
      <c r="N16" s="333" t="s">
        <v>330</v>
      </c>
      <c r="O16" s="337">
        <v>2000</v>
      </c>
      <c r="P16" s="337">
        <v>10000</v>
      </c>
      <c r="Q16" s="338">
        <v>350000</v>
      </c>
      <c r="R16" s="352">
        <v>285946.91666666669</v>
      </c>
      <c r="S16" s="339">
        <v>-0.18300880952380949</v>
      </c>
      <c r="T16" s="337">
        <v>1818181.8181818184</v>
      </c>
      <c r="U16" s="353">
        <v>2992132</v>
      </c>
      <c r="V16" s="339">
        <v>0.64567259999999993</v>
      </c>
      <c r="W16" s="341">
        <v>4.5</v>
      </c>
      <c r="X16" s="341">
        <v>2.7333818718637608</v>
      </c>
      <c r="Y16" s="339">
        <v>-0.39258180625249761</v>
      </c>
      <c r="Z16" s="337">
        <v>404040.40404040407</v>
      </c>
      <c r="AA16" s="353">
        <v>1094663</v>
      </c>
      <c r="AB16" s="339">
        <v>1.7092909249999999</v>
      </c>
      <c r="AC16" s="339"/>
      <c r="AD16" s="339"/>
      <c r="AE16" s="339"/>
      <c r="AF16" s="341"/>
      <c r="AG16" s="353"/>
      <c r="AH16" s="339"/>
      <c r="AI16" s="339">
        <v>5.4999999999999997E-3</v>
      </c>
      <c r="AJ16" s="339">
        <v>2.734505028521469E-3</v>
      </c>
      <c r="AK16" s="339">
        <v>-0.50281726754155109</v>
      </c>
      <c r="AL16" s="341">
        <v>10000</v>
      </c>
      <c r="AM16" s="353">
        <v>8182</v>
      </c>
      <c r="AN16" s="339">
        <v>-0.18179999999999996</v>
      </c>
      <c r="AO16" s="338">
        <v>192.49999999999997</v>
      </c>
      <c r="AP16" s="338">
        <v>95.566277379028307</v>
      </c>
      <c r="AQ16" s="339">
        <v>-0.50355180582322956</v>
      </c>
      <c r="AR16" s="338">
        <v>866.25</v>
      </c>
      <c r="AS16" s="342">
        <v>261.21913014933972</v>
      </c>
      <c r="AT16" s="339">
        <v>-0.69844833460393685</v>
      </c>
      <c r="AU16" s="342"/>
      <c r="AV16" s="342"/>
      <c r="AW16" s="339"/>
      <c r="AX16" s="338">
        <v>35</v>
      </c>
      <c r="AY16" s="338">
        <v>34.948290963904505</v>
      </c>
      <c r="AZ16" s="339">
        <v>-1.4774010312998964E-3</v>
      </c>
      <c r="BA16" s="341"/>
      <c r="BB16" s="353"/>
      <c r="BC16" s="339"/>
      <c r="BD16" s="338"/>
      <c r="BE16" s="338"/>
      <c r="BF16" s="339"/>
      <c r="BG16" s="343"/>
      <c r="BH16" s="343"/>
      <c r="BI16" s="344"/>
      <c r="BJ16" s="345"/>
      <c r="BK16" s="355"/>
      <c r="BL16" s="355"/>
      <c r="BM16" s="355"/>
      <c r="BN16" s="355"/>
      <c r="BO16" s="355"/>
      <c r="BP16" s="355"/>
      <c r="BQ16" s="355"/>
      <c r="BR16" s="355"/>
      <c r="BS16" s="355"/>
      <c r="BT16" s="355"/>
      <c r="BU16" s="355"/>
      <c r="BV16" s="355"/>
      <c r="BW16" s="355"/>
      <c r="BX16" s="355"/>
      <c r="BY16" s="355"/>
      <c r="BZ16" s="346"/>
      <c r="CA16" s="346"/>
      <c r="CB16" s="346"/>
      <c r="CC16" s="346"/>
      <c r="CD16" s="346"/>
      <c r="CE16" s="346"/>
      <c r="CF16" s="346"/>
      <c r="CG16" s="346"/>
      <c r="CH16" s="346"/>
      <c r="CI16" s="346"/>
      <c r="CJ16" s="346"/>
      <c r="CK16" s="346"/>
      <c r="CL16" s="355"/>
      <c r="CM16" s="355"/>
      <c r="CN16" s="355"/>
      <c r="CO16" s="355"/>
      <c r="CP16" s="355"/>
      <c r="CQ16" s="355"/>
      <c r="CR16" s="355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5"/>
      <c r="DE16" s="355"/>
      <c r="DF16" s="355"/>
      <c r="DG16" s="355"/>
      <c r="DH16" s="355"/>
      <c r="DI16" s="355"/>
      <c r="DJ16" s="355"/>
      <c r="DK16" s="355"/>
      <c r="DL16" s="355"/>
      <c r="DM16" s="355"/>
      <c r="DN16" s="355"/>
      <c r="DO16" s="355"/>
      <c r="DP16" s="355"/>
      <c r="DQ16" s="355"/>
      <c r="DR16" s="355"/>
      <c r="DS16" s="355"/>
      <c r="DT16" s="347"/>
      <c r="DU16" s="348"/>
    </row>
    <row r="17" spans="1:125" s="351" customFormat="1" ht="57.75" customHeight="1">
      <c r="A17" s="332"/>
      <c r="B17" s="333" t="s">
        <v>336</v>
      </c>
      <c r="C17" s="333" t="s">
        <v>339</v>
      </c>
      <c r="D17" s="334" t="s">
        <v>338</v>
      </c>
      <c r="E17" s="334" t="s">
        <v>71</v>
      </c>
      <c r="F17" s="334" t="s">
        <v>337</v>
      </c>
      <c r="G17" s="334" t="s">
        <v>75</v>
      </c>
      <c r="H17" s="335" t="s">
        <v>331</v>
      </c>
      <c r="I17" s="335" t="s">
        <v>332</v>
      </c>
      <c r="J17" s="334"/>
      <c r="K17" s="333" t="s">
        <v>32</v>
      </c>
      <c r="L17" s="333" t="s">
        <v>33</v>
      </c>
      <c r="M17" s="333">
        <v>6</v>
      </c>
      <c r="N17" s="333" t="s">
        <v>330</v>
      </c>
      <c r="O17" s="337">
        <v>5112.4007107716388</v>
      </c>
      <c r="P17" s="337">
        <v>30674.404264629833</v>
      </c>
      <c r="Q17" s="338">
        <v>1230902.4943310663</v>
      </c>
      <c r="R17" s="352">
        <v>560724.35</v>
      </c>
      <c r="S17" s="339">
        <v>-0.54446078988187807</v>
      </c>
      <c r="T17" s="337">
        <v>19281054.109195895</v>
      </c>
      <c r="U17" s="353">
        <v>8868956</v>
      </c>
      <c r="V17" s="339">
        <v>-0.54001705768928654</v>
      </c>
      <c r="W17" s="341">
        <v>4</v>
      </c>
      <c r="X17" s="341">
        <v>3.2994222913185962</v>
      </c>
      <c r="Y17" s="339">
        <v>-0.17514442717035095</v>
      </c>
      <c r="Z17" s="337">
        <v>4820263.5272989739</v>
      </c>
      <c r="AA17" s="353">
        <v>2688033</v>
      </c>
      <c r="AB17" s="339">
        <v>-0.44234729392352656</v>
      </c>
      <c r="AC17" s="339"/>
      <c r="AD17" s="339"/>
      <c r="AE17" s="339"/>
      <c r="AF17" s="341"/>
      <c r="AG17" s="353"/>
      <c r="AH17" s="339"/>
      <c r="AI17" s="339">
        <v>7.000000000000001E-4</v>
      </c>
      <c r="AJ17" s="339">
        <v>6.9996964693476882E-4</v>
      </c>
      <c r="AK17" s="339">
        <v>-4.3361521758988886E-5</v>
      </c>
      <c r="AL17" s="341">
        <v>13496.737876437128</v>
      </c>
      <c r="AM17" s="353">
        <v>6208</v>
      </c>
      <c r="AN17" s="339">
        <v>-0.54003700324964821</v>
      </c>
      <c r="AO17" s="338">
        <v>63.840000000000025</v>
      </c>
      <c r="AP17" s="338">
        <v>63.223264384218396</v>
      </c>
      <c r="AQ17" s="339">
        <v>-9.6606456106145266E-3</v>
      </c>
      <c r="AR17" s="338">
        <v>255.3600000000001</v>
      </c>
      <c r="AS17" s="342">
        <v>208.60024783921924</v>
      </c>
      <c r="AT17" s="339">
        <v>-0.18311306453939868</v>
      </c>
      <c r="AU17" s="342"/>
      <c r="AV17" s="342"/>
      <c r="AW17" s="339"/>
      <c r="AX17" s="338">
        <v>91.200000000000017</v>
      </c>
      <c r="AY17" s="338">
        <v>90.322865657216497</v>
      </c>
      <c r="AZ17" s="339">
        <v>-9.6177011270123236E-3</v>
      </c>
      <c r="BA17" s="341"/>
      <c r="BB17" s="353"/>
      <c r="BC17" s="339"/>
      <c r="BD17" s="338"/>
      <c r="BE17" s="338"/>
      <c r="BF17" s="339"/>
      <c r="BG17" s="343"/>
      <c r="BH17" s="343"/>
      <c r="BI17" s="344"/>
      <c r="BJ17" s="345"/>
      <c r="BK17" s="355"/>
      <c r="BL17" s="355"/>
      <c r="BM17" s="355"/>
      <c r="BN17" s="355"/>
      <c r="BO17" s="355"/>
      <c r="BP17" s="355"/>
      <c r="BQ17" s="355"/>
      <c r="BR17" s="355"/>
      <c r="BS17" s="355"/>
      <c r="BT17" s="355"/>
      <c r="BU17" s="355"/>
      <c r="BV17" s="355"/>
      <c r="BW17" s="355"/>
      <c r="BX17" s="355"/>
      <c r="BY17" s="355"/>
      <c r="BZ17" s="346"/>
      <c r="CA17" s="346"/>
      <c r="CB17" s="346"/>
      <c r="CC17" s="346"/>
      <c r="CD17" s="346"/>
      <c r="CE17" s="346"/>
      <c r="CF17" s="346"/>
      <c r="CG17" s="346"/>
      <c r="CH17" s="346"/>
      <c r="CI17" s="346"/>
      <c r="CJ17" s="346"/>
      <c r="CK17" s="346"/>
      <c r="CL17" s="355"/>
      <c r="CM17" s="355"/>
      <c r="CN17" s="355"/>
      <c r="CO17" s="355"/>
      <c r="CP17" s="355"/>
      <c r="CQ17" s="355"/>
      <c r="CR17" s="355"/>
      <c r="CS17" s="355"/>
      <c r="CT17" s="355"/>
      <c r="CU17" s="355"/>
      <c r="CV17" s="355"/>
      <c r="CW17" s="355"/>
      <c r="CX17" s="355"/>
      <c r="CY17" s="355"/>
      <c r="CZ17" s="355"/>
      <c r="DA17" s="355"/>
      <c r="DB17" s="355"/>
      <c r="DC17" s="355"/>
      <c r="DD17" s="355"/>
      <c r="DE17" s="355"/>
      <c r="DF17" s="355"/>
      <c r="DG17" s="355"/>
      <c r="DH17" s="355"/>
      <c r="DI17" s="355"/>
      <c r="DJ17" s="355"/>
      <c r="DK17" s="355"/>
      <c r="DL17" s="355"/>
      <c r="DM17" s="355"/>
      <c r="DN17" s="355"/>
      <c r="DO17" s="355"/>
      <c r="DP17" s="355"/>
      <c r="DQ17" s="355"/>
      <c r="DR17" s="355"/>
      <c r="DS17" s="355"/>
      <c r="DT17" s="347"/>
      <c r="DU17" s="348"/>
    </row>
    <row r="18" spans="1:125" s="351" customFormat="1" ht="57.75" customHeight="1">
      <c r="A18" s="332"/>
      <c r="B18" s="333" t="s">
        <v>336</v>
      </c>
      <c r="C18" s="333" t="s">
        <v>339</v>
      </c>
      <c r="D18" s="334" t="s">
        <v>338</v>
      </c>
      <c r="E18" s="334" t="s">
        <v>71</v>
      </c>
      <c r="F18" s="334" t="s">
        <v>337</v>
      </c>
      <c r="G18" s="334" t="s">
        <v>333</v>
      </c>
      <c r="H18" s="335" t="s">
        <v>334</v>
      </c>
      <c r="I18" s="333" t="s">
        <v>335</v>
      </c>
      <c r="J18" s="334"/>
      <c r="K18" s="333" t="s">
        <v>32</v>
      </c>
      <c r="L18" s="333" t="s">
        <v>325</v>
      </c>
      <c r="M18" s="333">
        <v>1</v>
      </c>
      <c r="N18" s="333" t="s">
        <v>269</v>
      </c>
      <c r="O18" s="337">
        <v>1</v>
      </c>
      <c r="P18" s="337">
        <v>1</v>
      </c>
      <c r="Q18" s="338">
        <v>1150000</v>
      </c>
      <c r="R18" s="352">
        <v>1150000</v>
      </c>
      <c r="S18" s="339">
        <v>0</v>
      </c>
      <c r="T18" s="337">
        <v>5000000</v>
      </c>
      <c r="U18" s="353">
        <v>5000000</v>
      </c>
      <c r="V18" s="339">
        <v>0</v>
      </c>
      <c r="W18" s="341">
        <v>1.5</v>
      </c>
      <c r="X18" s="341">
        <v>1.6172248680021062</v>
      </c>
      <c r="Y18" s="339">
        <v>7.8149912001404198E-2</v>
      </c>
      <c r="Z18" s="337">
        <v>3333333.3333333335</v>
      </c>
      <c r="AA18" s="353">
        <v>3091716</v>
      </c>
      <c r="AB18" s="339">
        <v>-7.2485200000000027E-2</v>
      </c>
      <c r="AC18" s="339"/>
      <c r="AD18" s="339"/>
      <c r="AE18" s="339"/>
      <c r="AF18" s="341"/>
      <c r="AG18" s="353"/>
      <c r="AH18" s="339"/>
      <c r="AI18" s="339">
        <v>1.1999999999999999E-3</v>
      </c>
      <c r="AJ18" s="339">
        <v>2.405E-3</v>
      </c>
      <c r="AK18" s="339">
        <v>1.0041666666666669</v>
      </c>
      <c r="AL18" s="341">
        <v>5999.9999999999991</v>
      </c>
      <c r="AM18" s="353">
        <v>12025</v>
      </c>
      <c r="AN18" s="339">
        <v>1.0041666666666669</v>
      </c>
      <c r="AO18" s="338">
        <v>230</v>
      </c>
      <c r="AP18" s="338">
        <v>230</v>
      </c>
      <c r="AQ18" s="339">
        <v>0</v>
      </c>
      <c r="AR18" s="338">
        <v>345</v>
      </c>
      <c r="AS18" s="342">
        <v>371.96171964048449</v>
      </c>
      <c r="AT18" s="339">
        <v>7.814991200140442E-2</v>
      </c>
      <c r="AU18" s="342"/>
      <c r="AV18" s="342"/>
      <c r="AW18" s="339"/>
      <c r="AX18" s="338">
        <v>191.66666666666669</v>
      </c>
      <c r="AY18" s="338">
        <v>95.63409563409563</v>
      </c>
      <c r="AZ18" s="339">
        <v>-0.50103950103950112</v>
      </c>
      <c r="BA18" s="341"/>
      <c r="BB18" s="353"/>
      <c r="BC18" s="339"/>
      <c r="BD18" s="338"/>
      <c r="BE18" s="338"/>
      <c r="BF18" s="339"/>
      <c r="BG18" s="343"/>
      <c r="BH18" s="343"/>
      <c r="BI18" s="344"/>
      <c r="BJ18" s="345"/>
      <c r="BK18" s="355"/>
      <c r="BL18" s="355"/>
      <c r="BM18" s="355"/>
      <c r="BN18" s="355"/>
      <c r="BO18" s="355"/>
      <c r="BP18" s="355"/>
      <c r="BQ18" s="355"/>
      <c r="BR18" s="355"/>
      <c r="BS18" s="355"/>
      <c r="BT18" s="355"/>
      <c r="BU18" s="355"/>
      <c r="BV18" s="355"/>
      <c r="BW18" s="355"/>
      <c r="BX18" s="355"/>
      <c r="BY18" s="355"/>
      <c r="BZ18" s="346"/>
      <c r="CA18" s="346"/>
      <c r="CB18" s="346"/>
      <c r="CC18" s="346"/>
      <c r="CD18" s="346"/>
      <c r="CE18" s="346"/>
      <c r="CF18" s="346"/>
      <c r="CG18" s="346"/>
      <c r="CH18" s="346"/>
      <c r="CI18" s="346"/>
      <c r="CJ18" s="346"/>
      <c r="CK18" s="346"/>
      <c r="CL18" s="355"/>
      <c r="CM18" s="355"/>
      <c r="CN18" s="355"/>
      <c r="CO18" s="355"/>
      <c r="CP18" s="355"/>
      <c r="CQ18" s="355"/>
      <c r="CR18" s="355"/>
      <c r="CS18" s="355"/>
      <c r="CT18" s="355"/>
      <c r="CU18" s="355"/>
      <c r="CV18" s="355"/>
      <c r="CW18" s="355"/>
      <c r="CX18" s="355"/>
      <c r="CY18" s="355"/>
      <c r="CZ18" s="355"/>
      <c r="DA18" s="355"/>
      <c r="DB18" s="355"/>
      <c r="DC18" s="355"/>
      <c r="DD18" s="355"/>
      <c r="DE18" s="355"/>
      <c r="DF18" s="355"/>
      <c r="DG18" s="355"/>
      <c r="DH18" s="355"/>
      <c r="DI18" s="355"/>
      <c r="DJ18" s="355"/>
      <c r="DK18" s="355"/>
      <c r="DL18" s="355"/>
      <c r="DM18" s="355"/>
      <c r="DN18" s="355"/>
      <c r="DO18" s="355"/>
      <c r="DP18" s="355"/>
      <c r="DQ18" s="355"/>
      <c r="DR18" s="355"/>
      <c r="DS18" s="355"/>
      <c r="DT18" s="347"/>
      <c r="DU18" s="348"/>
    </row>
    <row r="19" spans="1:125" s="351" customFormat="1" ht="57.75" customHeight="1">
      <c r="A19" s="332"/>
      <c r="B19" s="333" t="s">
        <v>343</v>
      </c>
      <c r="C19" s="333" t="s">
        <v>344</v>
      </c>
      <c r="D19" s="334" t="s">
        <v>318</v>
      </c>
      <c r="E19" s="334" t="s">
        <v>71</v>
      </c>
      <c r="F19" s="334" t="s">
        <v>316</v>
      </c>
      <c r="G19" s="334" t="s">
        <v>311</v>
      </c>
      <c r="H19" s="335" t="s">
        <v>312</v>
      </c>
      <c r="I19" s="333" t="s">
        <v>313</v>
      </c>
      <c r="J19" s="336" t="s">
        <v>340</v>
      </c>
      <c r="K19" s="333" t="s">
        <v>32</v>
      </c>
      <c r="L19" s="333" t="s">
        <v>33</v>
      </c>
      <c r="M19" s="333">
        <v>4.2857142857142856</v>
      </c>
      <c r="N19" s="333" t="s">
        <v>272</v>
      </c>
      <c r="O19" s="337">
        <v>144.05050266681477</v>
      </c>
      <c r="P19" s="337">
        <v>617.35929714349186</v>
      </c>
      <c r="Q19" s="338">
        <v>246943.71885739674</v>
      </c>
      <c r="R19" s="352">
        <v>246943.71885739674</v>
      </c>
      <c r="S19" s="339">
        <v>0</v>
      </c>
      <c r="T19" s="337">
        <v>617359.29714349192</v>
      </c>
      <c r="U19" s="353">
        <v>953361</v>
      </c>
      <c r="V19" s="339">
        <v>0.54425632595342877</v>
      </c>
      <c r="W19" s="341">
        <v>4.5</v>
      </c>
      <c r="X19" s="341">
        <v>2.2999999999999998</v>
      </c>
      <c r="Y19" s="339">
        <v>-0.48888888888888893</v>
      </c>
      <c r="Z19" s="337">
        <v>137190.95492077598</v>
      </c>
      <c r="AA19" s="353">
        <v>414504.78260869568</v>
      </c>
      <c r="AB19" s="339">
        <v>2.0213710725175784</v>
      </c>
      <c r="AC19" s="339">
        <v>0.1</v>
      </c>
      <c r="AD19" s="339">
        <v>0.17517288833925448</v>
      </c>
      <c r="AE19" s="339">
        <v>0.75172888339254484</v>
      </c>
      <c r="AF19" s="341">
        <v>61735.929714349193</v>
      </c>
      <c r="AG19" s="353">
        <v>167003</v>
      </c>
      <c r="AH19" s="339">
        <v>1.7051184095342737</v>
      </c>
      <c r="AI19" s="339">
        <v>2.3E-3</v>
      </c>
      <c r="AJ19" s="339">
        <v>4.1516277674459095E-3</v>
      </c>
      <c r="AK19" s="339">
        <v>0.80505555106343896</v>
      </c>
      <c r="AL19" s="341">
        <v>1419.9263834300314</v>
      </c>
      <c r="AM19" s="353">
        <v>3958</v>
      </c>
      <c r="AN19" s="339">
        <v>1.7874684534270684</v>
      </c>
      <c r="AO19" s="338">
        <v>399.99999999999994</v>
      </c>
      <c r="AP19" s="338">
        <v>259.02435578694406</v>
      </c>
      <c r="AQ19" s="339">
        <v>-0.35243911053263977</v>
      </c>
      <c r="AR19" s="338">
        <v>1799.9999999999998</v>
      </c>
      <c r="AS19" s="342">
        <v>595.7560183099713</v>
      </c>
      <c r="AT19" s="339">
        <v>-0.66902443427223812</v>
      </c>
      <c r="AU19" s="342">
        <v>3.9999999999999996</v>
      </c>
      <c r="AV19" s="342">
        <v>1.4786783402537484</v>
      </c>
      <c r="AW19" s="339">
        <v>-0.63033041493656283</v>
      </c>
      <c r="AX19" s="338">
        <v>173.91304347826085</v>
      </c>
      <c r="AY19" s="338">
        <v>62.391035588023435</v>
      </c>
      <c r="AZ19" s="339">
        <v>-0.64125154536886519</v>
      </c>
      <c r="BA19" s="341"/>
      <c r="BB19" s="353"/>
      <c r="BC19" s="339"/>
      <c r="BD19" s="338"/>
      <c r="BE19" s="338"/>
      <c r="BF19" s="339"/>
      <c r="BG19" s="343"/>
      <c r="BH19" s="343"/>
      <c r="BI19" s="344"/>
      <c r="BJ19" s="345"/>
      <c r="BK19" s="355"/>
      <c r="BL19" s="355"/>
      <c r="BM19" s="355"/>
      <c r="BN19" s="355"/>
      <c r="BO19" s="355"/>
      <c r="BP19" s="355"/>
      <c r="BQ19" s="355"/>
      <c r="BR19" s="355"/>
      <c r="BS19" s="355"/>
      <c r="BT19" s="355"/>
      <c r="BU19" s="355"/>
      <c r="BV19" s="355"/>
      <c r="BW19" s="355"/>
      <c r="BX19" s="355"/>
      <c r="BY19" s="355"/>
      <c r="BZ19" s="346"/>
      <c r="CA19" s="346"/>
      <c r="CB19" s="346"/>
      <c r="CC19" s="346"/>
      <c r="CD19" s="346"/>
      <c r="CE19" s="346"/>
      <c r="CF19" s="346"/>
      <c r="CG19" s="346"/>
      <c r="CH19" s="346"/>
      <c r="CI19" s="346"/>
      <c r="CJ19" s="346"/>
      <c r="CK19" s="346">
        <v>0.8571428571428571</v>
      </c>
      <c r="CL19" s="355">
        <v>1</v>
      </c>
      <c r="CM19" s="355">
        <v>1</v>
      </c>
      <c r="CN19" s="355">
        <v>1</v>
      </c>
      <c r="CO19" s="355">
        <v>0.42857142857142855</v>
      </c>
      <c r="CP19" s="355"/>
      <c r="CQ19" s="355"/>
      <c r="CR19" s="355"/>
      <c r="CS19" s="355"/>
      <c r="CT19" s="355"/>
      <c r="CU19" s="355"/>
      <c r="CV19" s="355"/>
      <c r="CW19" s="355"/>
      <c r="CX19" s="355"/>
      <c r="CY19" s="355"/>
      <c r="CZ19" s="355"/>
      <c r="DA19" s="355"/>
      <c r="DB19" s="355"/>
      <c r="DC19" s="355"/>
      <c r="DD19" s="355"/>
      <c r="DE19" s="355"/>
      <c r="DF19" s="355"/>
      <c r="DG19" s="355"/>
      <c r="DH19" s="355"/>
      <c r="DI19" s="355"/>
      <c r="DJ19" s="355"/>
      <c r="DK19" s="355"/>
      <c r="DL19" s="355"/>
      <c r="DM19" s="355"/>
      <c r="DN19" s="355"/>
      <c r="DO19" s="355"/>
      <c r="DP19" s="355"/>
      <c r="DQ19" s="355"/>
      <c r="DR19" s="355"/>
      <c r="DS19" s="355"/>
      <c r="DT19" s="347"/>
      <c r="DU19" s="348"/>
    </row>
    <row r="20" spans="1:125" s="351" customFormat="1" ht="57.75" customHeight="1">
      <c r="A20" s="332"/>
      <c r="B20" s="333" t="s">
        <v>343</v>
      </c>
      <c r="C20" s="333" t="s">
        <v>344</v>
      </c>
      <c r="D20" s="334" t="s">
        <v>318</v>
      </c>
      <c r="E20" s="334" t="s">
        <v>71</v>
      </c>
      <c r="F20" s="334" t="s">
        <v>316</v>
      </c>
      <c r="G20" s="334" t="s">
        <v>75</v>
      </c>
      <c r="H20" s="335" t="s">
        <v>314</v>
      </c>
      <c r="I20" s="333" t="s">
        <v>315</v>
      </c>
      <c r="J20" s="336" t="s">
        <v>340</v>
      </c>
      <c r="K20" s="333" t="s">
        <v>32</v>
      </c>
      <c r="L20" s="333" t="s">
        <v>33</v>
      </c>
      <c r="M20" s="333">
        <v>4.2857142857142856</v>
      </c>
      <c r="N20" s="333" t="s">
        <v>272</v>
      </c>
      <c r="O20" s="337">
        <v>375.73805689747724</v>
      </c>
      <c r="P20" s="337">
        <v>1610.3059581320451</v>
      </c>
      <c r="Q20" s="338">
        <v>500000</v>
      </c>
      <c r="R20" s="352">
        <v>452007.75</v>
      </c>
      <c r="S20" s="339">
        <v>-9.5984500000000028E-2</v>
      </c>
      <c r="T20" s="337">
        <v>1610305.9581320451</v>
      </c>
      <c r="U20" s="353">
        <v>1467576</v>
      </c>
      <c r="V20" s="339">
        <v>-8.863530399999997E-2</v>
      </c>
      <c r="W20" s="341">
        <v>4</v>
      </c>
      <c r="X20" s="341">
        <v>3.6696922869188184</v>
      </c>
      <c r="Y20" s="339">
        <v>-8.2576928270295391E-2</v>
      </c>
      <c r="Z20" s="337">
        <v>402576.48953301128</v>
      </c>
      <c r="AA20" s="353">
        <v>399918</v>
      </c>
      <c r="AB20" s="339">
        <v>-6.6036879999999964E-3</v>
      </c>
      <c r="AC20" s="339">
        <v>0.64</v>
      </c>
      <c r="AD20" s="339">
        <v>0.64881478029076523</v>
      </c>
      <c r="AE20" s="339">
        <v>1.3773094204320602E-2</v>
      </c>
      <c r="AF20" s="341">
        <v>1030595.8132045089</v>
      </c>
      <c r="AG20" s="353">
        <v>952185</v>
      </c>
      <c r="AH20" s="339">
        <v>-7.6082992187500031E-2</v>
      </c>
      <c r="AI20" s="339">
        <v>1.0999999999999999E-2</v>
      </c>
      <c r="AJ20" s="339">
        <v>7.6132343401636438E-3</v>
      </c>
      <c r="AK20" s="339">
        <v>-0.30788778725785049</v>
      </c>
      <c r="AL20" s="341">
        <v>17713.365539452494</v>
      </c>
      <c r="AM20" s="353">
        <v>11173</v>
      </c>
      <c r="AN20" s="339">
        <v>-0.36923336363636361</v>
      </c>
      <c r="AO20" s="338">
        <v>310.5</v>
      </c>
      <c r="AP20" s="338">
        <v>307.9961446630362</v>
      </c>
      <c r="AQ20" s="339">
        <v>-8.063946334826988E-3</v>
      </c>
      <c r="AR20" s="338">
        <v>1242</v>
      </c>
      <c r="AS20" s="342">
        <v>1130.2510764706765</v>
      </c>
      <c r="AT20" s="339">
        <v>-8.9974978687055951E-2</v>
      </c>
      <c r="AU20" s="342">
        <v>0.48515625000000001</v>
      </c>
      <c r="AV20" s="342">
        <v>0.47470580822004127</v>
      </c>
      <c r="AW20" s="339">
        <v>-2.154036308912588E-2</v>
      </c>
      <c r="AX20" s="338">
        <v>28.22727272727273</v>
      </c>
      <c r="AY20" s="338">
        <v>40.455361138458784</v>
      </c>
      <c r="AZ20" s="339">
        <v>0.43320119975216298</v>
      </c>
      <c r="BA20" s="341"/>
      <c r="BB20" s="353"/>
      <c r="BC20" s="339"/>
      <c r="BD20" s="338"/>
      <c r="BE20" s="338"/>
      <c r="BF20" s="339"/>
      <c r="BG20" s="343"/>
      <c r="BH20" s="343"/>
      <c r="BI20" s="344"/>
      <c r="BJ20" s="345"/>
      <c r="BK20" s="355"/>
      <c r="BL20" s="355"/>
      <c r="BM20" s="355"/>
      <c r="BN20" s="355"/>
      <c r="BO20" s="355"/>
      <c r="BP20" s="355"/>
      <c r="BQ20" s="355"/>
      <c r="BR20" s="355"/>
      <c r="BS20" s="355"/>
      <c r="BT20" s="355"/>
      <c r="BU20" s="355"/>
      <c r="BV20" s="355"/>
      <c r="BW20" s="355"/>
      <c r="BX20" s="355"/>
      <c r="BY20" s="355"/>
      <c r="BZ20" s="346"/>
      <c r="CA20" s="346"/>
      <c r="CB20" s="346"/>
      <c r="CC20" s="346"/>
      <c r="CD20" s="346"/>
      <c r="CE20" s="346"/>
      <c r="CF20" s="346"/>
      <c r="CG20" s="346"/>
      <c r="CH20" s="346"/>
      <c r="CI20" s="346"/>
      <c r="CJ20" s="346"/>
      <c r="CK20" s="346">
        <v>0.8571428571428571</v>
      </c>
      <c r="CL20" s="355">
        <v>1</v>
      </c>
      <c r="CM20" s="355">
        <v>1</v>
      </c>
      <c r="CN20" s="355">
        <v>1</v>
      </c>
      <c r="CO20" s="355">
        <v>0.42857142857142855</v>
      </c>
      <c r="CP20" s="355"/>
      <c r="CQ20" s="355"/>
      <c r="CR20" s="355"/>
      <c r="CS20" s="355"/>
      <c r="CT20" s="355"/>
      <c r="CU20" s="355"/>
      <c r="CV20" s="355"/>
      <c r="CW20" s="355"/>
      <c r="CX20" s="355"/>
      <c r="CY20" s="355"/>
      <c r="CZ20" s="355"/>
      <c r="DA20" s="355"/>
      <c r="DB20" s="355"/>
      <c r="DC20" s="355"/>
      <c r="DD20" s="355"/>
      <c r="DE20" s="355"/>
      <c r="DF20" s="355"/>
      <c r="DG20" s="355"/>
      <c r="DH20" s="355"/>
      <c r="DI20" s="355"/>
      <c r="DJ20" s="355"/>
      <c r="DK20" s="355"/>
      <c r="DL20" s="355"/>
      <c r="DM20" s="355"/>
      <c r="DN20" s="355"/>
      <c r="DO20" s="355"/>
      <c r="DP20" s="355"/>
      <c r="DQ20" s="355"/>
      <c r="DR20" s="355"/>
      <c r="DS20" s="355"/>
      <c r="DT20" s="347"/>
      <c r="DU20" s="348"/>
    </row>
    <row r="21" spans="1:125" s="351" customFormat="1" ht="57.75" customHeight="1">
      <c r="A21" s="332"/>
      <c r="B21" s="333" t="s">
        <v>364</v>
      </c>
      <c r="C21" s="333" t="s">
        <v>365</v>
      </c>
      <c r="D21" s="334" t="s">
        <v>366</v>
      </c>
      <c r="E21" s="334" t="s">
        <v>71</v>
      </c>
      <c r="F21" s="334" t="s">
        <v>367</v>
      </c>
      <c r="G21" s="334" t="s">
        <v>311</v>
      </c>
      <c r="H21" s="335" t="s">
        <v>347</v>
      </c>
      <c r="I21" s="333" t="s">
        <v>348</v>
      </c>
      <c r="J21" s="336">
        <v>35</v>
      </c>
      <c r="K21" s="333" t="s">
        <v>32</v>
      </c>
      <c r="L21" s="333" t="s">
        <v>349</v>
      </c>
      <c r="M21" s="333">
        <v>14</v>
      </c>
      <c r="N21" s="333" t="s">
        <v>330</v>
      </c>
      <c r="O21" s="337">
        <v>199607.14285714287</v>
      </c>
      <c r="P21" s="337">
        <v>2794500</v>
      </c>
      <c r="Q21" s="338">
        <v>726915</v>
      </c>
      <c r="R21" s="352">
        <v>867371.92831700004</v>
      </c>
      <c r="S21" s="339">
        <v>0.19322331815549276</v>
      </c>
      <c r="T21" s="337">
        <v>3756666.6666666665</v>
      </c>
      <c r="U21" s="353">
        <v>6207422</v>
      </c>
      <c r="V21" s="339">
        <v>0.65237497781721387</v>
      </c>
      <c r="W21" s="341">
        <v>2.5</v>
      </c>
      <c r="X21" s="341">
        <v>2.1016688967377761</v>
      </c>
      <c r="Y21" s="339">
        <v>-0.15933244130488955</v>
      </c>
      <c r="Z21" s="337">
        <v>1502666.6666666665</v>
      </c>
      <c r="AA21" s="353">
        <v>2953568</v>
      </c>
      <c r="AB21" s="339">
        <v>0.96555102040816343</v>
      </c>
      <c r="AC21" s="339">
        <v>0.45</v>
      </c>
      <c r="AD21" s="339">
        <v>0.38611632977426058</v>
      </c>
      <c r="AE21" s="339">
        <v>-0.14196371161275434</v>
      </c>
      <c r="AF21" s="341">
        <v>1690500</v>
      </c>
      <c r="AG21" s="353">
        <v>2396787</v>
      </c>
      <c r="AH21" s="339">
        <v>0.41779769299023961</v>
      </c>
      <c r="AI21" s="339">
        <v>1.8E-3</v>
      </c>
      <c r="AJ21" s="339">
        <v>1.5270429495529707E-3</v>
      </c>
      <c r="AK21" s="339">
        <v>-0.1516428058039051</v>
      </c>
      <c r="AL21" s="341">
        <v>6762</v>
      </c>
      <c r="AM21" s="353">
        <v>9479</v>
      </c>
      <c r="AN21" s="339">
        <v>0.40180419994084593</v>
      </c>
      <c r="AO21" s="338">
        <v>193.5</v>
      </c>
      <c r="AP21" s="338">
        <v>139.73142607623583</v>
      </c>
      <c r="AQ21" s="339">
        <v>-0.27787376704787681</v>
      </c>
      <c r="AR21" s="338">
        <v>483.75000000000006</v>
      </c>
      <c r="AS21" s="342">
        <v>293.66919208123869</v>
      </c>
      <c r="AT21" s="339">
        <v>-0.392931902674442</v>
      </c>
      <c r="AU21" s="342">
        <v>0.43</v>
      </c>
      <c r="AV21" s="342">
        <v>0.36188944963277925</v>
      </c>
      <c r="AW21" s="339">
        <v>-0.15839662876097849</v>
      </c>
      <c r="AX21" s="338">
        <v>107.5</v>
      </c>
      <c r="AY21" s="338">
        <v>91.504581529380744</v>
      </c>
      <c r="AZ21" s="339">
        <v>-0.14879459042436516</v>
      </c>
      <c r="BA21" s="341"/>
      <c r="BB21" s="353"/>
      <c r="BC21" s="339"/>
      <c r="BD21" s="338"/>
      <c r="BE21" s="338"/>
      <c r="BF21" s="339"/>
      <c r="BG21" s="343"/>
      <c r="BH21" s="343"/>
      <c r="BI21" s="344"/>
      <c r="BJ21" s="345"/>
      <c r="BK21" s="355"/>
      <c r="BL21" s="355"/>
      <c r="BM21" s="355"/>
      <c r="BN21" s="355"/>
      <c r="BO21" s="355"/>
      <c r="BP21" s="355"/>
      <c r="BQ21" s="355"/>
      <c r="BR21" s="355"/>
      <c r="BS21" s="355"/>
      <c r="BT21" s="355"/>
      <c r="BU21" s="355"/>
      <c r="BV21" s="355"/>
      <c r="BW21" s="355"/>
      <c r="BX21" s="355"/>
      <c r="BY21" s="355"/>
      <c r="BZ21" s="346"/>
      <c r="CA21" s="346"/>
      <c r="CB21" s="346"/>
      <c r="CC21" s="346"/>
      <c r="CD21" s="346"/>
      <c r="CE21" s="346"/>
      <c r="CF21" s="346"/>
      <c r="CG21" s="346"/>
      <c r="CH21" s="346"/>
      <c r="CI21" s="346"/>
      <c r="CJ21" s="346"/>
      <c r="CK21" s="346"/>
      <c r="CL21" s="355"/>
      <c r="CM21" s="355"/>
      <c r="CN21" s="355"/>
      <c r="CO21" s="355"/>
      <c r="CP21" s="355"/>
      <c r="CQ21" s="355"/>
      <c r="CR21" s="355">
        <v>1</v>
      </c>
      <c r="CS21" s="355">
        <v>1</v>
      </c>
      <c r="CT21" s="355">
        <v>0.8571428571428571</v>
      </c>
      <c r="CU21" s="355">
        <v>0.14285714285714285</v>
      </c>
      <c r="CV21" s="355">
        <v>1</v>
      </c>
      <c r="CW21" s="355">
        <v>1</v>
      </c>
      <c r="CX21" s="355">
        <v>1</v>
      </c>
      <c r="CY21" s="355">
        <v>1</v>
      </c>
      <c r="CZ21" s="355">
        <v>0.2857142857142857</v>
      </c>
      <c r="DA21" s="355">
        <v>0.71428571428571419</v>
      </c>
      <c r="DB21" s="355">
        <v>1</v>
      </c>
      <c r="DC21" s="355">
        <v>1</v>
      </c>
      <c r="DD21" s="355">
        <v>1</v>
      </c>
      <c r="DE21" s="355">
        <v>0.5714285714285714</v>
      </c>
      <c r="DF21" s="355"/>
      <c r="DG21" s="355"/>
      <c r="DH21" s="355"/>
      <c r="DI21" s="355"/>
      <c r="DJ21" s="355"/>
      <c r="DK21" s="355"/>
      <c r="DL21" s="355"/>
      <c r="DM21" s="355"/>
      <c r="DN21" s="355"/>
      <c r="DO21" s="355"/>
      <c r="DP21" s="355"/>
      <c r="DQ21" s="355"/>
      <c r="DR21" s="355"/>
      <c r="DS21" s="355"/>
      <c r="DT21" s="347"/>
      <c r="DU21" s="348"/>
    </row>
    <row r="22" spans="1:125" s="351" customFormat="1" ht="57.75" customHeight="1">
      <c r="A22" s="332"/>
      <c r="B22" s="333" t="s">
        <v>364</v>
      </c>
      <c r="C22" s="333" t="s">
        <v>365</v>
      </c>
      <c r="D22" s="334" t="s">
        <v>366</v>
      </c>
      <c r="E22" s="334" t="s">
        <v>71</v>
      </c>
      <c r="F22" s="334" t="s">
        <v>367</v>
      </c>
      <c r="G22" s="334" t="s">
        <v>311</v>
      </c>
      <c r="H22" s="335" t="s">
        <v>350</v>
      </c>
      <c r="I22" s="333" t="s">
        <v>351</v>
      </c>
      <c r="J22" s="336">
        <v>6</v>
      </c>
      <c r="K22" s="333" t="s">
        <v>32</v>
      </c>
      <c r="L22" s="333" t="s">
        <v>33</v>
      </c>
      <c r="M22" s="333">
        <v>14</v>
      </c>
      <c r="N22" s="333" t="s">
        <v>330</v>
      </c>
      <c r="O22" s="337">
        <v>624.73966656955872</v>
      </c>
      <c r="P22" s="337">
        <v>8746.3553319738221</v>
      </c>
      <c r="Q22" s="338">
        <v>514444.42367238179</v>
      </c>
      <c r="R22" s="352">
        <v>508419.55026100005</v>
      </c>
      <c r="S22" s="339">
        <v>-1.1711417471245822E-2</v>
      </c>
      <c r="T22" s="337">
        <v>5291005.0773668811</v>
      </c>
      <c r="U22" s="353">
        <v>5609761</v>
      </c>
      <c r="V22" s="339">
        <v>6.0244871810206435E-2</v>
      </c>
      <c r="W22" s="341">
        <v>3</v>
      </c>
      <c r="X22" s="341">
        <v>4.1493911008411564</v>
      </c>
      <c r="Y22" s="339">
        <v>0.38313036694705205</v>
      </c>
      <c r="Z22" s="337">
        <v>1763668.3591222938</v>
      </c>
      <c r="AA22" s="353">
        <v>1351948</v>
      </c>
      <c r="AB22" s="339">
        <v>-0.23344545304832154</v>
      </c>
      <c r="AC22" s="339">
        <v>0.9</v>
      </c>
      <c r="AD22" s="339">
        <v>0.92365735367335611</v>
      </c>
      <c r="AE22" s="339">
        <v>2.628594852595123E-2</v>
      </c>
      <c r="AF22" s="341">
        <v>4761904.5696301935</v>
      </c>
      <c r="AG22" s="353">
        <v>5181497</v>
      </c>
      <c r="AH22" s="339">
        <v>8.8114413935513225E-2</v>
      </c>
      <c r="AI22" s="339">
        <v>2E-3</v>
      </c>
      <c r="AJ22" s="339">
        <v>2.0293199656812476E-3</v>
      </c>
      <c r="AK22" s="339">
        <v>1.4659982840623753E-2</v>
      </c>
      <c r="AL22" s="341">
        <v>10582.01015473376</v>
      </c>
      <c r="AM22" s="353">
        <v>11384</v>
      </c>
      <c r="AN22" s="339">
        <v>7.5788043437803543E-2</v>
      </c>
      <c r="AO22" s="338">
        <v>97.22999999999999</v>
      </c>
      <c r="AP22" s="338">
        <v>90.631231929666896</v>
      </c>
      <c r="AQ22" s="339">
        <v>-6.7867613600052445E-2</v>
      </c>
      <c r="AR22" s="338">
        <v>291.68999999999994</v>
      </c>
      <c r="AS22" s="342">
        <v>376.06442722723068</v>
      </c>
      <c r="AT22" s="339">
        <v>0.2892606096445911</v>
      </c>
      <c r="AU22" s="342">
        <v>0.10803333333333331</v>
      </c>
      <c r="AV22" s="342">
        <v>9.8122135410094818E-2</v>
      </c>
      <c r="AW22" s="339">
        <v>-9.1742035697980562E-2</v>
      </c>
      <c r="AX22" s="338">
        <v>48.615000000000002</v>
      </c>
      <c r="AY22" s="338">
        <v>44.660888111472246</v>
      </c>
      <c r="AZ22" s="339">
        <v>-8.1335223460408446E-2</v>
      </c>
      <c r="BA22" s="341"/>
      <c r="BB22" s="353"/>
      <c r="BC22" s="339"/>
      <c r="BD22" s="338"/>
      <c r="BE22" s="338"/>
      <c r="BF22" s="339"/>
      <c r="BG22" s="343"/>
      <c r="BH22" s="343"/>
      <c r="BI22" s="344"/>
      <c r="BJ22" s="345"/>
      <c r="BK22" s="355"/>
      <c r="BL22" s="355"/>
      <c r="BM22" s="355"/>
      <c r="BN22" s="35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46"/>
      <c r="CA22" s="346"/>
      <c r="CB22" s="346"/>
      <c r="CC22" s="346"/>
      <c r="CD22" s="346"/>
      <c r="CE22" s="346"/>
      <c r="CF22" s="346"/>
      <c r="CG22" s="346"/>
      <c r="CH22" s="346"/>
      <c r="CI22" s="346"/>
      <c r="CJ22" s="346"/>
      <c r="CK22" s="346"/>
      <c r="CL22" s="355"/>
      <c r="CM22" s="355"/>
      <c r="CN22" s="355"/>
      <c r="CO22" s="355"/>
      <c r="CP22" s="355"/>
      <c r="CQ22" s="355"/>
      <c r="CR22" s="355">
        <v>1</v>
      </c>
      <c r="CS22" s="355">
        <v>1</v>
      </c>
      <c r="CT22" s="355">
        <v>0.8571428571428571</v>
      </c>
      <c r="CU22" s="355">
        <v>0.14285714285714285</v>
      </c>
      <c r="CV22" s="355">
        <v>1</v>
      </c>
      <c r="CW22" s="355">
        <v>1</v>
      </c>
      <c r="CX22" s="355">
        <v>1</v>
      </c>
      <c r="CY22" s="355">
        <v>1</v>
      </c>
      <c r="CZ22" s="355">
        <v>0.2857142857142857</v>
      </c>
      <c r="DA22" s="355">
        <v>0.71428571428571419</v>
      </c>
      <c r="DB22" s="355">
        <v>1</v>
      </c>
      <c r="DC22" s="355">
        <v>1</v>
      </c>
      <c r="DD22" s="355">
        <v>1</v>
      </c>
      <c r="DE22" s="355">
        <v>0.5714285714285714</v>
      </c>
      <c r="DF22" s="355"/>
      <c r="DG22" s="355"/>
      <c r="DH22" s="355"/>
      <c r="DI22" s="355"/>
      <c r="DJ22" s="355"/>
      <c r="DK22" s="355"/>
      <c r="DL22" s="355"/>
      <c r="DM22" s="355"/>
      <c r="DN22" s="355"/>
      <c r="DO22" s="355"/>
      <c r="DP22" s="355"/>
      <c r="DQ22" s="355"/>
      <c r="DR22" s="355"/>
      <c r="DS22" s="355"/>
      <c r="DT22" s="347"/>
      <c r="DU22" s="348"/>
    </row>
    <row r="23" spans="1:125" s="351" customFormat="1" ht="57.75" customHeight="1">
      <c r="A23" s="332"/>
      <c r="B23" s="333" t="s">
        <v>364</v>
      </c>
      <c r="C23" s="333" t="s">
        <v>365</v>
      </c>
      <c r="D23" s="334" t="s">
        <v>366</v>
      </c>
      <c r="E23" s="334" t="s">
        <v>71</v>
      </c>
      <c r="F23" s="334" t="s">
        <v>367</v>
      </c>
      <c r="G23" s="334" t="s">
        <v>352</v>
      </c>
      <c r="H23" s="335" t="s">
        <v>353</v>
      </c>
      <c r="I23" s="333" t="s">
        <v>354</v>
      </c>
      <c r="J23" s="336">
        <v>15</v>
      </c>
      <c r="K23" s="333" t="s">
        <v>32</v>
      </c>
      <c r="L23" s="333" t="s">
        <v>33</v>
      </c>
      <c r="M23" s="333">
        <v>9</v>
      </c>
      <c r="N23" s="333" t="s">
        <v>330</v>
      </c>
      <c r="O23" s="337">
        <v>286.59611992945332</v>
      </c>
      <c r="P23" s="337">
        <v>2579.36507936508</v>
      </c>
      <c r="Q23" s="338">
        <v>624509.80392156821</v>
      </c>
      <c r="R23" s="352">
        <v>646950.02399999951</v>
      </c>
      <c r="S23" s="339">
        <v>3.5932534505494385E-2</v>
      </c>
      <c r="T23" s="337">
        <v>2478213.5076252725</v>
      </c>
      <c r="U23" s="353">
        <v>2567262</v>
      </c>
      <c r="V23" s="339">
        <v>3.5932534505494385E-2</v>
      </c>
      <c r="W23" s="341">
        <v>2</v>
      </c>
      <c r="X23" s="341">
        <v>1.8177635505859513</v>
      </c>
      <c r="Y23" s="339">
        <v>-9.1118224707024353E-2</v>
      </c>
      <c r="Z23" s="337">
        <v>1239106.7538126362</v>
      </c>
      <c r="AA23" s="353">
        <v>1412319</v>
      </c>
      <c r="AB23" s="339">
        <v>0.13978799296703293</v>
      </c>
      <c r="AC23" s="339">
        <v>0.65</v>
      </c>
      <c r="AD23" s="339">
        <v>0.86639657347010157</v>
      </c>
      <c r="AE23" s="339">
        <v>0.3329178053386177</v>
      </c>
      <c r="AF23" s="341">
        <v>1610838.7799564272</v>
      </c>
      <c r="AG23" s="353">
        <v>2224267</v>
      </c>
      <c r="AH23" s="339">
        <v>0.3808129203719357</v>
      </c>
      <c r="AI23" s="339">
        <v>4.7999999999999996E-3</v>
      </c>
      <c r="AJ23" s="339">
        <v>5.2608576763883081E-3</v>
      </c>
      <c r="AK23" s="339">
        <v>9.601201591423103E-2</v>
      </c>
      <c r="AL23" s="341">
        <v>11895.424836601309</v>
      </c>
      <c r="AM23" s="353">
        <v>13506</v>
      </c>
      <c r="AN23" s="339">
        <v>0.13539450549450538</v>
      </c>
      <c r="AO23" s="338">
        <v>251.99999999999983</v>
      </c>
      <c r="AP23" s="338">
        <v>251.99999999999983</v>
      </c>
      <c r="AQ23" s="339">
        <v>0</v>
      </c>
      <c r="AR23" s="338">
        <v>503.99999999999966</v>
      </c>
      <c r="AS23" s="342">
        <v>458.07641474765938</v>
      </c>
      <c r="AT23" s="339">
        <v>-9.1118224707024464E-2</v>
      </c>
      <c r="AU23" s="342">
        <v>0.38769230769230739</v>
      </c>
      <c r="AV23" s="342">
        <v>0.29085987608502017</v>
      </c>
      <c r="AW23" s="339">
        <v>-0.24976619263784416</v>
      </c>
      <c r="AX23" s="338">
        <v>52.499999999999957</v>
      </c>
      <c r="AY23" s="338">
        <v>47.900934695690765</v>
      </c>
      <c r="AZ23" s="339">
        <v>-8.7601243891603731E-2</v>
      </c>
      <c r="BA23" s="341"/>
      <c r="BB23" s="353"/>
      <c r="BC23" s="339"/>
      <c r="BD23" s="338"/>
      <c r="BE23" s="338"/>
      <c r="BF23" s="339"/>
      <c r="BG23" s="343"/>
      <c r="BH23" s="343"/>
      <c r="BI23" s="344"/>
      <c r="BJ23" s="345"/>
      <c r="BK23" s="355"/>
      <c r="BL23" s="355"/>
      <c r="BM23" s="355"/>
      <c r="BN23" s="355"/>
      <c r="BO23" s="355"/>
      <c r="BP23" s="355"/>
      <c r="BQ23" s="355"/>
      <c r="BR23" s="355"/>
      <c r="BS23" s="355"/>
      <c r="BT23" s="355"/>
      <c r="BU23" s="355"/>
      <c r="BV23" s="355"/>
      <c r="BW23" s="355"/>
      <c r="BX23" s="355"/>
      <c r="BY23" s="355"/>
      <c r="BZ23" s="346"/>
      <c r="CA23" s="346"/>
      <c r="CB23" s="346"/>
      <c r="CC23" s="346"/>
      <c r="CD23" s="346"/>
      <c r="CE23" s="346"/>
      <c r="CF23" s="346"/>
      <c r="CG23" s="346"/>
      <c r="CH23" s="346"/>
      <c r="CI23" s="346"/>
      <c r="CJ23" s="346"/>
      <c r="CK23" s="346"/>
      <c r="CL23" s="355"/>
      <c r="CM23" s="355"/>
      <c r="CN23" s="355"/>
      <c r="CO23" s="355"/>
      <c r="CP23" s="355"/>
      <c r="CQ23" s="355"/>
      <c r="CR23" s="355">
        <v>1</v>
      </c>
      <c r="CS23" s="355">
        <v>1</v>
      </c>
      <c r="CT23" s="355">
        <v>0.8571428571428571</v>
      </c>
      <c r="CU23" s="355">
        <v>0.14285714285714285</v>
      </c>
      <c r="CV23" s="355">
        <v>1</v>
      </c>
      <c r="CW23" s="355">
        <v>1</v>
      </c>
      <c r="CX23" s="355">
        <v>1</v>
      </c>
      <c r="CY23" s="355">
        <v>1</v>
      </c>
      <c r="CZ23" s="355">
        <v>0.2857142857142857</v>
      </c>
      <c r="DA23" s="355"/>
      <c r="DB23" s="355"/>
      <c r="DC23" s="355"/>
      <c r="DD23" s="355"/>
      <c r="DE23" s="355"/>
      <c r="DF23" s="355"/>
      <c r="DG23" s="355"/>
      <c r="DH23" s="355"/>
      <c r="DI23" s="355"/>
      <c r="DJ23" s="355"/>
      <c r="DK23" s="355"/>
      <c r="DL23" s="355"/>
      <c r="DM23" s="355"/>
      <c r="DN23" s="355"/>
      <c r="DO23" s="355"/>
      <c r="DP23" s="355"/>
      <c r="DQ23" s="355"/>
      <c r="DR23" s="355"/>
      <c r="DS23" s="355"/>
      <c r="DT23" s="347"/>
      <c r="DU23" s="348"/>
    </row>
    <row r="24" spans="1:125" s="351" customFormat="1" ht="57.75" customHeight="1">
      <c r="A24" s="332"/>
      <c r="B24" s="333" t="s">
        <v>364</v>
      </c>
      <c r="C24" s="333" t="s">
        <v>365</v>
      </c>
      <c r="D24" s="334" t="s">
        <v>366</v>
      </c>
      <c r="E24" s="334" t="s">
        <v>71</v>
      </c>
      <c r="F24" s="334" t="s">
        <v>367</v>
      </c>
      <c r="G24" s="334" t="s">
        <v>355</v>
      </c>
      <c r="H24" s="335" t="s">
        <v>356</v>
      </c>
      <c r="I24" s="333" t="s">
        <v>357</v>
      </c>
      <c r="J24" s="336">
        <v>15</v>
      </c>
      <c r="K24" s="333" t="s">
        <v>32</v>
      </c>
      <c r="L24" s="333" t="s">
        <v>33</v>
      </c>
      <c r="M24" s="333">
        <v>2</v>
      </c>
      <c r="N24" s="333" t="s">
        <v>272</v>
      </c>
      <c r="O24" s="337">
        <v>999.9575454665079</v>
      </c>
      <c r="P24" s="337">
        <v>1999.9150909330158</v>
      </c>
      <c r="Q24" s="338">
        <v>0</v>
      </c>
      <c r="R24" s="352"/>
      <c r="S24" s="339" t="s">
        <v>326</v>
      </c>
      <c r="T24" s="337">
        <v>0</v>
      </c>
      <c r="U24" s="353"/>
      <c r="V24" s="339" t="s">
        <v>326</v>
      </c>
      <c r="W24" s="341">
        <v>3</v>
      </c>
      <c r="X24" s="341" t="s">
        <v>326</v>
      </c>
      <c r="Y24" s="339" t="s">
        <v>326</v>
      </c>
      <c r="Z24" s="337">
        <v>0</v>
      </c>
      <c r="AA24" s="353"/>
      <c r="AB24" s="339" t="s">
        <v>326</v>
      </c>
      <c r="AC24" s="339">
        <v>0.32</v>
      </c>
      <c r="AD24" s="339" t="s">
        <v>326</v>
      </c>
      <c r="AE24" s="339" t="s">
        <v>326</v>
      </c>
      <c r="AF24" s="341" t="s">
        <v>326</v>
      </c>
      <c r="AG24" s="353"/>
      <c r="AH24" s="339" t="s">
        <v>326</v>
      </c>
      <c r="AI24" s="339">
        <v>1.8E-3</v>
      </c>
      <c r="AJ24" s="339" t="e">
        <v>#DIV/0!</v>
      </c>
      <c r="AK24" s="339" t="s">
        <v>326</v>
      </c>
      <c r="AL24" s="341">
        <v>0</v>
      </c>
      <c r="AM24" s="353"/>
      <c r="AN24" s="339" t="s">
        <v>326</v>
      </c>
      <c r="AO24" s="338" t="s">
        <v>326</v>
      </c>
      <c r="AP24" s="338" t="s">
        <v>326</v>
      </c>
      <c r="AQ24" s="339" t="s">
        <v>326</v>
      </c>
      <c r="AR24" s="338" t="s">
        <v>326</v>
      </c>
      <c r="AS24" s="342" t="s">
        <v>326</v>
      </c>
      <c r="AT24" s="339" t="s">
        <v>326</v>
      </c>
      <c r="AU24" s="342" t="s">
        <v>326</v>
      </c>
      <c r="AV24" s="342" t="s">
        <v>326</v>
      </c>
      <c r="AW24" s="339" t="s">
        <v>326</v>
      </c>
      <c r="AX24" s="338" t="s">
        <v>326</v>
      </c>
      <c r="AY24" s="338" t="s">
        <v>326</v>
      </c>
      <c r="AZ24" s="339" t="s">
        <v>326</v>
      </c>
      <c r="BA24" s="341"/>
      <c r="BB24" s="353"/>
      <c r="BC24" s="339"/>
      <c r="BD24" s="338"/>
      <c r="BE24" s="338"/>
      <c r="BF24" s="339"/>
      <c r="BG24" s="343"/>
      <c r="BH24" s="343"/>
      <c r="BI24" s="344"/>
      <c r="BJ24" s="345"/>
      <c r="BK24" s="355"/>
      <c r="BL24" s="355"/>
      <c r="BM24" s="355"/>
      <c r="BN24" s="355"/>
      <c r="BO24" s="355"/>
      <c r="BP24" s="355"/>
      <c r="BQ24" s="355"/>
      <c r="BR24" s="355"/>
      <c r="BS24" s="355"/>
      <c r="BT24" s="355"/>
      <c r="BU24" s="355"/>
      <c r="BV24" s="355"/>
      <c r="BW24" s="355"/>
      <c r="BX24" s="355"/>
      <c r="BY24" s="355"/>
      <c r="BZ24" s="346"/>
      <c r="CA24" s="346"/>
      <c r="CB24" s="346"/>
      <c r="CC24" s="346"/>
      <c r="CD24" s="346"/>
      <c r="CE24" s="346"/>
      <c r="CF24" s="346"/>
      <c r="CG24" s="346"/>
      <c r="CH24" s="346"/>
      <c r="CI24" s="346"/>
      <c r="CJ24" s="346"/>
      <c r="CK24" s="346"/>
      <c r="CL24" s="355"/>
      <c r="CM24" s="355"/>
      <c r="CN24" s="355"/>
      <c r="CO24" s="355"/>
      <c r="CP24" s="355"/>
      <c r="CQ24" s="355"/>
      <c r="CR24" s="355"/>
      <c r="CS24" s="355"/>
      <c r="CT24" s="355"/>
      <c r="CU24" s="355"/>
      <c r="CV24" s="355"/>
      <c r="CW24" s="355"/>
      <c r="CX24" s="355"/>
      <c r="CY24" s="355"/>
      <c r="CZ24" s="355"/>
      <c r="DA24" s="355">
        <v>0.71428571428571419</v>
      </c>
      <c r="DB24" s="355">
        <v>1</v>
      </c>
      <c r="DC24" s="355"/>
      <c r="DD24" s="355"/>
      <c r="DE24" s="355"/>
      <c r="DF24" s="355"/>
      <c r="DG24" s="355"/>
      <c r="DH24" s="355"/>
      <c r="DI24" s="355"/>
      <c r="DJ24" s="355"/>
      <c r="DK24" s="355"/>
      <c r="DL24" s="355"/>
      <c r="DM24" s="355"/>
      <c r="DN24" s="355"/>
      <c r="DO24" s="355"/>
      <c r="DP24" s="355"/>
      <c r="DQ24" s="355"/>
      <c r="DR24" s="355"/>
      <c r="DS24" s="355"/>
      <c r="DT24" s="347"/>
      <c r="DU24" s="348"/>
    </row>
    <row r="25" spans="1:125" s="351" customFormat="1" ht="57.75" customHeight="1">
      <c r="A25" s="332"/>
      <c r="B25" s="333" t="s">
        <v>364</v>
      </c>
      <c r="C25" s="333" t="s">
        <v>365</v>
      </c>
      <c r="D25" s="334" t="s">
        <v>366</v>
      </c>
      <c r="E25" s="334" t="s">
        <v>71</v>
      </c>
      <c r="F25" s="334" t="s">
        <v>367</v>
      </c>
      <c r="G25" s="334" t="s">
        <v>125</v>
      </c>
      <c r="H25" s="335" t="s">
        <v>358</v>
      </c>
      <c r="I25" s="333" t="s">
        <v>247</v>
      </c>
      <c r="J25" s="336">
        <v>35</v>
      </c>
      <c r="K25" s="333" t="s">
        <v>32</v>
      </c>
      <c r="L25" s="333" t="s">
        <v>33</v>
      </c>
      <c r="M25" s="333">
        <v>14</v>
      </c>
      <c r="N25" s="333" t="s">
        <v>330</v>
      </c>
      <c r="O25" s="337">
        <v>428.57142857142856</v>
      </c>
      <c r="P25" s="337">
        <v>6000</v>
      </c>
      <c r="Q25" s="338">
        <v>308518.51851851854</v>
      </c>
      <c r="R25" s="352">
        <v>324885.03999999998</v>
      </c>
      <c r="S25" s="339">
        <v>5.3048749099639636E-2</v>
      </c>
      <c r="T25" s="337">
        <v>3629629.6296296297</v>
      </c>
      <c r="U25" s="353">
        <v>11414502</v>
      </c>
      <c r="V25" s="339">
        <v>2.1448117755102039</v>
      </c>
      <c r="W25" s="341">
        <v>4.5</v>
      </c>
      <c r="X25" s="341">
        <v>4.119372831956901</v>
      </c>
      <c r="Y25" s="339">
        <v>-8.4583815120688688E-2</v>
      </c>
      <c r="Z25" s="337">
        <v>806584.36213991768</v>
      </c>
      <c r="AA25" s="353">
        <v>2770932</v>
      </c>
      <c r="AB25" s="339">
        <v>2.4353901836734693</v>
      </c>
      <c r="AC25" s="339">
        <v>1.1000000000000001E-3</v>
      </c>
      <c r="AD25" s="339">
        <v>1.98922388379274E-3</v>
      </c>
      <c r="AE25" s="339">
        <v>0.80838534890249081</v>
      </c>
      <c r="AF25" s="341">
        <v>3992.5925925925931</v>
      </c>
      <c r="AG25" s="353">
        <v>22706</v>
      </c>
      <c r="AH25" s="339">
        <v>4.6870315398886824</v>
      </c>
      <c r="AI25" s="339">
        <v>2.5000000000000001E-4</v>
      </c>
      <c r="AJ25" s="339">
        <v>2.2208590440476509E-4</v>
      </c>
      <c r="AK25" s="339">
        <v>-0.11165638238093967</v>
      </c>
      <c r="AL25" s="341">
        <v>907.40740740740739</v>
      </c>
      <c r="AM25" s="353">
        <v>2535</v>
      </c>
      <c r="AN25" s="339">
        <v>1.793673469387755</v>
      </c>
      <c r="AO25" s="338">
        <v>85</v>
      </c>
      <c r="AP25" s="338">
        <v>28.462480448117667</v>
      </c>
      <c r="AQ25" s="339">
        <v>-0.66514728884567453</v>
      </c>
      <c r="AR25" s="338">
        <v>382.50000000000006</v>
      </c>
      <c r="AS25" s="342">
        <v>117.24756868808039</v>
      </c>
      <c r="AT25" s="339">
        <v>-0.69347040865861342</v>
      </c>
      <c r="AU25" s="342">
        <v>77.272727272727266</v>
      </c>
      <c r="AV25" s="342">
        <v>14.30833436096186</v>
      </c>
      <c r="AW25" s="339">
        <v>-0.81483332003461117</v>
      </c>
      <c r="AX25" s="338">
        <v>340.00000000000006</v>
      </c>
      <c r="AY25" s="338">
        <v>128.15977909270217</v>
      </c>
      <c r="AZ25" s="339">
        <v>-0.62305947325675848</v>
      </c>
      <c r="BA25" s="341"/>
      <c r="BB25" s="353"/>
      <c r="BC25" s="339"/>
      <c r="BD25" s="338"/>
      <c r="BE25" s="338"/>
      <c r="BF25" s="339"/>
      <c r="BG25" s="343"/>
      <c r="BH25" s="343"/>
      <c r="BI25" s="344"/>
      <c r="BJ25" s="345"/>
      <c r="BK25" s="355"/>
      <c r="BL25" s="355"/>
      <c r="BM25" s="355"/>
      <c r="BN25" s="355"/>
      <c r="BO25" s="355"/>
      <c r="BP25" s="355"/>
      <c r="BQ25" s="355"/>
      <c r="BR25" s="355"/>
      <c r="BS25" s="355"/>
      <c r="BT25" s="355"/>
      <c r="BU25" s="355"/>
      <c r="BV25" s="355"/>
      <c r="BW25" s="355"/>
      <c r="BX25" s="355"/>
      <c r="BY25" s="355"/>
      <c r="BZ25" s="346"/>
      <c r="CA25" s="346"/>
      <c r="CB25" s="346"/>
      <c r="CC25" s="346"/>
      <c r="CD25" s="346"/>
      <c r="CE25" s="346"/>
      <c r="CF25" s="346"/>
      <c r="CG25" s="346"/>
      <c r="CH25" s="346"/>
      <c r="CI25" s="346"/>
      <c r="CJ25" s="346"/>
      <c r="CK25" s="346"/>
      <c r="CL25" s="355"/>
      <c r="CM25" s="355"/>
      <c r="CN25" s="355"/>
      <c r="CO25" s="355"/>
      <c r="CP25" s="355"/>
      <c r="CQ25" s="355"/>
      <c r="CR25" s="355">
        <v>1</v>
      </c>
      <c r="CS25" s="355">
        <v>1</v>
      </c>
      <c r="CT25" s="355">
        <v>0.8571428571428571</v>
      </c>
      <c r="CU25" s="355">
        <v>0.14285714285714285</v>
      </c>
      <c r="CV25" s="355">
        <v>1</v>
      </c>
      <c r="CW25" s="355">
        <v>1</v>
      </c>
      <c r="CX25" s="355">
        <v>1</v>
      </c>
      <c r="CY25" s="355">
        <v>1</v>
      </c>
      <c r="CZ25" s="355">
        <v>0.2857142857142857</v>
      </c>
      <c r="DA25" s="355">
        <v>0.71428571428571419</v>
      </c>
      <c r="DB25" s="355">
        <v>1</v>
      </c>
      <c r="DC25" s="355">
        <v>1</v>
      </c>
      <c r="DD25" s="355">
        <v>1</v>
      </c>
      <c r="DE25" s="355">
        <v>0.5714285714285714</v>
      </c>
      <c r="DF25" s="355"/>
      <c r="DG25" s="355"/>
      <c r="DH25" s="355"/>
      <c r="DI25" s="355"/>
      <c r="DJ25" s="355"/>
      <c r="DK25" s="355"/>
      <c r="DL25" s="355"/>
      <c r="DM25" s="355"/>
      <c r="DN25" s="355"/>
      <c r="DO25" s="355"/>
      <c r="DP25" s="355"/>
      <c r="DQ25" s="355"/>
      <c r="DR25" s="355"/>
      <c r="DS25" s="355"/>
      <c r="DT25" s="347"/>
      <c r="DU25" s="348"/>
    </row>
    <row r="26" spans="1:125" s="351" customFormat="1" ht="57.75" customHeight="1">
      <c r="A26" s="332"/>
      <c r="B26" s="333" t="s">
        <v>364</v>
      </c>
      <c r="C26" s="333" t="s">
        <v>365</v>
      </c>
      <c r="D26" s="334" t="s">
        <v>366</v>
      </c>
      <c r="E26" s="334" t="s">
        <v>71</v>
      </c>
      <c r="F26" s="334" t="s">
        <v>367</v>
      </c>
      <c r="G26" s="334" t="s">
        <v>126</v>
      </c>
      <c r="H26" s="335" t="s">
        <v>359</v>
      </c>
      <c r="I26" s="333" t="s">
        <v>360</v>
      </c>
      <c r="J26" s="336">
        <v>35</v>
      </c>
      <c r="K26" s="333" t="s">
        <v>32</v>
      </c>
      <c r="L26" s="333" t="s">
        <v>33</v>
      </c>
      <c r="M26" s="333">
        <v>14</v>
      </c>
      <c r="N26" s="333" t="s">
        <v>330</v>
      </c>
      <c r="O26" s="337">
        <v>428.57142857142856</v>
      </c>
      <c r="P26" s="337">
        <v>6000</v>
      </c>
      <c r="Q26" s="338">
        <v>290370.37037037039</v>
      </c>
      <c r="R26" s="352">
        <v>321495.58</v>
      </c>
      <c r="S26" s="339">
        <v>0.10719141071428573</v>
      </c>
      <c r="T26" s="337">
        <v>3629629.6296296297</v>
      </c>
      <c r="U26" s="353">
        <v>11879677</v>
      </c>
      <c r="V26" s="339">
        <v>2.2729722346938774</v>
      </c>
      <c r="W26" s="341">
        <v>4.5</v>
      </c>
      <c r="X26" s="341">
        <v>4.384241618139149</v>
      </c>
      <c r="Y26" s="339">
        <v>-2.5724084857966845E-2</v>
      </c>
      <c r="Z26" s="337">
        <v>806584.36213991768</v>
      </c>
      <c r="AA26" s="353">
        <v>2709631</v>
      </c>
      <c r="AB26" s="339">
        <v>2.3593894540816329</v>
      </c>
      <c r="AC26" s="339">
        <v>9.0000000000000019E-4</v>
      </c>
      <c r="AD26" s="339">
        <v>5.2168926815097747E-3</v>
      </c>
      <c r="AE26" s="339">
        <v>4.7965474238997485</v>
      </c>
      <c r="AF26" s="341">
        <v>3266.6666666666674</v>
      </c>
      <c r="AG26" s="353">
        <v>61975</v>
      </c>
      <c r="AH26" s="339">
        <v>17.9719387755102</v>
      </c>
      <c r="AI26" s="339">
        <v>4.0000000000000002E-4</v>
      </c>
      <c r="AJ26" s="339">
        <v>8.2409648006423074E-4</v>
      </c>
      <c r="AK26" s="339">
        <v>1.0602412001605765</v>
      </c>
      <c r="AL26" s="341">
        <v>1451.851851851852</v>
      </c>
      <c r="AM26" s="353">
        <v>9790</v>
      </c>
      <c r="AN26" s="339">
        <v>5.7431122448979588</v>
      </c>
      <c r="AO26" s="338">
        <v>80</v>
      </c>
      <c r="AP26" s="338">
        <v>27.062653302779193</v>
      </c>
      <c r="AQ26" s="339">
        <v>-0.66171683371526013</v>
      </c>
      <c r="AR26" s="338">
        <v>360.00000000000006</v>
      </c>
      <c r="AS26" s="342">
        <v>118.64921090731544</v>
      </c>
      <c r="AT26" s="339">
        <v>-0.67041885859079053</v>
      </c>
      <c r="AU26" s="342">
        <v>88.888888888888872</v>
      </c>
      <c r="AV26" s="342">
        <v>5.1875043162565557</v>
      </c>
      <c r="AW26" s="339">
        <v>-0.94164057644211374</v>
      </c>
      <c r="AX26" s="338">
        <v>200</v>
      </c>
      <c r="AY26" s="338">
        <v>32.839180796731362</v>
      </c>
      <c r="AZ26" s="339">
        <v>-0.8358040960163432</v>
      </c>
      <c r="BA26" s="341"/>
      <c r="BB26" s="353"/>
      <c r="BC26" s="339"/>
      <c r="BD26" s="338"/>
      <c r="BE26" s="338"/>
      <c r="BF26" s="339"/>
      <c r="BG26" s="343"/>
      <c r="BH26" s="343"/>
      <c r="BI26" s="344"/>
      <c r="BJ26" s="345"/>
      <c r="BK26" s="355"/>
      <c r="BL26" s="355"/>
      <c r="BM26" s="355"/>
      <c r="BN26" s="355"/>
      <c r="BO26" s="355"/>
      <c r="BP26" s="355"/>
      <c r="BQ26" s="355"/>
      <c r="BR26" s="355"/>
      <c r="BS26" s="355"/>
      <c r="BT26" s="355"/>
      <c r="BU26" s="355"/>
      <c r="BV26" s="355"/>
      <c r="BW26" s="355"/>
      <c r="BX26" s="355"/>
      <c r="BY26" s="355"/>
      <c r="BZ26" s="346"/>
      <c r="CA26" s="346"/>
      <c r="CB26" s="346"/>
      <c r="CC26" s="346"/>
      <c r="CD26" s="346"/>
      <c r="CE26" s="346"/>
      <c r="CF26" s="346"/>
      <c r="CG26" s="346"/>
      <c r="CH26" s="346"/>
      <c r="CI26" s="346"/>
      <c r="CJ26" s="346"/>
      <c r="CK26" s="346"/>
      <c r="CL26" s="355"/>
      <c r="CM26" s="355"/>
      <c r="CN26" s="355"/>
      <c r="CO26" s="355"/>
      <c r="CP26" s="355"/>
      <c r="CQ26" s="355"/>
      <c r="CR26" s="355">
        <v>1</v>
      </c>
      <c r="CS26" s="355">
        <v>1</v>
      </c>
      <c r="CT26" s="355">
        <v>0.8571428571428571</v>
      </c>
      <c r="CU26" s="355">
        <v>0.14285714285714285</v>
      </c>
      <c r="CV26" s="355">
        <v>1</v>
      </c>
      <c r="CW26" s="355">
        <v>1</v>
      </c>
      <c r="CX26" s="355">
        <v>1</v>
      </c>
      <c r="CY26" s="355">
        <v>1</v>
      </c>
      <c r="CZ26" s="355">
        <v>0.2857142857142857</v>
      </c>
      <c r="DA26" s="355">
        <v>0.71428571428571419</v>
      </c>
      <c r="DB26" s="355">
        <v>1</v>
      </c>
      <c r="DC26" s="355">
        <v>1</v>
      </c>
      <c r="DD26" s="355">
        <v>1</v>
      </c>
      <c r="DE26" s="355">
        <v>0.5714285714285714</v>
      </c>
      <c r="DF26" s="355"/>
      <c r="DG26" s="355"/>
      <c r="DH26" s="355"/>
      <c r="DI26" s="355"/>
      <c r="DJ26" s="355"/>
      <c r="DK26" s="355"/>
      <c r="DL26" s="355"/>
      <c r="DM26" s="355"/>
      <c r="DN26" s="355"/>
      <c r="DO26" s="355"/>
      <c r="DP26" s="355"/>
      <c r="DQ26" s="355"/>
      <c r="DR26" s="355"/>
      <c r="DS26" s="355"/>
      <c r="DT26" s="347"/>
      <c r="DU26" s="348"/>
    </row>
    <row r="27" spans="1:125" s="351" customFormat="1" ht="57.75" customHeight="1">
      <c r="A27" s="332"/>
      <c r="B27" s="333" t="s">
        <v>364</v>
      </c>
      <c r="C27" s="333" t="s">
        <v>365</v>
      </c>
      <c r="D27" s="334" t="s">
        <v>366</v>
      </c>
      <c r="E27" s="334" t="s">
        <v>71</v>
      </c>
      <c r="F27" s="334" t="s">
        <v>367</v>
      </c>
      <c r="G27" s="334" t="s">
        <v>361</v>
      </c>
      <c r="H27" s="335" t="s">
        <v>362</v>
      </c>
      <c r="I27" s="333" t="s">
        <v>363</v>
      </c>
      <c r="J27" s="336">
        <v>35</v>
      </c>
      <c r="K27" s="333" t="s">
        <v>32</v>
      </c>
      <c r="L27" s="333" t="s">
        <v>33</v>
      </c>
      <c r="M27" s="333">
        <v>14</v>
      </c>
      <c r="N27" s="333" t="s">
        <v>330</v>
      </c>
      <c r="O27" s="337">
        <v>1066.3265306122451</v>
      </c>
      <c r="P27" s="337">
        <v>14928.571428571429</v>
      </c>
      <c r="Q27" s="338">
        <v>632160.49382716045</v>
      </c>
      <c r="R27" s="352">
        <v>699479.96</v>
      </c>
      <c r="S27" s="339">
        <v>0.1064910996972952</v>
      </c>
      <c r="T27" s="337">
        <v>9030864.1975308657</v>
      </c>
      <c r="U27" s="353">
        <v>30167662</v>
      </c>
      <c r="V27" s="339">
        <v>2.340506660287081</v>
      </c>
      <c r="W27" s="341">
        <v>4.5</v>
      </c>
      <c r="X27" s="341">
        <v>4.0961005820661072</v>
      </c>
      <c r="Y27" s="339">
        <v>-8.9755426207531741E-2</v>
      </c>
      <c r="Z27" s="337">
        <v>2006858.7105624145</v>
      </c>
      <c r="AA27" s="353">
        <v>7364971</v>
      </c>
      <c r="AB27" s="339">
        <v>2.6699001086807925</v>
      </c>
      <c r="AC27" s="339">
        <v>1.2000000000000001E-3</v>
      </c>
      <c r="AD27" s="339">
        <v>5.6468413097441892E-3</v>
      </c>
      <c r="AE27" s="339">
        <v>3.7057010914534905</v>
      </c>
      <c r="AF27" s="341">
        <v>10837.03703703704</v>
      </c>
      <c r="AG27" s="353">
        <v>170352</v>
      </c>
      <c r="AH27" s="339">
        <v>14.71942583732057</v>
      </c>
      <c r="AI27" s="339">
        <v>2.9999999999999997E-4</v>
      </c>
      <c r="AJ27" s="339">
        <v>3.1722047270351943E-3</v>
      </c>
      <c r="AK27" s="339">
        <v>9.5740157567839823</v>
      </c>
      <c r="AL27" s="341">
        <v>2709.2592592592591</v>
      </c>
      <c r="AM27" s="353">
        <v>95698</v>
      </c>
      <c r="AN27" s="339">
        <v>34.322570061517432</v>
      </c>
      <c r="AO27" s="338">
        <v>69.999999999999986</v>
      </c>
      <c r="AP27" s="338">
        <v>23.186415970849843</v>
      </c>
      <c r="AQ27" s="339">
        <v>-0.6687654861307164</v>
      </c>
      <c r="AR27" s="338">
        <v>314.99999999999994</v>
      </c>
      <c r="AS27" s="342">
        <v>94.973891954224939</v>
      </c>
      <c r="AT27" s="339">
        <v>-0.69849558109769849</v>
      </c>
      <c r="AU27" s="342">
        <v>58.333333333333314</v>
      </c>
      <c r="AV27" s="342">
        <v>4.1060859866629098</v>
      </c>
      <c r="AW27" s="339">
        <v>-0.92960995451435013</v>
      </c>
      <c r="AX27" s="338">
        <v>233.33333333333331</v>
      </c>
      <c r="AY27" s="338">
        <v>7.3092432443729232</v>
      </c>
      <c r="AZ27" s="339">
        <v>-0.96867467180983036</v>
      </c>
      <c r="BA27" s="341"/>
      <c r="BB27" s="353"/>
      <c r="BC27" s="339"/>
      <c r="BD27" s="338"/>
      <c r="BE27" s="338"/>
      <c r="BF27" s="339"/>
      <c r="BG27" s="343"/>
      <c r="BH27" s="343"/>
      <c r="BI27" s="344"/>
      <c r="BJ27" s="345"/>
      <c r="BK27" s="355"/>
      <c r="BL27" s="355"/>
      <c r="BM27" s="355"/>
      <c r="BN27" s="355"/>
      <c r="BO27" s="355"/>
      <c r="BP27" s="355"/>
      <c r="BQ27" s="355"/>
      <c r="BR27" s="355"/>
      <c r="BS27" s="355"/>
      <c r="BT27" s="355"/>
      <c r="BU27" s="355"/>
      <c r="BV27" s="355"/>
      <c r="BW27" s="355"/>
      <c r="BX27" s="355"/>
      <c r="BY27" s="355"/>
      <c r="BZ27" s="346"/>
      <c r="CA27" s="346"/>
      <c r="CB27" s="346"/>
      <c r="CC27" s="346"/>
      <c r="CD27" s="346"/>
      <c r="CE27" s="346"/>
      <c r="CF27" s="346"/>
      <c r="CG27" s="346"/>
      <c r="CH27" s="346"/>
      <c r="CI27" s="346"/>
      <c r="CJ27" s="346"/>
      <c r="CK27" s="346"/>
      <c r="CL27" s="355"/>
      <c r="CM27" s="355"/>
      <c r="CN27" s="355"/>
      <c r="CO27" s="355"/>
      <c r="CP27" s="355"/>
      <c r="CQ27" s="355"/>
      <c r="CR27" s="355">
        <v>1</v>
      </c>
      <c r="CS27" s="355">
        <v>1</v>
      </c>
      <c r="CT27" s="355">
        <v>0.8571428571428571</v>
      </c>
      <c r="CU27" s="355">
        <v>0.14285714285714285</v>
      </c>
      <c r="CV27" s="355">
        <v>1</v>
      </c>
      <c r="CW27" s="355">
        <v>1</v>
      </c>
      <c r="CX27" s="355">
        <v>1</v>
      </c>
      <c r="CY27" s="355">
        <v>1</v>
      </c>
      <c r="CZ27" s="355">
        <v>0.2857142857142857</v>
      </c>
      <c r="DA27" s="355">
        <v>0.71428571428571419</v>
      </c>
      <c r="DB27" s="355">
        <v>1</v>
      </c>
      <c r="DC27" s="355">
        <v>1</v>
      </c>
      <c r="DD27" s="355">
        <v>1</v>
      </c>
      <c r="DE27" s="355">
        <v>0.5714285714285714</v>
      </c>
      <c r="DF27" s="355"/>
      <c r="DG27" s="355"/>
      <c r="DH27" s="355"/>
      <c r="DI27" s="355"/>
      <c r="DJ27" s="355"/>
      <c r="DK27" s="355"/>
      <c r="DL27" s="355"/>
      <c r="DM27" s="355"/>
      <c r="DN27" s="355"/>
      <c r="DO27" s="355"/>
      <c r="DP27" s="355"/>
      <c r="DQ27" s="355"/>
      <c r="DR27" s="355"/>
      <c r="DS27" s="355"/>
      <c r="DT27" s="347"/>
      <c r="DU27" s="348"/>
    </row>
    <row r="28" spans="1:125" s="351" customFormat="1" ht="57.75" customHeight="1">
      <c r="A28" s="332"/>
      <c r="B28" s="333" t="s">
        <v>414</v>
      </c>
      <c r="C28" s="333" t="s">
        <v>411</v>
      </c>
      <c r="D28" s="334" t="s">
        <v>412</v>
      </c>
      <c r="E28" s="334" t="s">
        <v>71</v>
      </c>
      <c r="F28" s="334" t="s">
        <v>204</v>
      </c>
      <c r="G28" s="334" t="s">
        <v>352</v>
      </c>
      <c r="H28" s="335" t="s">
        <v>370</v>
      </c>
      <c r="I28" s="333" t="s">
        <v>371</v>
      </c>
      <c r="J28" s="336"/>
      <c r="K28" s="333" t="s">
        <v>32</v>
      </c>
      <c r="L28" s="333" t="s">
        <v>101</v>
      </c>
      <c r="M28" s="333"/>
      <c r="N28" s="333"/>
      <c r="O28" s="337"/>
      <c r="P28" s="337"/>
      <c r="Q28" s="338">
        <v>6692400</v>
      </c>
      <c r="R28" s="352">
        <v>6692400</v>
      </c>
      <c r="S28" s="339">
        <v>1</v>
      </c>
      <c r="T28" s="337">
        <v>13200000</v>
      </c>
      <c r="U28" s="353">
        <v>13211450</v>
      </c>
      <c r="V28" s="339">
        <v>1.0008674242424243</v>
      </c>
      <c r="W28" s="341">
        <v>3</v>
      </c>
      <c r="X28" s="341">
        <v>2.7026483841993927</v>
      </c>
      <c r="Y28" s="339">
        <v>-9.9117205266869068E-2</v>
      </c>
      <c r="Z28" s="337">
        <v>4400000</v>
      </c>
      <c r="AA28" s="353">
        <v>4888334.7450000001</v>
      </c>
      <c r="AB28" s="339">
        <v>1.1109851693181818</v>
      </c>
      <c r="AC28" s="339">
        <v>0.7</v>
      </c>
      <c r="AD28" s="339">
        <v>0.82882030360028613</v>
      </c>
      <c r="AE28" s="339"/>
      <c r="AF28" s="341">
        <v>9240000</v>
      </c>
      <c r="AG28" s="353">
        <v>10949918</v>
      </c>
      <c r="AH28" s="339"/>
      <c r="AI28" s="339">
        <v>5.0000000000000001E-3</v>
      </c>
      <c r="AJ28" s="339">
        <v>7.3026049373838605E-3</v>
      </c>
      <c r="AK28" s="339">
        <v>0.46052098747677217</v>
      </c>
      <c r="AL28" s="341">
        <v>66000</v>
      </c>
      <c r="AM28" s="353">
        <v>96478</v>
      </c>
      <c r="AN28" s="339">
        <v>1.4617878787878789</v>
      </c>
      <c r="AO28" s="338">
        <v>507</v>
      </c>
      <c r="AP28" s="338">
        <v>506.56059705785515</v>
      </c>
      <c r="AQ28" s="339">
        <v>-8.6667246971372514E-4</v>
      </c>
      <c r="AR28" s="338">
        <v>1521</v>
      </c>
      <c r="AS28" s="342">
        <v>1369.0551791374917</v>
      </c>
      <c r="AT28" s="339">
        <v>-9.9897975583503218E-2</v>
      </c>
      <c r="AU28" s="342">
        <v>0.72428571428571431</v>
      </c>
      <c r="AV28" s="342">
        <v>0.611182659084753</v>
      </c>
      <c r="AW28" s="339">
        <v>-0.15615806438002544</v>
      </c>
      <c r="AX28" s="338">
        <v>101.4</v>
      </c>
      <c r="AY28" s="338">
        <v>69.367109600116095</v>
      </c>
      <c r="AZ28" s="339">
        <v>-0.31590621696137977</v>
      </c>
      <c r="BA28" s="341"/>
      <c r="BB28" s="353"/>
      <c r="BC28" s="339"/>
      <c r="BD28" s="338"/>
      <c r="BE28" s="338"/>
      <c r="BF28" s="339"/>
      <c r="BG28" s="343"/>
      <c r="BH28" s="343"/>
      <c r="BI28" s="344"/>
      <c r="BJ28" s="345"/>
      <c r="BK28" s="355"/>
      <c r="BL28" s="355"/>
      <c r="BM28" s="355"/>
      <c r="BN28" s="355"/>
      <c r="BO28" s="355"/>
      <c r="BP28" s="355"/>
      <c r="BQ28" s="355"/>
      <c r="BR28" s="355"/>
      <c r="BS28" s="355"/>
      <c r="BT28" s="355"/>
      <c r="BU28" s="355"/>
      <c r="BV28" s="355"/>
      <c r="BW28" s="355"/>
      <c r="BX28" s="355"/>
      <c r="BY28" s="355"/>
      <c r="BZ28" s="346"/>
      <c r="CA28" s="346"/>
      <c r="CB28" s="346"/>
      <c r="CC28" s="346"/>
      <c r="CD28" s="346"/>
      <c r="CE28" s="346"/>
      <c r="CF28" s="346"/>
      <c r="CG28" s="346"/>
      <c r="CH28" s="346"/>
      <c r="CI28" s="346"/>
      <c r="CJ28" s="346"/>
      <c r="CK28" s="346"/>
      <c r="CL28" s="355"/>
      <c r="CM28" s="355"/>
      <c r="CN28" s="355"/>
      <c r="CO28" s="355"/>
      <c r="CP28" s="355"/>
      <c r="CQ28" s="355"/>
      <c r="CR28" s="355"/>
      <c r="CS28" s="355"/>
      <c r="CT28" s="355"/>
      <c r="CU28" s="355"/>
      <c r="CV28" s="355"/>
      <c r="CW28" s="355"/>
      <c r="CX28" s="355"/>
      <c r="CY28" s="355"/>
      <c r="CZ28" s="355"/>
      <c r="DA28" s="355"/>
      <c r="DB28" s="355"/>
      <c r="DC28" s="355"/>
      <c r="DD28" s="355"/>
      <c r="DE28" s="355"/>
      <c r="DF28" s="355"/>
      <c r="DG28" s="355"/>
      <c r="DH28" s="355"/>
      <c r="DI28" s="355"/>
      <c r="DJ28" s="355"/>
      <c r="DK28" s="355"/>
      <c r="DL28" s="355"/>
      <c r="DM28" s="355"/>
      <c r="DN28" s="355"/>
      <c r="DO28" s="355"/>
      <c r="DP28" s="355"/>
      <c r="DQ28" s="355"/>
      <c r="DR28" s="355"/>
      <c r="DS28" s="355"/>
      <c r="DT28" s="347"/>
      <c r="DU28" s="348"/>
    </row>
    <row r="29" spans="1:125" s="351" customFormat="1" ht="57.75" customHeight="1">
      <c r="A29" s="332"/>
      <c r="B29" s="333" t="s">
        <v>414</v>
      </c>
      <c r="C29" s="333" t="s">
        <v>411</v>
      </c>
      <c r="D29" s="334" t="s">
        <v>412</v>
      </c>
      <c r="E29" s="334" t="s">
        <v>71</v>
      </c>
      <c r="F29" s="334" t="s">
        <v>204</v>
      </c>
      <c r="G29" s="334" t="s">
        <v>372</v>
      </c>
      <c r="H29" s="335" t="s">
        <v>373</v>
      </c>
      <c r="I29" s="333" t="s">
        <v>374</v>
      </c>
      <c r="J29" s="336"/>
      <c r="K29" s="333" t="s">
        <v>32</v>
      </c>
      <c r="L29" s="333" t="s">
        <v>101</v>
      </c>
      <c r="M29" s="333"/>
      <c r="N29" s="333"/>
      <c r="O29" s="337"/>
      <c r="P29" s="337"/>
      <c r="Q29" s="338">
        <v>3600000</v>
      </c>
      <c r="R29" s="352">
        <v>3600000</v>
      </c>
      <c r="S29" s="339">
        <v>1</v>
      </c>
      <c r="T29" s="337">
        <v>9000000</v>
      </c>
      <c r="U29" s="353">
        <v>9001718</v>
      </c>
      <c r="V29" s="339">
        <v>1.0001908888888889</v>
      </c>
      <c r="W29" s="341">
        <v>1.6066407653362837</v>
      </c>
      <c r="X29" s="341">
        <v>1.3158107226643672</v>
      </c>
      <c r="Y29" s="339">
        <v>-0.18101746759241688</v>
      </c>
      <c r="Z29" s="337">
        <v>5601750.0577462455</v>
      </c>
      <c r="AA29" s="353">
        <v>6841195.2000000002</v>
      </c>
      <c r="AB29" s="339">
        <v>1.2212603435492124</v>
      </c>
      <c r="AC29" s="339">
        <v>0.75</v>
      </c>
      <c r="AD29" s="339">
        <v>0.84560447239071479</v>
      </c>
      <c r="AE29" s="339"/>
      <c r="AF29" s="341">
        <v>6750000</v>
      </c>
      <c r="AG29" s="353">
        <v>7611893</v>
      </c>
      <c r="AH29" s="339"/>
      <c r="AI29" s="339">
        <v>0.01</v>
      </c>
      <c r="AJ29" s="339">
        <v>1.428616181933271E-2</v>
      </c>
      <c r="AK29" s="339">
        <v>0.428616181933271</v>
      </c>
      <c r="AL29" s="341">
        <v>90000</v>
      </c>
      <c r="AM29" s="353">
        <v>128600</v>
      </c>
      <c r="AN29" s="339">
        <v>1.4288888888888889</v>
      </c>
      <c r="AO29" s="338">
        <v>400</v>
      </c>
      <c r="AP29" s="338">
        <v>399.92365901708985</v>
      </c>
      <c r="AQ29" s="339">
        <v>-1.9085245727534783E-4</v>
      </c>
      <c r="AR29" s="338">
        <v>642.65630613451356</v>
      </c>
      <c r="AS29" s="342">
        <v>526.22383878185497</v>
      </c>
      <c r="AT29" s="339">
        <v>-0.18117377242119248</v>
      </c>
      <c r="AU29" s="342">
        <v>0.53333333333333333</v>
      </c>
      <c r="AV29" s="342">
        <v>0.4729441152154924</v>
      </c>
      <c r="AW29" s="339">
        <v>-0.11322978397095174</v>
      </c>
      <c r="AX29" s="338">
        <v>40</v>
      </c>
      <c r="AY29" s="338">
        <v>27.993779160186627</v>
      </c>
      <c r="AZ29" s="339">
        <v>-0.30015552099533438</v>
      </c>
      <c r="BA29" s="341"/>
      <c r="BB29" s="353"/>
      <c r="BC29" s="339"/>
      <c r="BD29" s="338"/>
      <c r="BE29" s="338"/>
      <c r="BF29" s="339"/>
      <c r="BG29" s="343"/>
      <c r="BH29" s="343"/>
      <c r="BI29" s="344"/>
      <c r="BJ29" s="345"/>
      <c r="BK29" s="355"/>
      <c r="BL29" s="355"/>
      <c r="BM29" s="355"/>
      <c r="BN29" s="355"/>
      <c r="BO29" s="355"/>
      <c r="BP29" s="355"/>
      <c r="BQ29" s="355"/>
      <c r="BR29" s="355"/>
      <c r="BS29" s="355"/>
      <c r="BT29" s="355"/>
      <c r="BU29" s="355"/>
      <c r="BV29" s="355"/>
      <c r="BW29" s="355"/>
      <c r="BX29" s="355"/>
      <c r="BY29" s="355"/>
      <c r="BZ29" s="346"/>
      <c r="CA29" s="346"/>
      <c r="CB29" s="346"/>
      <c r="CC29" s="346"/>
      <c r="CD29" s="346"/>
      <c r="CE29" s="346"/>
      <c r="CF29" s="346"/>
      <c r="CG29" s="346"/>
      <c r="CH29" s="346"/>
      <c r="CI29" s="346"/>
      <c r="CJ29" s="346"/>
      <c r="CK29" s="346"/>
      <c r="CL29" s="355"/>
      <c r="CM29" s="355"/>
      <c r="CN29" s="355"/>
      <c r="CO29" s="355"/>
      <c r="CP29" s="355"/>
      <c r="CQ29" s="355"/>
      <c r="CR29" s="355"/>
      <c r="CS29" s="355"/>
      <c r="CT29" s="355"/>
      <c r="CU29" s="355"/>
      <c r="CV29" s="355"/>
      <c r="CW29" s="355"/>
      <c r="CX29" s="355"/>
      <c r="CY29" s="355"/>
      <c r="CZ29" s="355"/>
      <c r="DA29" s="355"/>
      <c r="DB29" s="355"/>
      <c r="DC29" s="355"/>
      <c r="DD29" s="355"/>
      <c r="DE29" s="355"/>
      <c r="DF29" s="355"/>
      <c r="DG29" s="355"/>
      <c r="DH29" s="355"/>
      <c r="DI29" s="355"/>
      <c r="DJ29" s="355"/>
      <c r="DK29" s="355"/>
      <c r="DL29" s="355"/>
      <c r="DM29" s="355"/>
      <c r="DN29" s="355"/>
      <c r="DO29" s="355"/>
      <c r="DP29" s="355"/>
      <c r="DQ29" s="355"/>
      <c r="DR29" s="355"/>
      <c r="DS29" s="355"/>
      <c r="DT29" s="347"/>
      <c r="DU29" s="348"/>
    </row>
    <row r="30" spans="1:125" s="351" customFormat="1" ht="57.75" customHeight="1">
      <c r="A30" s="332"/>
      <c r="B30" s="333" t="s">
        <v>414</v>
      </c>
      <c r="C30" s="333" t="s">
        <v>411</v>
      </c>
      <c r="D30" s="334" t="s">
        <v>412</v>
      </c>
      <c r="E30" s="334" t="s">
        <v>71</v>
      </c>
      <c r="F30" s="334" t="s">
        <v>204</v>
      </c>
      <c r="G30" s="334" t="s">
        <v>375</v>
      </c>
      <c r="H30" s="335" t="s">
        <v>376</v>
      </c>
      <c r="I30" s="333" t="s">
        <v>377</v>
      </c>
      <c r="J30" s="336"/>
      <c r="K30" s="333" t="s">
        <v>32</v>
      </c>
      <c r="L30" s="333" t="s">
        <v>101</v>
      </c>
      <c r="M30" s="333"/>
      <c r="N30" s="333"/>
      <c r="O30" s="337"/>
      <c r="P30" s="337"/>
      <c r="Q30" s="338">
        <v>2890000</v>
      </c>
      <c r="R30" s="352">
        <v>2890000</v>
      </c>
      <c r="S30" s="339">
        <v>1</v>
      </c>
      <c r="T30" s="337">
        <v>8500000</v>
      </c>
      <c r="U30" s="353">
        <v>8691061</v>
      </c>
      <c r="V30" s="339">
        <v>1.0224777647058823</v>
      </c>
      <c r="W30" s="341">
        <v>3</v>
      </c>
      <c r="X30" s="341">
        <v>1.4317310778178269</v>
      </c>
      <c r="Y30" s="339">
        <v>-0.52275630739405776</v>
      </c>
      <c r="Z30" s="337">
        <v>2833333.3333333335</v>
      </c>
      <c r="AA30" s="353">
        <v>6070316.6499999994</v>
      </c>
      <c r="AB30" s="339">
        <v>2.1424646999999997</v>
      </c>
      <c r="AC30" s="339">
        <v>0.85</v>
      </c>
      <c r="AD30" s="339">
        <v>0.93155760844389424</v>
      </c>
      <c r="AE30" s="339"/>
      <c r="AF30" s="341">
        <v>7225000</v>
      </c>
      <c r="AG30" s="353">
        <v>8096224</v>
      </c>
      <c r="AH30" s="339"/>
      <c r="AI30" s="339">
        <v>1E-3</v>
      </c>
      <c r="AJ30" s="339">
        <v>1.3455204145961005E-3</v>
      </c>
      <c r="AK30" s="339">
        <v>0.34552041459610039</v>
      </c>
      <c r="AL30" s="341">
        <v>8500</v>
      </c>
      <c r="AM30" s="353">
        <v>11694</v>
      </c>
      <c r="AN30" s="339">
        <v>1.375764705882353</v>
      </c>
      <c r="AO30" s="338">
        <v>340</v>
      </c>
      <c r="AP30" s="338">
        <v>332.52556851229099</v>
      </c>
      <c r="AQ30" s="339">
        <v>-2.1983622022673566E-2</v>
      </c>
      <c r="AR30" s="338">
        <v>1020</v>
      </c>
      <c r="AS30" s="342">
        <v>476.08719060808801</v>
      </c>
      <c r="AT30" s="339">
        <v>-0.53324785234501171</v>
      </c>
      <c r="AU30" s="342">
        <v>0.4</v>
      </c>
      <c r="AV30" s="342">
        <v>0.35695652689451279</v>
      </c>
      <c r="AW30" s="339">
        <v>-0.10760868276371804</v>
      </c>
      <c r="AX30" s="338">
        <v>340</v>
      </c>
      <c r="AY30" s="338">
        <v>247.13528305113732</v>
      </c>
      <c r="AZ30" s="339">
        <v>-0.2731315204378314</v>
      </c>
      <c r="BA30" s="341"/>
      <c r="BB30" s="353"/>
      <c r="BC30" s="339"/>
      <c r="BD30" s="338"/>
      <c r="BE30" s="338"/>
      <c r="BF30" s="339"/>
      <c r="BG30" s="343"/>
      <c r="BH30" s="343"/>
      <c r="BI30" s="344"/>
      <c r="BJ30" s="345"/>
      <c r="BK30" s="355"/>
      <c r="BL30" s="355"/>
      <c r="BM30" s="355"/>
      <c r="BN30" s="355"/>
      <c r="BO30" s="355"/>
      <c r="BP30" s="355"/>
      <c r="BQ30" s="355"/>
      <c r="BR30" s="355"/>
      <c r="BS30" s="355"/>
      <c r="BT30" s="355"/>
      <c r="BU30" s="355"/>
      <c r="BV30" s="355"/>
      <c r="BW30" s="355"/>
      <c r="BX30" s="355"/>
      <c r="BY30" s="355"/>
      <c r="BZ30" s="346"/>
      <c r="CA30" s="346"/>
      <c r="CB30" s="346"/>
      <c r="CC30" s="346"/>
      <c r="CD30" s="346"/>
      <c r="CE30" s="346"/>
      <c r="CF30" s="346"/>
      <c r="CG30" s="346"/>
      <c r="CH30" s="346"/>
      <c r="CI30" s="346"/>
      <c r="CJ30" s="346"/>
      <c r="CK30" s="346"/>
      <c r="CL30" s="355"/>
      <c r="CM30" s="355"/>
      <c r="CN30" s="355"/>
      <c r="CO30" s="355"/>
      <c r="CP30" s="355"/>
      <c r="CQ30" s="355"/>
      <c r="CR30" s="355"/>
      <c r="CS30" s="355"/>
      <c r="CT30" s="355"/>
      <c r="CU30" s="355"/>
      <c r="CV30" s="355"/>
      <c r="CW30" s="355"/>
      <c r="CX30" s="355"/>
      <c r="CY30" s="355"/>
      <c r="CZ30" s="355"/>
      <c r="DA30" s="355"/>
      <c r="DB30" s="355"/>
      <c r="DC30" s="355"/>
      <c r="DD30" s="355"/>
      <c r="DE30" s="355"/>
      <c r="DF30" s="355"/>
      <c r="DG30" s="355"/>
      <c r="DH30" s="355"/>
      <c r="DI30" s="355"/>
      <c r="DJ30" s="355"/>
      <c r="DK30" s="355"/>
      <c r="DL30" s="355"/>
      <c r="DM30" s="355"/>
      <c r="DN30" s="355"/>
      <c r="DO30" s="355"/>
      <c r="DP30" s="355"/>
      <c r="DQ30" s="355"/>
      <c r="DR30" s="355"/>
      <c r="DS30" s="355"/>
      <c r="DT30" s="347"/>
      <c r="DU30" s="348"/>
    </row>
    <row r="31" spans="1:125" s="351" customFormat="1" ht="57.75" customHeight="1">
      <c r="A31" s="332"/>
      <c r="B31" s="333" t="s">
        <v>414</v>
      </c>
      <c r="C31" s="333" t="s">
        <v>411</v>
      </c>
      <c r="D31" s="334" t="s">
        <v>412</v>
      </c>
      <c r="E31" s="334" t="s">
        <v>71</v>
      </c>
      <c r="F31" s="334" t="s">
        <v>204</v>
      </c>
      <c r="G31" s="334" t="s">
        <v>75</v>
      </c>
      <c r="H31" s="335" t="s">
        <v>378</v>
      </c>
      <c r="I31" s="333" t="s">
        <v>379</v>
      </c>
      <c r="J31" s="336"/>
      <c r="K31" s="333" t="s">
        <v>32</v>
      </c>
      <c r="L31" s="333" t="s">
        <v>410</v>
      </c>
      <c r="M31" s="333"/>
      <c r="N31" s="333"/>
      <c r="O31" s="337"/>
      <c r="P31" s="337"/>
      <c r="Q31" s="338">
        <v>4468556.0472924365</v>
      </c>
      <c r="R31" s="352">
        <v>4468556.0472924365</v>
      </c>
      <c r="S31" s="339">
        <v>1</v>
      </c>
      <c r="T31" s="337">
        <v>37237967.060770303</v>
      </c>
      <c r="U31" s="353">
        <v>37858216</v>
      </c>
      <c r="V31" s="339">
        <v>1.0166563587700017</v>
      </c>
      <c r="W31" s="341">
        <v>3</v>
      </c>
      <c r="X31" s="341">
        <v>2.7010303767795305</v>
      </c>
      <c r="Y31" s="339">
        <v>-9.9656541073489868E-2</v>
      </c>
      <c r="Z31" s="337">
        <v>12412655.686923435</v>
      </c>
      <c r="AA31" s="353">
        <v>14016212.6</v>
      </c>
      <c r="AB31" s="339">
        <v>1.1291872548084847</v>
      </c>
      <c r="AC31" s="339" t="s">
        <v>120</v>
      </c>
      <c r="AD31" s="339" t="s">
        <v>120</v>
      </c>
      <c r="AE31" s="339"/>
      <c r="AF31" s="341" t="s">
        <v>120</v>
      </c>
      <c r="AG31" s="353" t="s">
        <v>120</v>
      </c>
      <c r="AH31" s="339"/>
      <c r="AI31" s="339">
        <v>8.0000000000000004E-4</v>
      </c>
      <c r="AJ31" s="339">
        <v>9.5667476777035665E-4</v>
      </c>
      <c r="AK31" s="339">
        <v>0.1958434597129457</v>
      </c>
      <c r="AL31" s="341">
        <v>29790.373648616245</v>
      </c>
      <c r="AM31" s="353">
        <v>36218</v>
      </c>
      <c r="AN31" s="339">
        <v>1.2157618574106845</v>
      </c>
      <c r="AO31" s="338">
        <v>120.00000000000001</v>
      </c>
      <c r="AP31" s="338">
        <v>118.03398362174373</v>
      </c>
      <c r="AQ31" s="339">
        <v>-1.6383469818802343E-2</v>
      </c>
      <c r="AR31" s="338">
        <v>360</v>
      </c>
      <c r="AS31" s="342">
        <v>318.81337525462737</v>
      </c>
      <c r="AT31" s="339">
        <v>-0.11440729095936841</v>
      </c>
      <c r="AU31" s="342" t="s">
        <v>120</v>
      </c>
      <c r="AV31" s="342" t="s">
        <v>120</v>
      </c>
      <c r="AW31" s="339" t="s">
        <v>120</v>
      </c>
      <c r="AX31" s="338">
        <v>150</v>
      </c>
      <c r="AY31" s="338">
        <v>123.37942590127662</v>
      </c>
      <c r="AZ31" s="339">
        <v>-0.17747049399148918</v>
      </c>
      <c r="BA31" s="341"/>
      <c r="BB31" s="353"/>
      <c r="BC31" s="339"/>
      <c r="BD31" s="338"/>
      <c r="BE31" s="338"/>
      <c r="BF31" s="339"/>
      <c r="BG31" s="343"/>
      <c r="BH31" s="343"/>
      <c r="BI31" s="344"/>
      <c r="BJ31" s="345"/>
      <c r="BK31" s="355"/>
      <c r="BL31" s="355"/>
      <c r="BM31" s="355"/>
      <c r="BN31" s="355"/>
      <c r="BO31" s="355"/>
      <c r="BP31" s="355"/>
      <c r="BQ31" s="355"/>
      <c r="BR31" s="355"/>
      <c r="BS31" s="355"/>
      <c r="BT31" s="355"/>
      <c r="BU31" s="355"/>
      <c r="BV31" s="355"/>
      <c r="BW31" s="355"/>
      <c r="BX31" s="355"/>
      <c r="BY31" s="355"/>
      <c r="BZ31" s="346"/>
      <c r="CA31" s="346"/>
      <c r="CB31" s="346"/>
      <c r="CC31" s="346"/>
      <c r="CD31" s="346"/>
      <c r="CE31" s="346"/>
      <c r="CF31" s="346"/>
      <c r="CG31" s="346"/>
      <c r="CH31" s="346"/>
      <c r="CI31" s="346"/>
      <c r="CJ31" s="346"/>
      <c r="CK31" s="346"/>
      <c r="CL31" s="355"/>
      <c r="CM31" s="355"/>
      <c r="CN31" s="355"/>
      <c r="CO31" s="355"/>
      <c r="CP31" s="355"/>
      <c r="CQ31" s="355"/>
      <c r="CR31" s="355"/>
      <c r="CS31" s="355"/>
      <c r="CT31" s="355"/>
      <c r="CU31" s="355"/>
      <c r="CV31" s="355"/>
      <c r="CW31" s="355"/>
      <c r="CX31" s="355"/>
      <c r="CY31" s="355"/>
      <c r="CZ31" s="355"/>
      <c r="DA31" s="355"/>
      <c r="DB31" s="355"/>
      <c r="DC31" s="355"/>
      <c r="DD31" s="355"/>
      <c r="DE31" s="355"/>
      <c r="DF31" s="355"/>
      <c r="DG31" s="355"/>
      <c r="DH31" s="355"/>
      <c r="DI31" s="355"/>
      <c r="DJ31" s="355"/>
      <c r="DK31" s="355"/>
      <c r="DL31" s="355"/>
      <c r="DM31" s="355"/>
      <c r="DN31" s="355"/>
      <c r="DO31" s="355"/>
      <c r="DP31" s="355"/>
      <c r="DQ31" s="355"/>
      <c r="DR31" s="355"/>
      <c r="DS31" s="355"/>
      <c r="DT31" s="347"/>
      <c r="DU31" s="348"/>
    </row>
    <row r="32" spans="1:125" s="351" customFormat="1" ht="57.75" customHeight="1">
      <c r="A32" s="332"/>
      <c r="B32" s="333" t="s">
        <v>414</v>
      </c>
      <c r="C32" s="333" t="s">
        <v>411</v>
      </c>
      <c r="D32" s="334" t="s">
        <v>412</v>
      </c>
      <c r="E32" s="334" t="s">
        <v>413</v>
      </c>
      <c r="F32" s="334" t="s">
        <v>204</v>
      </c>
      <c r="G32" s="334" t="s">
        <v>75</v>
      </c>
      <c r="H32" s="335" t="s">
        <v>378</v>
      </c>
      <c r="I32" s="333" t="s">
        <v>379</v>
      </c>
      <c r="J32" s="336"/>
      <c r="K32" s="333" t="s">
        <v>32</v>
      </c>
      <c r="L32" s="333" t="s">
        <v>288</v>
      </c>
      <c r="M32" s="333"/>
      <c r="N32" s="333"/>
      <c r="O32" s="337"/>
      <c r="P32" s="337"/>
      <c r="Q32" s="338">
        <v>550000</v>
      </c>
      <c r="R32" s="352">
        <v>550000</v>
      </c>
      <c r="S32" s="339">
        <v>1</v>
      </c>
      <c r="T32" s="337">
        <v>5000000</v>
      </c>
      <c r="U32" s="353">
        <v>3127431</v>
      </c>
      <c r="V32" s="339">
        <v>0.62548619999999999</v>
      </c>
      <c r="W32" s="341">
        <v>4</v>
      </c>
      <c r="X32" s="341">
        <v>2.0193161944112039</v>
      </c>
      <c r="Y32" s="339">
        <v>-0.49517095139719902</v>
      </c>
      <c r="Z32" s="337">
        <v>1250000</v>
      </c>
      <c r="AA32" s="353">
        <v>1548757.45</v>
      </c>
      <c r="AB32" s="339">
        <v>1.2390059600000001</v>
      </c>
      <c r="AC32" s="339" t="s">
        <v>120</v>
      </c>
      <c r="AD32" s="339" t="s">
        <v>120</v>
      </c>
      <c r="AE32" s="339"/>
      <c r="AF32" s="341" t="s">
        <v>120</v>
      </c>
      <c r="AG32" s="353" t="s">
        <v>120</v>
      </c>
      <c r="AH32" s="339"/>
      <c r="AI32" s="339">
        <v>1E-3</v>
      </c>
      <c r="AJ32" s="339">
        <v>1.855836307819421E-3</v>
      </c>
      <c r="AK32" s="339">
        <v>0.85583630781942088</v>
      </c>
      <c r="AL32" s="341">
        <v>5000</v>
      </c>
      <c r="AM32" s="353">
        <v>5804</v>
      </c>
      <c r="AN32" s="339">
        <v>1.1608000000000001</v>
      </c>
      <c r="AO32" s="338">
        <v>110</v>
      </c>
      <c r="AP32" s="338">
        <v>117.766190858001</v>
      </c>
      <c r="AQ32" s="339">
        <v>7.0601735072736371E-2</v>
      </c>
      <c r="AR32" s="338">
        <v>440</v>
      </c>
      <c r="AS32" s="342">
        <v>355.12339262677961</v>
      </c>
      <c r="AT32" s="339">
        <v>-0.19290138039368276</v>
      </c>
      <c r="AU32" s="342" t="s">
        <v>120</v>
      </c>
      <c r="AV32" s="342" t="s">
        <v>120</v>
      </c>
      <c r="AW32" s="339" t="s">
        <v>120</v>
      </c>
      <c r="AX32" s="338">
        <v>110</v>
      </c>
      <c r="AY32" s="338">
        <v>94.762232942798065</v>
      </c>
      <c r="AZ32" s="339">
        <v>-0.13852515506547214</v>
      </c>
      <c r="BA32" s="341"/>
      <c r="BB32" s="353"/>
      <c r="BC32" s="339"/>
      <c r="BD32" s="338"/>
      <c r="BE32" s="338"/>
      <c r="BF32" s="339"/>
      <c r="BG32" s="343"/>
      <c r="BH32" s="343"/>
      <c r="BI32" s="344"/>
      <c r="BJ32" s="345"/>
      <c r="BK32" s="355"/>
      <c r="BL32" s="355"/>
      <c r="BM32" s="355"/>
      <c r="BN32" s="355"/>
      <c r="BO32" s="355"/>
      <c r="BP32" s="355"/>
      <c r="BQ32" s="355"/>
      <c r="BR32" s="355"/>
      <c r="BS32" s="355"/>
      <c r="BT32" s="355"/>
      <c r="BU32" s="355"/>
      <c r="BV32" s="355"/>
      <c r="BW32" s="355"/>
      <c r="BX32" s="355"/>
      <c r="BY32" s="355"/>
      <c r="BZ32" s="346"/>
      <c r="CA32" s="346"/>
      <c r="CB32" s="346"/>
      <c r="CC32" s="346"/>
      <c r="CD32" s="346"/>
      <c r="CE32" s="346"/>
      <c r="CF32" s="346"/>
      <c r="CG32" s="346"/>
      <c r="CH32" s="346"/>
      <c r="CI32" s="346"/>
      <c r="CJ32" s="346"/>
      <c r="CK32" s="346"/>
      <c r="CL32" s="355"/>
      <c r="CM32" s="355"/>
      <c r="CN32" s="355"/>
      <c r="CO32" s="355"/>
      <c r="CP32" s="355"/>
      <c r="CQ32" s="355"/>
      <c r="CR32" s="355"/>
      <c r="CS32" s="355"/>
      <c r="CT32" s="355"/>
      <c r="CU32" s="355"/>
      <c r="CV32" s="355"/>
      <c r="CW32" s="355"/>
      <c r="CX32" s="355"/>
      <c r="CY32" s="355"/>
      <c r="CZ32" s="355"/>
      <c r="DA32" s="355"/>
      <c r="DB32" s="355"/>
      <c r="DC32" s="355"/>
      <c r="DD32" s="355"/>
      <c r="DE32" s="355"/>
      <c r="DF32" s="355"/>
      <c r="DG32" s="355"/>
      <c r="DH32" s="355"/>
      <c r="DI32" s="355"/>
      <c r="DJ32" s="355"/>
      <c r="DK32" s="355"/>
      <c r="DL32" s="355"/>
      <c r="DM32" s="355"/>
      <c r="DN32" s="355"/>
      <c r="DO32" s="355"/>
      <c r="DP32" s="355"/>
      <c r="DQ32" s="355"/>
      <c r="DR32" s="355"/>
      <c r="DS32" s="355"/>
      <c r="DT32" s="347"/>
      <c r="DU32" s="348"/>
    </row>
    <row r="33" spans="1:125" s="351" customFormat="1" ht="57.75" customHeight="1">
      <c r="A33" s="332"/>
      <c r="B33" s="333" t="s">
        <v>414</v>
      </c>
      <c r="C33" s="333" t="s">
        <v>411</v>
      </c>
      <c r="D33" s="334" t="s">
        <v>412</v>
      </c>
      <c r="E33" s="334" t="s">
        <v>71</v>
      </c>
      <c r="F33" s="334" t="s">
        <v>204</v>
      </c>
      <c r="G33" s="334" t="s">
        <v>380</v>
      </c>
      <c r="H33" s="335" t="s">
        <v>381</v>
      </c>
      <c r="I33" s="333" t="s">
        <v>382</v>
      </c>
      <c r="J33" s="336"/>
      <c r="K33" s="333" t="s">
        <v>32</v>
      </c>
      <c r="L33" s="333" t="s">
        <v>288</v>
      </c>
      <c r="M33" s="333"/>
      <c r="N33" s="333"/>
      <c r="O33" s="337"/>
      <c r="P33" s="337"/>
      <c r="Q33" s="338">
        <v>1800000</v>
      </c>
      <c r="R33" s="352">
        <v>1800000</v>
      </c>
      <c r="S33" s="339">
        <v>1</v>
      </c>
      <c r="T33" s="337">
        <v>8333333.333333334</v>
      </c>
      <c r="U33" s="353">
        <v>8529808</v>
      </c>
      <c r="V33" s="339">
        <v>1.02357696</v>
      </c>
      <c r="W33" s="341">
        <v>4</v>
      </c>
      <c r="X33" s="341">
        <v>3.0356571402540755</v>
      </c>
      <c r="Y33" s="339">
        <v>-0.24108571493648112</v>
      </c>
      <c r="Z33" s="337">
        <v>2083333.3333333335</v>
      </c>
      <c r="AA33" s="353">
        <v>2809872</v>
      </c>
      <c r="AB33" s="339">
        <v>1.3487385599999999</v>
      </c>
      <c r="AC33" s="339" t="s">
        <v>120</v>
      </c>
      <c r="AD33" s="339" t="s">
        <v>120</v>
      </c>
      <c r="AE33" s="339"/>
      <c r="AF33" s="341" t="s">
        <v>120</v>
      </c>
      <c r="AG33" s="353" t="s">
        <v>120</v>
      </c>
      <c r="AH33" s="339"/>
      <c r="AI33" s="339">
        <v>1.8E-3</v>
      </c>
      <c r="AJ33" s="339">
        <v>1.8033231228651336E-3</v>
      </c>
      <c r="AK33" s="339">
        <v>1.8461793695185857E-3</v>
      </c>
      <c r="AL33" s="341">
        <v>15000</v>
      </c>
      <c r="AM33" s="353">
        <v>15382</v>
      </c>
      <c r="AN33" s="339">
        <v>1.0254666666666667</v>
      </c>
      <c r="AO33" s="338">
        <v>216</v>
      </c>
      <c r="AP33" s="338">
        <v>211.02467957074765</v>
      </c>
      <c r="AQ33" s="339">
        <v>-2.303389087616825E-2</v>
      </c>
      <c r="AR33" s="338">
        <v>864</v>
      </c>
      <c r="AS33" s="342">
        <v>640.59857530876855</v>
      </c>
      <c r="AT33" s="339">
        <v>-0.25856646376299941</v>
      </c>
      <c r="AU33" s="342" t="s">
        <v>120</v>
      </c>
      <c r="AV33" s="342" t="s">
        <v>120</v>
      </c>
      <c r="AW33" s="339" t="s">
        <v>120</v>
      </c>
      <c r="AX33" s="338">
        <v>120</v>
      </c>
      <c r="AY33" s="338">
        <v>117.01989338187492</v>
      </c>
      <c r="AZ33" s="339">
        <v>-2.4834221817709001E-2</v>
      </c>
      <c r="BA33" s="341"/>
      <c r="BB33" s="353"/>
      <c r="BC33" s="339"/>
      <c r="BD33" s="338"/>
      <c r="BE33" s="338"/>
      <c r="BF33" s="339"/>
      <c r="BG33" s="343"/>
      <c r="BH33" s="343"/>
      <c r="BI33" s="344"/>
      <c r="BJ33" s="345"/>
      <c r="BK33" s="355"/>
      <c r="BL33" s="355"/>
      <c r="BM33" s="355"/>
      <c r="BN33" s="355"/>
      <c r="BO33" s="355"/>
      <c r="BP33" s="355"/>
      <c r="BQ33" s="355"/>
      <c r="BR33" s="355"/>
      <c r="BS33" s="355"/>
      <c r="BT33" s="355"/>
      <c r="BU33" s="355"/>
      <c r="BV33" s="355"/>
      <c r="BW33" s="355"/>
      <c r="BX33" s="355"/>
      <c r="BY33" s="355"/>
      <c r="BZ33" s="346"/>
      <c r="CA33" s="346"/>
      <c r="CB33" s="346"/>
      <c r="CC33" s="346"/>
      <c r="CD33" s="346"/>
      <c r="CE33" s="346"/>
      <c r="CF33" s="346"/>
      <c r="CG33" s="346"/>
      <c r="CH33" s="346"/>
      <c r="CI33" s="346"/>
      <c r="CJ33" s="346"/>
      <c r="CK33" s="346"/>
      <c r="CL33" s="355"/>
      <c r="CM33" s="355"/>
      <c r="CN33" s="355"/>
      <c r="CO33" s="355"/>
      <c r="CP33" s="355"/>
      <c r="CQ33" s="355"/>
      <c r="CR33" s="355"/>
      <c r="CS33" s="355"/>
      <c r="CT33" s="355"/>
      <c r="CU33" s="355"/>
      <c r="CV33" s="355"/>
      <c r="CW33" s="355"/>
      <c r="CX33" s="355"/>
      <c r="CY33" s="355"/>
      <c r="CZ33" s="355"/>
      <c r="DA33" s="355"/>
      <c r="DB33" s="355"/>
      <c r="DC33" s="355"/>
      <c r="DD33" s="355"/>
      <c r="DE33" s="355"/>
      <c r="DF33" s="355"/>
      <c r="DG33" s="355"/>
      <c r="DH33" s="355"/>
      <c r="DI33" s="355"/>
      <c r="DJ33" s="355"/>
      <c r="DK33" s="355"/>
      <c r="DL33" s="355"/>
      <c r="DM33" s="355"/>
      <c r="DN33" s="355"/>
      <c r="DO33" s="355"/>
      <c r="DP33" s="355"/>
      <c r="DQ33" s="355"/>
      <c r="DR33" s="355"/>
      <c r="DS33" s="355"/>
      <c r="DT33" s="347"/>
      <c r="DU33" s="348"/>
    </row>
    <row r="34" spans="1:125" s="351" customFormat="1" ht="57.75" customHeight="1">
      <c r="A34" s="332"/>
      <c r="B34" s="333" t="s">
        <v>414</v>
      </c>
      <c r="C34" s="333" t="s">
        <v>411</v>
      </c>
      <c r="D34" s="334" t="s">
        <v>412</v>
      </c>
      <c r="E34" s="334" t="s">
        <v>71</v>
      </c>
      <c r="F34" s="334" t="s">
        <v>204</v>
      </c>
      <c r="G34" s="334" t="s">
        <v>383</v>
      </c>
      <c r="H34" s="335" t="s">
        <v>384</v>
      </c>
      <c r="I34" s="333" t="s">
        <v>385</v>
      </c>
      <c r="J34" s="336"/>
      <c r="K34" s="333" t="s">
        <v>32</v>
      </c>
      <c r="L34" s="333" t="s">
        <v>101</v>
      </c>
      <c r="M34" s="333"/>
      <c r="N34" s="333"/>
      <c r="O34" s="337"/>
      <c r="P34" s="337"/>
      <c r="Q34" s="338">
        <v>600000</v>
      </c>
      <c r="R34" s="352">
        <v>600000</v>
      </c>
      <c r="S34" s="339">
        <v>1</v>
      </c>
      <c r="T34" s="337">
        <v>400000</v>
      </c>
      <c r="U34" s="353">
        <v>400000</v>
      </c>
      <c r="V34" s="339">
        <v>1</v>
      </c>
      <c r="W34" s="341">
        <v>1.3</v>
      </c>
      <c r="X34" s="341">
        <v>1.1700011700011701</v>
      </c>
      <c r="Y34" s="339">
        <v>-9.999909999909995E-2</v>
      </c>
      <c r="Z34" s="337">
        <v>307692.30769230769</v>
      </c>
      <c r="AA34" s="353">
        <v>341880</v>
      </c>
      <c r="AB34" s="339">
        <v>1.11111</v>
      </c>
      <c r="AC34" s="339" t="s">
        <v>120</v>
      </c>
      <c r="AD34" s="339" t="s">
        <v>120</v>
      </c>
      <c r="AE34" s="339"/>
      <c r="AF34" s="341" t="s">
        <v>120</v>
      </c>
      <c r="AG34" s="353" t="s">
        <v>120</v>
      </c>
      <c r="AH34" s="339"/>
      <c r="AI34" s="339">
        <v>3.0000000000000001E-3</v>
      </c>
      <c r="AJ34" s="339">
        <v>4.9674999999999997E-3</v>
      </c>
      <c r="AK34" s="339">
        <v>0.65583333333333327</v>
      </c>
      <c r="AL34" s="341">
        <v>1200</v>
      </c>
      <c r="AM34" s="353">
        <v>1987</v>
      </c>
      <c r="AN34" s="339">
        <v>1.6558333333333333</v>
      </c>
      <c r="AO34" s="338">
        <v>1500</v>
      </c>
      <c r="AP34" s="338">
        <v>1500</v>
      </c>
      <c r="AQ34" s="339">
        <v>0</v>
      </c>
      <c r="AR34" s="338">
        <v>1950</v>
      </c>
      <c r="AS34" s="342">
        <v>1755.0017550017549</v>
      </c>
      <c r="AT34" s="339">
        <v>-9.9999099999100061E-2</v>
      </c>
      <c r="AU34" s="342" t="s">
        <v>120</v>
      </c>
      <c r="AV34" s="342" t="s">
        <v>120</v>
      </c>
      <c r="AW34" s="339" t="s">
        <v>120</v>
      </c>
      <c r="AX34" s="338">
        <v>500</v>
      </c>
      <c r="AY34" s="338">
        <v>301.96275792652239</v>
      </c>
      <c r="AZ34" s="339">
        <v>-0.39607448414695523</v>
      </c>
      <c r="BA34" s="341"/>
      <c r="BB34" s="353"/>
      <c r="BC34" s="339"/>
      <c r="BD34" s="338"/>
      <c r="BE34" s="338"/>
      <c r="BF34" s="339"/>
      <c r="BG34" s="343"/>
      <c r="BH34" s="343"/>
      <c r="BI34" s="344"/>
      <c r="BJ34" s="345"/>
      <c r="BK34" s="355"/>
      <c r="BL34" s="355"/>
      <c r="BM34" s="355"/>
      <c r="BN34" s="355"/>
      <c r="BO34" s="355"/>
      <c r="BP34" s="355"/>
      <c r="BQ34" s="355"/>
      <c r="BR34" s="355"/>
      <c r="BS34" s="355"/>
      <c r="BT34" s="355"/>
      <c r="BU34" s="355"/>
      <c r="BV34" s="355"/>
      <c r="BW34" s="355"/>
      <c r="BX34" s="355"/>
      <c r="BY34" s="355"/>
      <c r="BZ34" s="346"/>
      <c r="CA34" s="346"/>
      <c r="CB34" s="346"/>
      <c r="CC34" s="346"/>
      <c r="CD34" s="346"/>
      <c r="CE34" s="346"/>
      <c r="CF34" s="346"/>
      <c r="CG34" s="346"/>
      <c r="CH34" s="346"/>
      <c r="CI34" s="346"/>
      <c r="CJ34" s="346"/>
      <c r="CK34" s="346"/>
      <c r="CL34" s="355"/>
      <c r="CM34" s="355"/>
      <c r="CN34" s="355"/>
      <c r="CO34" s="355"/>
      <c r="CP34" s="355"/>
      <c r="CQ34" s="355"/>
      <c r="CR34" s="355"/>
      <c r="CS34" s="355"/>
      <c r="CT34" s="355"/>
      <c r="CU34" s="355"/>
      <c r="CV34" s="355"/>
      <c r="CW34" s="355"/>
      <c r="CX34" s="355"/>
      <c r="CY34" s="355"/>
      <c r="CZ34" s="355"/>
      <c r="DA34" s="355"/>
      <c r="DB34" s="355"/>
      <c r="DC34" s="355"/>
      <c r="DD34" s="355"/>
      <c r="DE34" s="355"/>
      <c r="DF34" s="355"/>
      <c r="DG34" s="355"/>
      <c r="DH34" s="355"/>
      <c r="DI34" s="355"/>
      <c r="DJ34" s="355"/>
      <c r="DK34" s="355"/>
      <c r="DL34" s="355"/>
      <c r="DM34" s="355"/>
      <c r="DN34" s="355"/>
      <c r="DO34" s="355"/>
      <c r="DP34" s="355"/>
      <c r="DQ34" s="355"/>
      <c r="DR34" s="355"/>
      <c r="DS34" s="355"/>
      <c r="DT34" s="347"/>
      <c r="DU34" s="348"/>
    </row>
    <row r="35" spans="1:125" s="351" customFormat="1" ht="57.75" customHeight="1">
      <c r="A35" s="332"/>
      <c r="B35" s="333" t="s">
        <v>414</v>
      </c>
      <c r="C35" s="333" t="s">
        <v>411</v>
      </c>
      <c r="D35" s="334" t="s">
        <v>412</v>
      </c>
      <c r="E35" s="334" t="s">
        <v>71</v>
      </c>
      <c r="F35" s="334" t="s">
        <v>204</v>
      </c>
      <c r="G35" s="334" t="s">
        <v>386</v>
      </c>
      <c r="H35" s="335" t="s">
        <v>387</v>
      </c>
      <c r="I35" s="333" t="s">
        <v>388</v>
      </c>
      <c r="J35" s="336"/>
      <c r="K35" s="333" t="s">
        <v>32</v>
      </c>
      <c r="L35" s="333" t="s">
        <v>101</v>
      </c>
      <c r="M35" s="333"/>
      <c r="N35" s="333"/>
      <c r="O35" s="337"/>
      <c r="P35" s="337"/>
      <c r="Q35" s="338">
        <v>4050000</v>
      </c>
      <c r="R35" s="352">
        <v>4050000</v>
      </c>
      <c r="S35" s="339">
        <v>1</v>
      </c>
      <c r="T35" s="337">
        <v>8100000</v>
      </c>
      <c r="U35" s="353">
        <v>8101581</v>
      </c>
      <c r="V35" s="339">
        <v>1.0001951851851851</v>
      </c>
      <c r="W35" s="341">
        <v>2</v>
      </c>
      <c r="X35" s="341">
        <v>1.9504562815909248</v>
      </c>
      <c r="Y35" s="339">
        <v>-2.4771859204537616E-2</v>
      </c>
      <c r="Z35" s="337">
        <v>4050000</v>
      </c>
      <c r="AA35" s="353">
        <v>4153685</v>
      </c>
      <c r="AB35" s="339">
        <v>1.0256012345679013</v>
      </c>
      <c r="AC35" s="339" t="s">
        <v>120</v>
      </c>
      <c r="AD35" s="339" t="s">
        <v>120</v>
      </c>
      <c r="AE35" s="339"/>
      <c r="AF35" s="341" t="s">
        <v>120</v>
      </c>
      <c r="AG35" s="353" t="s">
        <v>120</v>
      </c>
      <c r="AH35" s="339"/>
      <c r="AI35" s="339">
        <v>5.0000000000000001E-3</v>
      </c>
      <c r="AJ35" s="339">
        <v>5.0143299190614768E-3</v>
      </c>
      <c r="AK35" s="339">
        <v>2.865983812295303E-3</v>
      </c>
      <c r="AL35" s="341">
        <v>40500</v>
      </c>
      <c r="AM35" s="353">
        <v>40624</v>
      </c>
      <c r="AN35" s="339">
        <v>1.0030617283950618</v>
      </c>
      <c r="AO35" s="338">
        <v>500</v>
      </c>
      <c r="AP35" s="338">
        <v>499.90242645231837</v>
      </c>
      <c r="AQ35" s="339">
        <v>-1.9514709536327945E-4</v>
      </c>
      <c r="AR35" s="338">
        <v>1000</v>
      </c>
      <c r="AS35" s="342">
        <v>975.03782785646968</v>
      </c>
      <c r="AT35" s="339">
        <v>-2.4962172143530359E-2</v>
      </c>
      <c r="AU35" s="342" t="s">
        <v>120</v>
      </c>
      <c r="AV35" s="342" t="s">
        <v>120</v>
      </c>
      <c r="AW35" s="339" t="s">
        <v>120</v>
      </c>
      <c r="AX35" s="338">
        <v>100</v>
      </c>
      <c r="AY35" s="338">
        <v>99.694761717211506</v>
      </c>
      <c r="AZ35" s="339">
        <v>-3.0523828278848919E-3</v>
      </c>
      <c r="BA35" s="341"/>
      <c r="BB35" s="353"/>
      <c r="BC35" s="339"/>
      <c r="BD35" s="338"/>
      <c r="BE35" s="338"/>
      <c r="BF35" s="339"/>
      <c r="BG35" s="343"/>
      <c r="BH35" s="343"/>
      <c r="BI35" s="344"/>
      <c r="BJ35" s="345"/>
      <c r="BK35" s="355"/>
      <c r="BL35" s="355"/>
      <c r="BM35" s="355"/>
      <c r="BN35" s="355"/>
      <c r="BO35" s="355"/>
      <c r="BP35" s="355"/>
      <c r="BQ35" s="355"/>
      <c r="BR35" s="355"/>
      <c r="BS35" s="355"/>
      <c r="BT35" s="355"/>
      <c r="BU35" s="355"/>
      <c r="BV35" s="355"/>
      <c r="BW35" s="355"/>
      <c r="BX35" s="355"/>
      <c r="BY35" s="355"/>
      <c r="BZ35" s="346"/>
      <c r="CA35" s="346"/>
      <c r="CB35" s="346"/>
      <c r="CC35" s="346"/>
      <c r="CD35" s="346"/>
      <c r="CE35" s="346"/>
      <c r="CF35" s="346"/>
      <c r="CG35" s="346"/>
      <c r="CH35" s="346"/>
      <c r="CI35" s="346"/>
      <c r="CJ35" s="346"/>
      <c r="CK35" s="346"/>
      <c r="CL35" s="355"/>
      <c r="CM35" s="355"/>
      <c r="CN35" s="355"/>
      <c r="CO35" s="355"/>
      <c r="CP35" s="355"/>
      <c r="CQ35" s="355"/>
      <c r="CR35" s="355"/>
      <c r="CS35" s="355"/>
      <c r="CT35" s="355"/>
      <c r="CU35" s="355"/>
      <c r="CV35" s="355"/>
      <c r="CW35" s="355"/>
      <c r="CX35" s="355"/>
      <c r="CY35" s="355"/>
      <c r="CZ35" s="355"/>
      <c r="DA35" s="355"/>
      <c r="DB35" s="355"/>
      <c r="DC35" s="355"/>
      <c r="DD35" s="355"/>
      <c r="DE35" s="355"/>
      <c r="DF35" s="355"/>
      <c r="DG35" s="355"/>
      <c r="DH35" s="355"/>
      <c r="DI35" s="355"/>
      <c r="DJ35" s="355"/>
      <c r="DK35" s="355"/>
      <c r="DL35" s="355"/>
      <c r="DM35" s="355"/>
      <c r="DN35" s="355"/>
      <c r="DO35" s="355"/>
      <c r="DP35" s="355"/>
      <c r="DQ35" s="355"/>
      <c r="DR35" s="355"/>
      <c r="DS35" s="355"/>
      <c r="DT35" s="347"/>
      <c r="DU35" s="348"/>
    </row>
    <row r="36" spans="1:125" s="351" customFormat="1" ht="57.75" customHeight="1">
      <c r="A36" s="332"/>
      <c r="B36" s="333" t="s">
        <v>414</v>
      </c>
      <c r="C36" s="333" t="s">
        <v>411</v>
      </c>
      <c r="D36" s="334" t="s">
        <v>412</v>
      </c>
      <c r="E36" s="334" t="s">
        <v>71</v>
      </c>
      <c r="F36" s="334" t="s">
        <v>204</v>
      </c>
      <c r="G36" s="334" t="s">
        <v>389</v>
      </c>
      <c r="H36" s="335" t="s">
        <v>390</v>
      </c>
      <c r="I36" s="333" t="s">
        <v>391</v>
      </c>
      <c r="J36" s="336"/>
      <c r="K36" s="333" t="s">
        <v>32</v>
      </c>
      <c r="L36" s="333" t="s">
        <v>288</v>
      </c>
      <c r="M36" s="333"/>
      <c r="N36" s="333"/>
      <c r="O36" s="337"/>
      <c r="P36" s="337"/>
      <c r="Q36" s="338">
        <v>3250800</v>
      </c>
      <c r="R36" s="352">
        <v>3250799.0352941179</v>
      </c>
      <c r="S36" s="339">
        <v>0.99999970324046938</v>
      </c>
      <c r="T36" s="337">
        <v>2167200</v>
      </c>
      <c r="U36" s="353">
        <v>9037744</v>
      </c>
      <c r="V36" s="339">
        <v>4.1702399409376154</v>
      </c>
      <c r="W36" s="341">
        <v>1.5</v>
      </c>
      <c r="X36" s="341">
        <v>3.474071155513101</v>
      </c>
      <c r="Y36" s="339">
        <v>1.3160474370087338</v>
      </c>
      <c r="Z36" s="337">
        <v>1444800</v>
      </c>
      <c r="AA36" s="353">
        <v>2601485</v>
      </c>
      <c r="AB36" s="339">
        <v>1.8005848560354374</v>
      </c>
      <c r="AC36" s="339" t="s">
        <v>120</v>
      </c>
      <c r="AD36" s="339" t="s">
        <v>120</v>
      </c>
      <c r="AE36" s="339"/>
      <c r="AF36" s="341" t="s">
        <v>120</v>
      </c>
      <c r="AG36" s="353" t="s">
        <v>120</v>
      </c>
      <c r="AH36" s="339"/>
      <c r="AI36" s="339">
        <v>0.01</v>
      </c>
      <c r="AJ36" s="339">
        <v>6.4178626878566153E-3</v>
      </c>
      <c r="AK36" s="339">
        <v>-0.35821373121433853</v>
      </c>
      <c r="AL36" s="341">
        <v>21672</v>
      </c>
      <c r="AM36" s="353">
        <v>58003</v>
      </c>
      <c r="AN36" s="339">
        <v>2.6764027316352896</v>
      </c>
      <c r="AO36" s="338">
        <v>1500</v>
      </c>
      <c r="AP36" s="338">
        <v>359.69142689747775</v>
      </c>
      <c r="AQ36" s="339">
        <v>-0.76020571540168147</v>
      </c>
      <c r="AR36" s="338">
        <v>2250</v>
      </c>
      <c r="AS36" s="342">
        <v>1249.5936110698767</v>
      </c>
      <c r="AT36" s="339">
        <v>-0.44462506174672145</v>
      </c>
      <c r="AU36" s="342" t="s">
        <v>120</v>
      </c>
      <c r="AV36" s="342" t="s">
        <v>120</v>
      </c>
      <c r="AW36" s="339" t="s">
        <v>120</v>
      </c>
      <c r="AX36" s="338">
        <v>150</v>
      </c>
      <c r="AY36" s="338">
        <v>56.04536033126076</v>
      </c>
      <c r="AZ36" s="339">
        <v>-0.62636426445826165</v>
      </c>
      <c r="BA36" s="341"/>
      <c r="BB36" s="353"/>
      <c r="BC36" s="339"/>
      <c r="BD36" s="338"/>
      <c r="BE36" s="338"/>
      <c r="BF36" s="339"/>
      <c r="BG36" s="343"/>
      <c r="BH36" s="343"/>
      <c r="BI36" s="344"/>
      <c r="BJ36" s="345"/>
      <c r="BK36" s="355"/>
      <c r="BL36" s="355"/>
      <c r="BM36" s="355"/>
      <c r="BN36" s="355"/>
      <c r="BO36" s="355"/>
      <c r="BP36" s="355"/>
      <c r="BQ36" s="355"/>
      <c r="BR36" s="355"/>
      <c r="BS36" s="355"/>
      <c r="BT36" s="355"/>
      <c r="BU36" s="355"/>
      <c r="BV36" s="355"/>
      <c r="BW36" s="355"/>
      <c r="BX36" s="355"/>
      <c r="BY36" s="355"/>
      <c r="BZ36" s="346"/>
      <c r="CA36" s="346"/>
      <c r="CB36" s="346"/>
      <c r="CC36" s="346"/>
      <c r="CD36" s="346"/>
      <c r="CE36" s="346"/>
      <c r="CF36" s="346"/>
      <c r="CG36" s="346"/>
      <c r="CH36" s="346"/>
      <c r="CI36" s="346"/>
      <c r="CJ36" s="346"/>
      <c r="CK36" s="346"/>
      <c r="CL36" s="355"/>
      <c r="CM36" s="355"/>
      <c r="CN36" s="355"/>
      <c r="CO36" s="355"/>
      <c r="CP36" s="355"/>
      <c r="CQ36" s="355"/>
      <c r="CR36" s="355"/>
      <c r="CS36" s="355"/>
      <c r="CT36" s="355"/>
      <c r="CU36" s="355"/>
      <c r="CV36" s="355"/>
      <c r="CW36" s="355"/>
      <c r="CX36" s="355"/>
      <c r="CY36" s="355"/>
      <c r="CZ36" s="355"/>
      <c r="DA36" s="355"/>
      <c r="DB36" s="355"/>
      <c r="DC36" s="355"/>
      <c r="DD36" s="355"/>
      <c r="DE36" s="355"/>
      <c r="DF36" s="355"/>
      <c r="DG36" s="355"/>
      <c r="DH36" s="355"/>
      <c r="DI36" s="355"/>
      <c r="DJ36" s="355"/>
      <c r="DK36" s="355"/>
      <c r="DL36" s="355"/>
      <c r="DM36" s="355"/>
      <c r="DN36" s="355"/>
      <c r="DO36" s="355"/>
      <c r="DP36" s="355"/>
      <c r="DQ36" s="355"/>
      <c r="DR36" s="355"/>
      <c r="DS36" s="355"/>
      <c r="DT36" s="347"/>
      <c r="DU36" s="348"/>
    </row>
    <row r="37" spans="1:125" s="351" customFormat="1" ht="57.75" customHeight="1">
      <c r="A37" s="332"/>
      <c r="B37" s="333" t="s">
        <v>414</v>
      </c>
      <c r="C37" s="333" t="s">
        <v>411</v>
      </c>
      <c r="D37" s="334" t="s">
        <v>412</v>
      </c>
      <c r="E37" s="334" t="s">
        <v>71</v>
      </c>
      <c r="F37" s="334" t="s">
        <v>204</v>
      </c>
      <c r="G37" s="334" t="s">
        <v>392</v>
      </c>
      <c r="H37" s="335" t="s">
        <v>390</v>
      </c>
      <c r="I37" s="333" t="s">
        <v>391</v>
      </c>
      <c r="J37" s="336"/>
      <c r="K37" s="333" t="s">
        <v>32</v>
      </c>
      <c r="L37" s="333" t="s">
        <v>288</v>
      </c>
      <c r="M37" s="333"/>
      <c r="N37" s="333"/>
      <c r="O37" s="337"/>
      <c r="P37" s="337"/>
      <c r="Q37" s="338">
        <v>891860</v>
      </c>
      <c r="R37" s="352">
        <v>802673.92500000016</v>
      </c>
      <c r="S37" s="339">
        <v>0.89999991590608408</v>
      </c>
      <c r="T37" s="337">
        <v>9388000</v>
      </c>
      <c r="U37" s="353">
        <v>16736335</v>
      </c>
      <c r="V37" s="339">
        <v>1.7827370046868343</v>
      </c>
      <c r="W37" s="341">
        <v>2</v>
      </c>
      <c r="X37" s="341">
        <v>2.6963424337902171</v>
      </c>
      <c r="Y37" s="339">
        <v>0.34817121689510855</v>
      </c>
      <c r="Z37" s="337">
        <v>4694000</v>
      </c>
      <c r="AA37" s="353">
        <v>6207051</v>
      </c>
      <c r="AB37" s="339">
        <v>1.3223372390285471</v>
      </c>
      <c r="AC37" s="339" t="s">
        <v>120</v>
      </c>
      <c r="AD37" s="339" t="s">
        <v>120</v>
      </c>
      <c r="AE37" s="339"/>
      <c r="AF37" s="341" t="s">
        <v>120</v>
      </c>
      <c r="AG37" s="353" t="s">
        <v>120</v>
      </c>
      <c r="AH37" s="339"/>
      <c r="AI37" s="339">
        <v>2.5000000000000001E-3</v>
      </c>
      <c r="AJ37" s="339">
        <v>1.4963849612235893E-3</v>
      </c>
      <c r="AK37" s="339">
        <v>-0.40144601551056425</v>
      </c>
      <c r="AL37" s="341">
        <v>23470</v>
      </c>
      <c r="AM37" s="353">
        <v>25044</v>
      </c>
      <c r="AN37" s="339">
        <v>1.0670643374520665</v>
      </c>
      <c r="AO37" s="338">
        <v>95</v>
      </c>
      <c r="AP37" s="338">
        <v>47.959958079233004</v>
      </c>
      <c r="AQ37" s="339">
        <v>-0.49515833600807369</v>
      </c>
      <c r="AR37" s="338">
        <v>190</v>
      </c>
      <c r="AS37" s="342">
        <v>129.31647009183592</v>
      </c>
      <c r="AT37" s="339">
        <v>-0.31938699951665306</v>
      </c>
      <c r="AU37" s="342" t="s">
        <v>120</v>
      </c>
      <c r="AV37" s="342" t="s">
        <v>120</v>
      </c>
      <c r="AW37" s="339" t="s">
        <v>120</v>
      </c>
      <c r="AX37" s="338">
        <v>38</v>
      </c>
      <c r="AY37" s="338">
        <v>32.050548035457602</v>
      </c>
      <c r="AZ37" s="339">
        <v>-0.15656452538269472</v>
      </c>
      <c r="BA37" s="341"/>
      <c r="BB37" s="353"/>
      <c r="BC37" s="339"/>
      <c r="BD37" s="338"/>
      <c r="BE37" s="338"/>
      <c r="BF37" s="339"/>
      <c r="BG37" s="343"/>
      <c r="BH37" s="343"/>
      <c r="BI37" s="344"/>
      <c r="BJ37" s="345"/>
      <c r="BK37" s="355"/>
      <c r="BL37" s="355"/>
      <c r="BM37" s="355"/>
      <c r="BN37" s="355"/>
      <c r="BO37" s="355"/>
      <c r="BP37" s="355"/>
      <c r="BQ37" s="355"/>
      <c r="BR37" s="355"/>
      <c r="BS37" s="355"/>
      <c r="BT37" s="355"/>
      <c r="BU37" s="355"/>
      <c r="BV37" s="355"/>
      <c r="BW37" s="355"/>
      <c r="BX37" s="355"/>
      <c r="BY37" s="355"/>
      <c r="BZ37" s="346"/>
      <c r="CA37" s="346"/>
      <c r="CB37" s="346"/>
      <c r="CC37" s="346"/>
      <c r="CD37" s="346"/>
      <c r="CE37" s="346"/>
      <c r="CF37" s="346"/>
      <c r="CG37" s="346"/>
      <c r="CH37" s="346"/>
      <c r="CI37" s="346"/>
      <c r="CJ37" s="346"/>
      <c r="CK37" s="346"/>
      <c r="CL37" s="355"/>
      <c r="CM37" s="355"/>
      <c r="CN37" s="355"/>
      <c r="CO37" s="355"/>
      <c r="CP37" s="355"/>
      <c r="CQ37" s="355"/>
      <c r="CR37" s="355"/>
      <c r="CS37" s="355"/>
      <c r="CT37" s="355"/>
      <c r="CU37" s="355"/>
      <c r="CV37" s="355"/>
      <c r="CW37" s="355"/>
      <c r="CX37" s="355"/>
      <c r="CY37" s="355"/>
      <c r="CZ37" s="355"/>
      <c r="DA37" s="355"/>
      <c r="DB37" s="355"/>
      <c r="DC37" s="355"/>
      <c r="DD37" s="355"/>
      <c r="DE37" s="355"/>
      <c r="DF37" s="355"/>
      <c r="DG37" s="355"/>
      <c r="DH37" s="355"/>
      <c r="DI37" s="355"/>
      <c r="DJ37" s="355"/>
      <c r="DK37" s="355"/>
      <c r="DL37" s="355"/>
      <c r="DM37" s="355"/>
      <c r="DN37" s="355"/>
      <c r="DO37" s="355"/>
      <c r="DP37" s="355"/>
      <c r="DQ37" s="355"/>
      <c r="DR37" s="355"/>
      <c r="DS37" s="355"/>
      <c r="DT37" s="347"/>
      <c r="DU37" s="348"/>
    </row>
    <row r="38" spans="1:125" s="351" customFormat="1" ht="57.75" customHeight="1">
      <c r="A38" s="332"/>
      <c r="B38" s="333" t="s">
        <v>414</v>
      </c>
      <c r="C38" s="333" t="s">
        <v>411</v>
      </c>
      <c r="D38" s="334" t="s">
        <v>412</v>
      </c>
      <c r="E38" s="334" t="s">
        <v>71</v>
      </c>
      <c r="F38" s="334" t="s">
        <v>204</v>
      </c>
      <c r="G38" s="334" t="s">
        <v>100</v>
      </c>
      <c r="H38" s="335" t="s">
        <v>390</v>
      </c>
      <c r="I38" s="333" t="s">
        <v>391</v>
      </c>
      <c r="J38" s="336"/>
      <c r="K38" s="333" t="s">
        <v>32</v>
      </c>
      <c r="L38" s="333" t="s">
        <v>288</v>
      </c>
      <c r="M38" s="333"/>
      <c r="N38" s="333"/>
      <c r="O38" s="337"/>
      <c r="P38" s="337"/>
      <c r="Q38" s="338">
        <v>473956.47461434739</v>
      </c>
      <c r="R38" s="352">
        <v>426411.83999999997</v>
      </c>
      <c r="S38" s="339">
        <v>0.89968565224679353</v>
      </c>
      <c r="T38" s="337">
        <v>3159709.8307623155</v>
      </c>
      <c r="U38" s="353">
        <v>4735788</v>
      </c>
      <c r="V38" s="339">
        <v>1.4988047174121168</v>
      </c>
      <c r="W38" s="341">
        <v>2</v>
      </c>
      <c r="X38" s="341">
        <v>1.7368617361693075</v>
      </c>
      <c r="Y38" s="339">
        <v>-0.13156913191534625</v>
      </c>
      <c r="Z38" s="337">
        <v>1579854.9153811578</v>
      </c>
      <c r="AA38" s="353">
        <v>2726635</v>
      </c>
      <c r="AB38" s="339">
        <v>1.7258768342928303</v>
      </c>
      <c r="AC38" s="339" t="s">
        <v>120</v>
      </c>
      <c r="AD38" s="339" t="s">
        <v>120</v>
      </c>
      <c r="AE38" s="339"/>
      <c r="AF38" s="341" t="s">
        <v>120</v>
      </c>
      <c r="AG38" s="353" t="s">
        <v>120</v>
      </c>
      <c r="AH38" s="339"/>
      <c r="AI38" s="339">
        <v>6.0000000000000001E-3</v>
      </c>
      <c r="AJ38" s="339">
        <v>7.7148723718206977E-3</v>
      </c>
      <c r="AK38" s="339">
        <v>0.28581206197011633</v>
      </c>
      <c r="AL38" s="341">
        <v>18958.258984573895</v>
      </c>
      <c r="AM38" s="353">
        <v>36536</v>
      </c>
      <c r="AN38" s="339">
        <v>1.9271811841862114</v>
      </c>
      <c r="AO38" s="338">
        <v>150.00000000000003</v>
      </c>
      <c r="AP38" s="338">
        <v>90.040314304609922</v>
      </c>
      <c r="AQ38" s="339">
        <v>-0.39973123796926735</v>
      </c>
      <c r="AR38" s="338">
        <v>300.00000000000006</v>
      </c>
      <c r="AS38" s="342">
        <v>156.3875766283349</v>
      </c>
      <c r="AT38" s="339">
        <v>-0.47870807790555048</v>
      </c>
      <c r="AU38" s="342" t="s">
        <v>120</v>
      </c>
      <c r="AV38" s="342" t="s">
        <v>120</v>
      </c>
      <c r="AW38" s="339" t="s">
        <v>120</v>
      </c>
      <c r="AX38" s="338">
        <v>25</v>
      </c>
      <c r="AY38" s="338">
        <v>11.671005036128749</v>
      </c>
      <c r="AZ38" s="339">
        <v>-0.53315979855484996</v>
      </c>
      <c r="BA38" s="341"/>
      <c r="BB38" s="353"/>
      <c r="BC38" s="339"/>
      <c r="BD38" s="338"/>
      <c r="BE38" s="338"/>
      <c r="BF38" s="339"/>
      <c r="BG38" s="343"/>
      <c r="BH38" s="343"/>
      <c r="BI38" s="344"/>
      <c r="BJ38" s="345"/>
      <c r="BK38" s="355"/>
      <c r="BL38" s="355"/>
      <c r="BM38" s="355"/>
      <c r="BN38" s="355"/>
      <c r="BO38" s="355"/>
      <c r="BP38" s="355"/>
      <c r="BQ38" s="355"/>
      <c r="BR38" s="355"/>
      <c r="BS38" s="355"/>
      <c r="BT38" s="355"/>
      <c r="BU38" s="355"/>
      <c r="BV38" s="355"/>
      <c r="BW38" s="355"/>
      <c r="BX38" s="355"/>
      <c r="BY38" s="355"/>
      <c r="BZ38" s="346"/>
      <c r="CA38" s="346"/>
      <c r="CB38" s="346"/>
      <c r="CC38" s="346"/>
      <c r="CD38" s="346"/>
      <c r="CE38" s="346"/>
      <c r="CF38" s="346"/>
      <c r="CG38" s="346"/>
      <c r="CH38" s="346"/>
      <c r="CI38" s="346"/>
      <c r="CJ38" s="346"/>
      <c r="CK38" s="346"/>
      <c r="CL38" s="355"/>
      <c r="CM38" s="355"/>
      <c r="CN38" s="355"/>
      <c r="CO38" s="355"/>
      <c r="CP38" s="355"/>
      <c r="CQ38" s="355"/>
      <c r="CR38" s="355"/>
      <c r="CS38" s="355"/>
      <c r="CT38" s="355"/>
      <c r="CU38" s="355"/>
      <c r="CV38" s="355"/>
      <c r="CW38" s="355"/>
      <c r="CX38" s="355"/>
      <c r="CY38" s="355"/>
      <c r="CZ38" s="355"/>
      <c r="DA38" s="355"/>
      <c r="DB38" s="355"/>
      <c r="DC38" s="355"/>
      <c r="DD38" s="355"/>
      <c r="DE38" s="355"/>
      <c r="DF38" s="355"/>
      <c r="DG38" s="355"/>
      <c r="DH38" s="355"/>
      <c r="DI38" s="355"/>
      <c r="DJ38" s="355"/>
      <c r="DK38" s="355"/>
      <c r="DL38" s="355"/>
      <c r="DM38" s="355"/>
      <c r="DN38" s="355"/>
      <c r="DO38" s="355"/>
      <c r="DP38" s="355"/>
      <c r="DQ38" s="355"/>
      <c r="DR38" s="355"/>
      <c r="DS38" s="355"/>
      <c r="DT38" s="347"/>
      <c r="DU38" s="348"/>
    </row>
    <row r="39" spans="1:125" s="351" customFormat="1" ht="57.75" customHeight="1">
      <c r="A39" s="332"/>
      <c r="B39" s="333" t="s">
        <v>414</v>
      </c>
      <c r="C39" s="333" t="s">
        <v>411</v>
      </c>
      <c r="D39" s="334" t="s">
        <v>412</v>
      </c>
      <c r="E39" s="334" t="s">
        <v>71</v>
      </c>
      <c r="F39" s="334" t="s">
        <v>204</v>
      </c>
      <c r="G39" s="334" t="s">
        <v>393</v>
      </c>
      <c r="H39" s="335" t="s">
        <v>394</v>
      </c>
      <c r="I39" s="333" t="s">
        <v>395</v>
      </c>
      <c r="J39" s="336"/>
      <c r="K39" s="333" t="s">
        <v>32</v>
      </c>
      <c r="L39" s="333" t="s">
        <v>101</v>
      </c>
      <c r="M39" s="333"/>
      <c r="N39" s="333"/>
      <c r="O39" s="337"/>
      <c r="P39" s="337"/>
      <c r="Q39" s="338">
        <v>2367552.0381809357</v>
      </c>
      <c r="R39" s="352">
        <v>2367552.0381809357</v>
      </c>
      <c r="S39" s="339">
        <v>1</v>
      </c>
      <c r="T39" s="337">
        <v>7247811.6626158468</v>
      </c>
      <c r="U39" s="353">
        <v>7248840</v>
      </c>
      <c r="V39" s="339">
        <v>1.0001418824649455</v>
      </c>
      <c r="W39" s="341">
        <v>3</v>
      </c>
      <c r="X39" s="341">
        <v>2.4285181122737849</v>
      </c>
      <c r="Y39" s="339">
        <v>-0.19049396257540507</v>
      </c>
      <c r="Z39" s="337">
        <v>2415937.2208719491</v>
      </c>
      <c r="AA39" s="353">
        <v>2984882</v>
      </c>
      <c r="AB39" s="339">
        <v>1.2354965080271043</v>
      </c>
      <c r="AC39" s="339" t="s">
        <v>120</v>
      </c>
      <c r="AD39" s="339" t="s">
        <v>120</v>
      </c>
      <c r="AE39" s="339"/>
      <c r="AF39" s="341" t="s">
        <v>120</v>
      </c>
      <c r="AG39" s="353" t="s">
        <v>120</v>
      </c>
      <c r="AH39" s="339"/>
      <c r="AI39" s="339">
        <v>5.0000000000000001E-3</v>
      </c>
      <c r="AJ39" s="339">
        <v>5.7165008470320767E-3</v>
      </c>
      <c r="AK39" s="339">
        <v>0.14330016940641532</v>
      </c>
      <c r="AL39" s="341">
        <v>36239.058313079237</v>
      </c>
      <c r="AM39" s="353">
        <v>41438</v>
      </c>
      <c r="AN39" s="339">
        <v>1.1434623836526234</v>
      </c>
      <c r="AO39" s="338">
        <v>326.65749999999991</v>
      </c>
      <c r="AP39" s="338">
        <v>326.61115960359666</v>
      </c>
      <c r="AQ39" s="339">
        <v>-1.4186233716739771E-4</v>
      </c>
      <c r="AR39" s="338">
        <v>979.97249999999985</v>
      </c>
      <c r="AS39" s="342">
        <v>793.18111676807848</v>
      </c>
      <c r="AT39" s="339">
        <v>-0.19060880099382527</v>
      </c>
      <c r="AU39" s="342" t="s">
        <v>120</v>
      </c>
      <c r="AV39" s="342" t="s">
        <v>120</v>
      </c>
      <c r="AW39" s="339" t="s">
        <v>120</v>
      </c>
      <c r="AX39" s="338">
        <v>65.331499999999991</v>
      </c>
      <c r="AY39" s="338">
        <v>57.134804724671454</v>
      </c>
      <c r="AZ39" s="339">
        <v>-0.12546314221054988</v>
      </c>
      <c r="BA39" s="341"/>
      <c r="BB39" s="353"/>
      <c r="BC39" s="339"/>
      <c r="BD39" s="338"/>
      <c r="BE39" s="338"/>
      <c r="BF39" s="339"/>
      <c r="BG39" s="343"/>
      <c r="BH39" s="343"/>
      <c r="BI39" s="344"/>
      <c r="BJ39" s="345"/>
      <c r="BK39" s="355"/>
      <c r="BL39" s="355"/>
      <c r="BM39" s="355"/>
      <c r="BN39" s="355"/>
      <c r="BO39" s="355"/>
      <c r="BP39" s="355"/>
      <c r="BQ39" s="355"/>
      <c r="BR39" s="355"/>
      <c r="BS39" s="355"/>
      <c r="BT39" s="355"/>
      <c r="BU39" s="355"/>
      <c r="BV39" s="355"/>
      <c r="BW39" s="355"/>
      <c r="BX39" s="355"/>
      <c r="BY39" s="355"/>
      <c r="BZ39" s="346"/>
      <c r="CA39" s="346"/>
      <c r="CB39" s="346"/>
      <c r="CC39" s="346"/>
      <c r="CD39" s="346"/>
      <c r="CE39" s="346"/>
      <c r="CF39" s="346"/>
      <c r="CG39" s="346"/>
      <c r="CH39" s="346"/>
      <c r="CI39" s="346"/>
      <c r="CJ39" s="346"/>
      <c r="CK39" s="346"/>
      <c r="CL39" s="355"/>
      <c r="CM39" s="355"/>
      <c r="CN39" s="355"/>
      <c r="CO39" s="355"/>
      <c r="CP39" s="355"/>
      <c r="CQ39" s="355"/>
      <c r="CR39" s="355"/>
      <c r="CS39" s="355"/>
      <c r="CT39" s="355"/>
      <c r="CU39" s="355"/>
      <c r="CV39" s="355"/>
      <c r="CW39" s="355"/>
      <c r="CX39" s="355"/>
      <c r="CY39" s="355"/>
      <c r="CZ39" s="355"/>
      <c r="DA39" s="355"/>
      <c r="DB39" s="355"/>
      <c r="DC39" s="355"/>
      <c r="DD39" s="355"/>
      <c r="DE39" s="355"/>
      <c r="DF39" s="355"/>
      <c r="DG39" s="355"/>
      <c r="DH39" s="355"/>
      <c r="DI39" s="355"/>
      <c r="DJ39" s="355"/>
      <c r="DK39" s="355"/>
      <c r="DL39" s="355"/>
      <c r="DM39" s="355"/>
      <c r="DN39" s="355"/>
      <c r="DO39" s="355"/>
      <c r="DP39" s="355"/>
      <c r="DQ39" s="355"/>
      <c r="DR39" s="355"/>
      <c r="DS39" s="355"/>
      <c r="DT39" s="347"/>
      <c r="DU39" s="348"/>
    </row>
    <row r="40" spans="1:125" s="351" customFormat="1" ht="57.75" customHeight="1">
      <c r="A40" s="332"/>
      <c r="B40" s="333" t="s">
        <v>414</v>
      </c>
      <c r="C40" s="333" t="s">
        <v>411</v>
      </c>
      <c r="D40" s="334" t="s">
        <v>412</v>
      </c>
      <c r="E40" s="334" t="s">
        <v>413</v>
      </c>
      <c r="F40" s="334" t="s">
        <v>204</v>
      </c>
      <c r="G40" s="334" t="s">
        <v>393</v>
      </c>
      <c r="H40" s="335" t="s">
        <v>394</v>
      </c>
      <c r="I40" s="333" t="s">
        <v>395</v>
      </c>
      <c r="J40" s="336"/>
      <c r="K40" s="333" t="s">
        <v>32</v>
      </c>
      <c r="L40" s="333" t="s">
        <v>288</v>
      </c>
      <c r="M40" s="333"/>
      <c r="N40" s="333"/>
      <c r="O40" s="337"/>
      <c r="P40" s="337"/>
      <c r="Q40" s="338">
        <v>603059.99999999988</v>
      </c>
      <c r="R40" s="352">
        <v>603059.99999999988</v>
      </c>
      <c r="S40" s="339">
        <v>1</v>
      </c>
      <c r="T40" s="337">
        <v>2000000</v>
      </c>
      <c r="U40" s="353">
        <v>1551928</v>
      </c>
      <c r="V40" s="339">
        <v>0.77596399999999999</v>
      </c>
      <c r="W40" s="341">
        <v>3</v>
      </c>
      <c r="X40" s="341">
        <v>2.7238419185723037</v>
      </c>
      <c r="Y40" s="339">
        <v>-9.2052693809232089E-2</v>
      </c>
      <c r="Z40" s="337">
        <v>666666.66666666663</v>
      </c>
      <c r="AA40" s="353">
        <v>569757</v>
      </c>
      <c r="AB40" s="339">
        <v>0.8546355000000001</v>
      </c>
      <c r="AC40" s="339" t="s">
        <v>120</v>
      </c>
      <c r="AD40" s="339" t="s">
        <v>120</v>
      </c>
      <c r="AE40" s="339"/>
      <c r="AF40" s="341" t="s">
        <v>120</v>
      </c>
      <c r="AG40" s="353" t="s">
        <v>120</v>
      </c>
      <c r="AH40" s="339"/>
      <c r="AI40" s="339">
        <v>5.0000000000000001E-3</v>
      </c>
      <c r="AJ40" s="339">
        <v>6.4455309782412585E-3</v>
      </c>
      <c r="AK40" s="339">
        <v>0.28910619564825168</v>
      </c>
      <c r="AL40" s="341">
        <v>10000</v>
      </c>
      <c r="AM40" s="353">
        <v>10003</v>
      </c>
      <c r="AN40" s="339">
        <v>1.0003</v>
      </c>
      <c r="AO40" s="338">
        <v>301.52999999999997</v>
      </c>
      <c r="AP40" s="338">
        <v>388.58761488935045</v>
      </c>
      <c r="AQ40" s="339">
        <v>0.28871957977431917</v>
      </c>
      <c r="AR40" s="338">
        <v>904.58999999999992</v>
      </c>
      <c r="AS40" s="342">
        <v>1058.4512344736438</v>
      </c>
      <c r="AT40" s="339">
        <v>0.17008947089139159</v>
      </c>
      <c r="AU40" s="342" t="s">
        <v>120</v>
      </c>
      <c r="AV40" s="342" t="s">
        <v>120</v>
      </c>
      <c r="AW40" s="339" t="s">
        <v>120</v>
      </c>
      <c r="AX40" s="338">
        <v>60.30599999999999</v>
      </c>
      <c r="AY40" s="338">
        <v>60.287913625912218</v>
      </c>
      <c r="AZ40" s="339">
        <v>-2.9991002699192304E-4</v>
      </c>
      <c r="BA40" s="341"/>
      <c r="BB40" s="353"/>
      <c r="BC40" s="339"/>
      <c r="BD40" s="338"/>
      <c r="BE40" s="338"/>
      <c r="BF40" s="339"/>
      <c r="BG40" s="343"/>
      <c r="BH40" s="343"/>
      <c r="BI40" s="344"/>
      <c r="BJ40" s="345"/>
      <c r="BK40" s="355"/>
      <c r="BL40" s="355"/>
      <c r="BM40" s="355"/>
      <c r="BN40" s="355"/>
      <c r="BO40" s="355"/>
      <c r="BP40" s="355"/>
      <c r="BQ40" s="355"/>
      <c r="BR40" s="355"/>
      <c r="BS40" s="355"/>
      <c r="BT40" s="355"/>
      <c r="BU40" s="355"/>
      <c r="BV40" s="355"/>
      <c r="BW40" s="355"/>
      <c r="BX40" s="355"/>
      <c r="BY40" s="355"/>
      <c r="BZ40" s="346"/>
      <c r="CA40" s="346"/>
      <c r="CB40" s="346"/>
      <c r="CC40" s="346"/>
      <c r="CD40" s="346"/>
      <c r="CE40" s="346"/>
      <c r="CF40" s="346"/>
      <c r="CG40" s="346"/>
      <c r="CH40" s="346"/>
      <c r="CI40" s="346"/>
      <c r="CJ40" s="346"/>
      <c r="CK40" s="346"/>
      <c r="CL40" s="355"/>
      <c r="CM40" s="355"/>
      <c r="CN40" s="355"/>
      <c r="CO40" s="355"/>
      <c r="CP40" s="355"/>
      <c r="CQ40" s="355"/>
      <c r="CR40" s="355"/>
      <c r="CS40" s="355"/>
      <c r="CT40" s="355"/>
      <c r="CU40" s="355"/>
      <c r="CV40" s="355"/>
      <c r="CW40" s="355"/>
      <c r="CX40" s="355"/>
      <c r="CY40" s="355"/>
      <c r="CZ40" s="355"/>
      <c r="DA40" s="355"/>
      <c r="DB40" s="355"/>
      <c r="DC40" s="355"/>
      <c r="DD40" s="355"/>
      <c r="DE40" s="355"/>
      <c r="DF40" s="355"/>
      <c r="DG40" s="355"/>
      <c r="DH40" s="355"/>
      <c r="DI40" s="355"/>
      <c r="DJ40" s="355"/>
      <c r="DK40" s="355"/>
      <c r="DL40" s="355"/>
      <c r="DM40" s="355"/>
      <c r="DN40" s="355"/>
      <c r="DO40" s="355"/>
      <c r="DP40" s="355"/>
      <c r="DQ40" s="355"/>
      <c r="DR40" s="355"/>
      <c r="DS40" s="355"/>
      <c r="DT40" s="347"/>
      <c r="DU40" s="348"/>
    </row>
    <row r="41" spans="1:125" s="351" customFormat="1" ht="57.75" customHeight="1">
      <c r="A41" s="332"/>
      <c r="B41" s="333" t="s">
        <v>414</v>
      </c>
      <c r="C41" s="333" t="s">
        <v>411</v>
      </c>
      <c r="D41" s="334" t="s">
        <v>412</v>
      </c>
      <c r="E41" s="334" t="s">
        <v>71</v>
      </c>
      <c r="F41" s="334" t="s">
        <v>204</v>
      </c>
      <c r="G41" s="334" t="s">
        <v>396</v>
      </c>
      <c r="H41" s="335" t="s">
        <v>397</v>
      </c>
      <c r="I41" s="333" t="s">
        <v>398</v>
      </c>
      <c r="J41" s="336"/>
      <c r="K41" s="333" t="s">
        <v>32</v>
      </c>
      <c r="L41" s="333" t="s">
        <v>101</v>
      </c>
      <c r="M41" s="333"/>
      <c r="N41" s="333"/>
      <c r="O41" s="337"/>
      <c r="P41" s="337"/>
      <c r="Q41" s="338">
        <v>2076480</v>
      </c>
      <c r="R41" s="352">
        <v>2076480</v>
      </c>
      <c r="S41" s="339">
        <v>1</v>
      </c>
      <c r="T41" s="337">
        <v>5768000</v>
      </c>
      <c r="U41" s="353">
        <v>5768181</v>
      </c>
      <c r="V41" s="339">
        <v>1.0000313800277392</v>
      </c>
      <c r="W41" s="341">
        <v>2</v>
      </c>
      <c r="X41" s="341">
        <v>2.0611960922835144</v>
      </c>
      <c r="Y41" s="339">
        <v>3.0598046141757207E-2</v>
      </c>
      <c r="Z41" s="337">
        <v>2884000</v>
      </c>
      <c r="AA41" s="353">
        <v>2798463</v>
      </c>
      <c r="AB41" s="339">
        <v>0.97034084604715676</v>
      </c>
      <c r="AC41" s="339" t="s">
        <v>120</v>
      </c>
      <c r="AD41" s="339" t="s">
        <v>120</v>
      </c>
      <c r="AE41" s="339"/>
      <c r="AF41" s="341" t="s">
        <v>120</v>
      </c>
      <c r="AG41" s="353" t="s">
        <v>120</v>
      </c>
      <c r="AH41" s="339"/>
      <c r="AI41" s="339">
        <v>1.0999999999999999E-2</v>
      </c>
      <c r="AJ41" s="339">
        <v>1.3219592103645846E-2</v>
      </c>
      <c r="AK41" s="339">
        <v>0.2017811003314407</v>
      </c>
      <c r="AL41" s="341">
        <v>63447.999999999993</v>
      </c>
      <c r="AM41" s="353">
        <v>76253</v>
      </c>
      <c r="AN41" s="339">
        <v>1.2018188122557056</v>
      </c>
      <c r="AO41" s="338">
        <v>360</v>
      </c>
      <c r="AP41" s="338">
        <v>359.98870354449696</v>
      </c>
      <c r="AQ41" s="339">
        <v>-3.1379043064050371E-5</v>
      </c>
      <c r="AR41" s="338">
        <v>720</v>
      </c>
      <c r="AS41" s="342">
        <v>742.00730901212569</v>
      </c>
      <c r="AT41" s="339">
        <v>3.0565706961285688E-2</v>
      </c>
      <c r="AU41" s="342" t="s">
        <v>120</v>
      </c>
      <c r="AV41" s="342" t="s">
        <v>120</v>
      </c>
      <c r="AW41" s="339" t="s">
        <v>120</v>
      </c>
      <c r="AX41" s="338">
        <v>32.727272727272734</v>
      </c>
      <c r="AY41" s="338">
        <v>27.231453188727002</v>
      </c>
      <c r="AZ41" s="339">
        <v>-0.16792781923334177</v>
      </c>
      <c r="BA41" s="341"/>
      <c r="BB41" s="353"/>
      <c r="BC41" s="339"/>
      <c r="BD41" s="338"/>
      <c r="BE41" s="338"/>
      <c r="BF41" s="339"/>
      <c r="BG41" s="343"/>
      <c r="BH41" s="343"/>
      <c r="BI41" s="344"/>
      <c r="BJ41" s="345"/>
      <c r="BK41" s="355"/>
      <c r="BL41" s="355"/>
      <c r="BM41" s="355"/>
      <c r="BN41" s="355"/>
      <c r="BO41" s="355"/>
      <c r="BP41" s="355"/>
      <c r="BQ41" s="355"/>
      <c r="BR41" s="355"/>
      <c r="BS41" s="355"/>
      <c r="BT41" s="355"/>
      <c r="BU41" s="355"/>
      <c r="BV41" s="355"/>
      <c r="BW41" s="355"/>
      <c r="BX41" s="355"/>
      <c r="BY41" s="355"/>
      <c r="BZ41" s="346"/>
      <c r="CA41" s="346"/>
      <c r="CB41" s="346"/>
      <c r="CC41" s="346"/>
      <c r="CD41" s="346"/>
      <c r="CE41" s="346"/>
      <c r="CF41" s="346"/>
      <c r="CG41" s="346"/>
      <c r="CH41" s="346"/>
      <c r="CI41" s="346"/>
      <c r="CJ41" s="346"/>
      <c r="CK41" s="346"/>
      <c r="CL41" s="355"/>
      <c r="CM41" s="355"/>
      <c r="CN41" s="355"/>
      <c r="CO41" s="355"/>
      <c r="CP41" s="355"/>
      <c r="CQ41" s="355"/>
      <c r="CR41" s="355"/>
      <c r="CS41" s="355"/>
      <c r="CT41" s="355"/>
      <c r="CU41" s="355"/>
      <c r="CV41" s="355"/>
      <c r="CW41" s="355"/>
      <c r="CX41" s="355"/>
      <c r="CY41" s="355"/>
      <c r="CZ41" s="355"/>
      <c r="DA41" s="355"/>
      <c r="DB41" s="355"/>
      <c r="DC41" s="355"/>
      <c r="DD41" s="355"/>
      <c r="DE41" s="355"/>
      <c r="DF41" s="355"/>
      <c r="DG41" s="355"/>
      <c r="DH41" s="355"/>
      <c r="DI41" s="355"/>
      <c r="DJ41" s="355"/>
      <c r="DK41" s="355"/>
      <c r="DL41" s="355"/>
      <c r="DM41" s="355"/>
      <c r="DN41" s="355"/>
      <c r="DO41" s="355"/>
      <c r="DP41" s="355"/>
      <c r="DQ41" s="355"/>
      <c r="DR41" s="355"/>
      <c r="DS41" s="355"/>
      <c r="DT41" s="347"/>
      <c r="DU41" s="348"/>
    </row>
    <row r="42" spans="1:125" s="351" customFormat="1" ht="57.75" customHeight="1">
      <c r="A42" s="332"/>
      <c r="B42" s="333" t="s">
        <v>414</v>
      </c>
      <c r="C42" s="333" t="s">
        <v>411</v>
      </c>
      <c r="D42" s="334" t="s">
        <v>412</v>
      </c>
      <c r="E42" s="334" t="s">
        <v>413</v>
      </c>
      <c r="F42" s="334" t="s">
        <v>204</v>
      </c>
      <c r="G42" s="334" t="s">
        <v>396</v>
      </c>
      <c r="H42" s="335" t="s">
        <v>397</v>
      </c>
      <c r="I42" s="333" t="s">
        <v>398</v>
      </c>
      <c r="J42" s="336"/>
      <c r="K42" s="333" t="s">
        <v>32</v>
      </c>
      <c r="L42" s="333" t="s">
        <v>288</v>
      </c>
      <c r="M42" s="333"/>
      <c r="N42" s="333"/>
      <c r="O42" s="337"/>
      <c r="P42" s="337"/>
      <c r="Q42" s="338">
        <v>1080000</v>
      </c>
      <c r="R42" s="352">
        <v>1080000</v>
      </c>
      <c r="S42" s="339">
        <v>1</v>
      </c>
      <c r="T42" s="337">
        <v>3636363.6363636367</v>
      </c>
      <c r="U42" s="353">
        <v>1692867</v>
      </c>
      <c r="V42" s="339">
        <v>0.46553842499999998</v>
      </c>
      <c r="W42" s="341">
        <v>2</v>
      </c>
      <c r="X42" s="341">
        <v>2.0607776303456</v>
      </c>
      <c r="Y42" s="339">
        <v>3.038881517280001E-2</v>
      </c>
      <c r="Z42" s="337">
        <v>1818181.8181818184</v>
      </c>
      <c r="AA42" s="353">
        <v>821470</v>
      </c>
      <c r="AB42" s="339">
        <v>0.45180849999999995</v>
      </c>
      <c r="AC42" s="339" t="s">
        <v>120</v>
      </c>
      <c r="AD42" s="339" t="s">
        <v>120</v>
      </c>
      <c r="AE42" s="339"/>
      <c r="AF42" s="341" t="s">
        <v>120</v>
      </c>
      <c r="AG42" s="353" t="s">
        <v>120</v>
      </c>
      <c r="AH42" s="339"/>
      <c r="AI42" s="339">
        <v>1.0999999999999999E-2</v>
      </c>
      <c r="AJ42" s="339">
        <v>2.36947143514523E-2</v>
      </c>
      <c r="AK42" s="339">
        <v>1.1540649410411183</v>
      </c>
      <c r="AL42" s="341">
        <v>40000</v>
      </c>
      <c r="AM42" s="353">
        <v>40112</v>
      </c>
      <c r="AN42" s="339">
        <v>1.0027999999999999</v>
      </c>
      <c r="AO42" s="338">
        <v>297</v>
      </c>
      <c r="AP42" s="338">
        <v>637.97096877663751</v>
      </c>
      <c r="AQ42" s="339">
        <v>1.1480503999213383</v>
      </c>
      <c r="AR42" s="338">
        <v>594</v>
      </c>
      <c r="AS42" s="342">
        <v>1314.7163012648057</v>
      </c>
      <c r="AT42" s="339">
        <v>1.2133271065064068</v>
      </c>
      <c r="AU42" s="342" t="s">
        <v>120</v>
      </c>
      <c r="AV42" s="342" t="s">
        <v>120</v>
      </c>
      <c r="AW42" s="339" t="s">
        <v>120</v>
      </c>
      <c r="AX42" s="338">
        <v>27</v>
      </c>
      <c r="AY42" s="338">
        <v>26.924611088950936</v>
      </c>
      <c r="AZ42" s="339">
        <v>-2.7921818907060691E-3</v>
      </c>
      <c r="BA42" s="341"/>
      <c r="BB42" s="353"/>
      <c r="BC42" s="339"/>
      <c r="BD42" s="338"/>
      <c r="BE42" s="338"/>
      <c r="BF42" s="339"/>
      <c r="BG42" s="343"/>
      <c r="BH42" s="343"/>
      <c r="BI42" s="344"/>
      <c r="BJ42" s="345"/>
      <c r="BK42" s="355"/>
      <c r="BL42" s="355"/>
      <c r="BM42" s="355"/>
      <c r="BN42" s="355"/>
      <c r="BO42" s="355"/>
      <c r="BP42" s="355"/>
      <c r="BQ42" s="355"/>
      <c r="BR42" s="355"/>
      <c r="BS42" s="355"/>
      <c r="BT42" s="355"/>
      <c r="BU42" s="355"/>
      <c r="BV42" s="355"/>
      <c r="BW42" s="355"/>
      <c r="BX42" s="355"/>
      <c r="BY42" s="355"/>
      <c r="BZ42" s="346"/>
      <c r="CA42" s="346"/>
      <c r="CB42" s="346"/>
      <c r="CC42" s="346"/>
      <c r="CD42" s="346"/>
      <c r="CE42" s="346"/>
      <c r="CF42" s="346"/>
      <c r="CG42" s="346"/>
      <c r="CH42" s="346"/>
      <c r="CI42" s="346"/>
      <c r="CJ42" s="346"/>
      <c r="CK42" s="346"/>
      <c r="CL42" s="355"/>
      <c r="CM42" s="355"/>
      <c r="CN42" s="355"/>
      <c r="CO42" s="355"/>
      <c r="CP42" s="355"/>
      <c r="CQ42" s="355"/>
      <c r="CR42" s="355"/>
      <c r="CS42" s="355"/>
      <c r="CT42" s="355"/>
      <c r="CU42" s="355"/>
      <c r="CV42" s="355"/>
      <c r="CW42" s="355"/>
      <c r="CX42" s="355"/>
      <c r="CY42" s="355"/>
      <c r="CZ42" s="355"/>
      <c r="DA42" s="355"/>
      <c r="DB42" s="355"/>
      <c r="DC42" s="355"/>
      <c r="DD42" s="355"/>
      <c r="DE42" s="355"/>
      <c r="DF42" s="355"/>
      <c r="DG42" s="355"/>
      <c r="DH42" s="355"/>
      <c r="DI42" s="355"/>
      <c r="DJ42" s="355"/>
      <c r="DK42" s="355"/>
      <c r="DL42" s="355"/>
      <c r="DM42" s="355"/>
      <c r="DN42" s="355"/>
      <c r="DO42" s="355"/>
      <c r="DP42" s="355"/>
      <c r="DQ42" s="355"/>
      <c r="DR42" s="355"/>
      <c r="DS42" s="355"/>
      <c r="DT42" s="347"/>
      <c r="DU42" s="348"/>
    </row>
    <row r="43" spans="1:125" s="351" customFormat="1" ht="57.75" customHeight="1">
      <c r="A43" s="332"/>
      <c r="B43" s="333" t="s">
        <v>414</v>
      </c>
      <c r="C43" s="333" t="s">
        <v>411</v>
      </c>
      <c r="D43" s="334" t="s">
        <v>412</v>
      </c>
      <c r="E43" s="334" t="s">
        <v>71</v>
      </c>
      <c r="F43" s="334" t="s">
        <v>204</v>
      </c>
      <c r="G43" s="334" t="s">
        <v>399</v>
      </c>
      <c r="H43" s="335" t="s">
        <v>400</v>
      </c>
      <c r="I43" s="333" t="s">
        <v>401</v>
      </c>
      <c r="J43" s="336"/>
      <c r="K43" s="333" t="s">
        <v>32</v>
      </c>
      <c r="L43" s="333" t="s">
        <v>102</v>
      </c>
      <c r="M43" s="333"/>
      <c r="N43" s="333"/>
      <c r="O43" s="337"/>
      <c r="P43" s="337"/>
      <c r="Q43" s="338">
        <v>366000</v>
      </c>
      <c r="R43" s="352">
        <v>366000</v>
      </c>
      <c r="S43" s="339">
        <v>1</v>
      </c>
      <c r="T43" s="337">
        <v>770526.31578947371</v>
      </c>
      <c r="U43" s="353">
        <v>732292</v>
      </c>
      <c r="V43" s="339">
        <v>0.9503789617486339</v>
      </c>
      <c r="W43" s="341">
        <v>3</v>
      </c>
      <c r="X43" s="341" t="s">
        <v>326</v>
      </c>
      <c r="Y43" s="339" t="s">
        <v>326</v>
      </c>
      <c r="Z43" s="337">
        <v>256842.10526315789</v>
      </c>
      <c r="AA43" s="353"/>
      <c r="AB43" s="339">
        <v>0</v>
      </c>
      <c r="AC43" s="339">
        <v>0.95</v>
      </c>
      <c r="AD43" s="339"/>
      <c r="AE43" s="339"/>
      <c r="AF43" s="341">
        <v>732000</v>
      </c>
      <c r="AG43" s="353"/>
      <c r="AH43" s="339"/>
      <c r="AI43" s="339">
        <v>8.0000000000000002E-3</v>
      </c>
      <c r="AJ43" s="339">
        <v>1.0644660872985094E-2</v>
      </c>
      <c r="AK43" s="339">
        <v>0.33058260912313675</v>
      </c>
      <c r="AL43" s="341">
        <v>6164.21052631579</v>
      </c>
      <c r="AM43" s="353">
        <v>7795</v>
      </c>
      <c r="AN43" s="339">
        <v>1.2645577185792349</v>
      </c>
      <c r="AO43" s="338">
        <v>475</v>
      </c>
      <c r="AP43" s="338">
        <v>499.80062597980043</v>
      </c>
      <c r="AQ43" s="339">
        <v>5.2211844168000843E-2</v>
      </c>
      <c r="AR43" s="338">
        <v>1425</v>
      </c>
      <c r="AS43" s="342" t="s">
        <v>326</v>
      </c>
      <c r="AT43" s="339" t="s">
        <v>326</v>
      </c>
      <c r="AU43" s="342">
        <v>0.5</v>
      </c>
      <c r="AV43" s="342" t="s">
        <v>326</v>
      </c>
      <c r="AW43" s="339" t="s">
        <v>326</v>
      </c>
      <c r="AX43" s="338">
        <v>59.374999999999993</v>
      </c>
      <c r="AY43" s="338">
        <v>46.953175112251444</v>
      </c>
      <c r="AZ43" s="339">
        <v>-0.20920968231997561</v>
      </c>
      <c r="BA43" s="341"/>
      <c r="BB43" s="353"/>
      <c r="BC43" s="339"/>
      <c r="BD43" s="338"/>
      <c r="BE43" s="338"/>
      <c r="BF43" s="339"/>
      <c r="BG43" s="343"/>
      <c r="BH43" s="343"/>
      <c r="BI43" s="344"/>
      <c r="BJ43" s="345"/>
      <c r="BK43" s="355"/>
      <c r="BL43" s="355"/>
      <c r="BM43" s="355"/>
      <c r="BN43" s="355"/>
      <c r="BO43" s="355"/>
      <c r="BP43" s="355"/>
      <c r="BQ43" s="355"/>
      <c r="BR43" s="355"/>
      <c r="BS43" s="355"/>
      <c r="BT43" s="355"/>
      <c r="BU43" s="355"/>
      <c r="BV43" s="355"/>
      <c r="BW43" s="355"/>
      <c r="BX43" s="355"/>
      <c r="BY43" s="355"/>
      <c r="BZ43" s="346"/>
      <c r="CA43" s="346"/>
      <c r="CB43" s="346"/>
      <c r="CC43" s="346"/>
      <c r="CD43" s="346"/>
      <c r="CE43" s="346"/>
      <c r="CF43" s="346"/>
      <c r="CG43" s="346"/>
      <c r="CH43" s="346"/>
      <c r="CI43" s="346"/>
      <c r="CJ43" s="346"/>
      <c r="CK43" s="346"/>
      <c r="CL43" s="355"/>
      <c r="CM43" s="355"/>
      <c r="CN43" s="355"/>
      <c r="CO43" s="355"/>
      <c r="CP43" s="355"/>
      <c r="CQ43" s="355"/>
      <c r="CR43" s="355"/>
      <c r="CS43" s="355"/>
      <c r="CT43" s="355"/>
      <c r="CU43" s="355"/>
      <c r="CV43" s="355"/>
      <c r="CW43" s="355"/>
      <c r="CX43" s="355"/>
      <c r="CY43" s="355"/>
      <c r="CZ43" s="355"/>
      <c r="DA43" s="355"/>
      <c r="DB43" s="355"/>
      <c r="DC43" s="355"/>
      <c r="DD43" s="355"/>
      <c r="DE43" s="355"/>
      <c r="DF43" s="355"/>
      <c r="DG43" s="355"/>
      <c r="DH43" s="355"/>
      <c r="DI43" s="355"/>
      <c r="DJ43" s="355"/>
      <c r="DK43" s="355"/>
      <c r="DL43" s="355"/>
      <c r="DM43" s="355"/>
      <c r="DN43" s="355"/>
      <c r="DO43" s="355"/>
      <c r="DP43" s="355"/>
      <c r="DQ43" s="355"/>
      <c r="DR43" s="355"/>
      <c r="DS43" s="355"/>
      <c r="DT43" s="347"/>
      <c r="DU43" s="348"/>
    </row>
    <row r="44" spans="1:125" s="351" customFormat="1" ht="57.75" customHeight="1">
      <c r="A44" s="332"/>
      <c r="B44" s="333" t="s">
        <v>414</v>
      </c>
      <c r="C44" s="333" t="s">
        <v>411</v>
      </c>
      <c r="D44" s="334" t="s">
        <v>412</v>
      </c>
      <c r="E44" s="334" t="s">
        <v>71</v>
      </c>
      <c r="F44" s="334" t="s">
        <v>204</v>
      </c>
      <c r="G44" s="334" t="s">
        <v>402</v>
      </c>
      <c r="H44" s="335" t="s">
        <v>403</v>
      </c>
      <c r="I44" s="333" t="s">
        <v>398</v>
      </c>
      <c r="J44" s="336"/>
      <c r="K44" s="333" t="s">
        <v>32</v>
      </c>
      <c r="L44" s="333" t="s">
        <v>101</v>
      </c>
      <c r="M44" s="333"/>
      <c r="N44" s="333"/>
      <c r="O44" s="337"/>
      <c r="P44" s="337"/>
      <c r="Q44" s="338">
        <v>1285350</v>
      </c>
      <c r="R44" s="352">
        <v>1285350</v>
      </c>
      <c r="S44" s="339">
        <v>1</v>
      </c>
      <c r="T44" s="337">
        <v>4100000</v>
      </c>
      <c r="U44" s="353">
        <v>4104242</v>
      </c>
      <c r="V44" s="339">
        <v>1.0010346341463414</v>
      </c>
      <c r="W44" s="341">
        <v>2</v>
      </c>
      <c r="X44" s="341">
        <v>1.8014145361718863</v>
      </c>
      <c r="Y44" s="339">
        <v>-9.9292731914056853E-2</v>
      </c>
      <c r="Z44" s="337">
        <v>2050000</v>
      </c>
      <c r="AA44" s="353">
        <v>2278344</v>
      </c>
      <c r="AB44" s="339">
        <v>1.1113873170731707</v>
      </c>
      <c r="AC44" s="339" t="s">
        <v>120</v>
      </c>
      <c r="AD44" s="339" t="s">
        <v>120</v>
      </c>
      <c r="AE44" s="339"/>
      <c r="AF44" s="341" t="s">
        <v>120</v>
      </c>
      <c r="AG44" s="353" t="s">
        <v>120</v>
      </c>
      <c r="AH44" s="339"/>
      <c r="AI44" s="339">
        <v>8.9999999999999993E-3</v>
      </c>
      <c r="AJ44" s="339">
        <v>1.0107103820876059E-2</v>
      </c>
      <c r="AK44" s="339">
        <v>0.12301153565289558</v>
      </c>
      <c r="AL44" s="341">
        <v>36900</v>
      </c>
      <c r="AM44" s="353">
        <v>41482</v>
      </c>
      <c r="AN44" s="339">
        <v>1.1241734417344174</v>
      </c>
      <c r="AO44" s="338">
        <v>313.5</v>
      </c>
      <c r="AP44" s="338">
        <v>313.17597743992684</v>
      </c>
      <c r="AQ44" s="339">
        <v>-1.0335647849223362E-3</v>
      </c>
      <c r="AR44" s="338">
        <v>627</v>
      </c>
      <c r="AS44" s="342">
        <v>564.1597581401229</v>
      </c>
      <c r="AT44" s="339">
        <v>-0.10022367122787412</v>
      </c>
      <c r="AU44" s="342" t="s">
        <v>120</v>
      </c>
      <c r="AV44" s="342" t="s">
        <v>120</v>
      </c>
      <c r="AW44" s="339" t="s">
        <v>120</v>
      </c>
      <c r="AX44" s="338">
        <v>34.833333333333336</v>
      </c>
      <c r="AY44" s="338">
        <v>30.985728749819199</v>
      </c>
      <c r="AZ44" s="339">
        <v>-0.11045754785208051</v>
      </c>
      <c r="BA44" s="341"/>
      <c r="BB44" s="353"/>
      <c r="BC44" s="339"/>
      <c r="BD44" s="338"/>
      <c r="BE44" s="338"/>
      <c r="BF44" s="339"/>
      <c r="BG44" s="343"/>
      <c r="BH44" s="343"/>
      <c r="BI44" s="344"/>
      <c r="BJ44" s="345"/>
      <c r="BK44" s="355"/>
      <c r="BL44" s="355"/>
      <c r="BM44" s="355"/>
      <c r="BN44" s="355"/>
      <c r="BO44" s="355"/>
      <c r="BP44" s="355"/>
      <c r="BQ44" s="355"/>
      <c r="BR44" s="355"/>
      <c r="BS44" s="355"/>
      <c r="BT44" s="355"/>
      <c r="BU44" s="355"/>
      <c r="BV44" s="355"/>
      <c r="BW44" s="355"/>
      <c r="BX44" s="355"/>
      <c r="BY44" s="355"/>
      <c r="BZ44" s="346"/>
      <c r="CA44" s="346"/>
      <c r="CB44" s="346"/>
      <c r="CC44" s="346"/>
      <c r="CD44" s="346"/>
      <c r="CE44" s="346"/>
      <c r="CF44" s="346"/>
      <c r="CG44" s="346"/>
      <c r="CH44" s="346"/>
      <c r="CI44" s="346"/>
      <c r="CJ44" s="346"/>
      <c r="CK44" s="346"/>
      <c r="CL44" s="355"/>
      <c r="CM44" s="355"/>
      <c r="CN44" s="355"/>
      <c r="CO44" s="355"/>
      <c r="CP44" s="355"/>
      <c r="CQ44" s="355"/>
      <c r="CR44" s="355"/>
      <c r="CS44" s="355"/>
      <c r="CT44" s="355"/>
      <c r="CU44" s="355"/>
      <c r="CV44" s="355"/>
      <c r="CW44" s="355"/>
      <c r="CX44" s="355"/>
      <c r="CY44" s="355"/>
      <c r="CZ44" s="355"/>
      <c r="DA44" s="355"/>
      <c r="DB44" s="355"/>
      <c r="DC44" s="355"/>
      <c r="DD44" s="355"/>
      <c r="DE44" s="355"/>
      <c r="DF44" s="355"/>
      <c r="DG44" s="355"/>
      <c r="DH44" s="355"/>
      <c r="DI44" s="355"/>
      <c r="DJ44" s="355"/>
      <c r="DK44" s="355"/>
      <c r="DL44" s="355"/>
      <c r="DM44" s="355"/>
      <c r="DN44" s="355"/>
      <c r="DO44" s="355"/>
      <c r="DP44" s="355"/>
      <c r="DQ44" s="355"/>
      <c r="DR44" s="355"/>
      <c r="DS44" s="355"/>
      <c r="DT44" s="347"/>
      <c r="DU44" s="348"/>
    </row>
    <row r="45" spans="1:125" s="351" customFormat="1" ht="57.75" customHeight="1">
      <c r="A45" s="332"/>
      <c r="B45" s="333" t="s">
        <v>414</v>
      </c>
      <c r="C45" s="333" t="s">
        <v>411</v>
      </c>
      <c r="D45" s="334" t="s">
        <v>412</v>
      </c>
      <c r="E45" s="334" t="s">
        <v>413</v>
      </c>
      <c r="F45" s="334" t="s">
        <v>204</v>
      </c>
      <c r="G45" s="334" t="s">
        <v>402</v>
      </c>
      <c r="H45" s="335" t="s">
        <v>403</v>
      </c>
      <c r="I45" s="333" t="s">
        <v>398</v>
      </c>
      <c r="J45" s="336"/>
      <c r="K45" s="333" t="s">
        <v>32</v>
      </c>
      <c r="L45" s="333" t="s">
        <v>288</v>
      </c>
      <c r="M45" s="333"/>
      <c r="N45" s="333"/>
      <c r="O45" s="337"/>
      <c r="P45" s="337"/>
      <c r="Q45" s="338">
        <v>1444000</v>
      </c>
      <c r="R45" s="352">
        <v>1444000</v>
      </c>
      <c r="S45" s="339">
        <v>1</v>
      </c>
      <c r="T45" s="337">
        <v>1600000</v>
      </c>
      <c r="U45" s="353">
        <v>1180334</v>
      </c>
      <c r="V45" s="339">
        <v>0.73770875000000002</v>
      </c>
      <c r="W45" s="341">
        <v>2</v>
      </c>
      <c r="X45" s="341">
        <v>1.5450631529480756</v>
      </c>
      <c r="Y45" s="339">
        <v>-0.22746842352596219</v>
      </c>
      <c r="Z45" s="337">
        <v>800000</v>
      </c>
      <c r="AA45" s="353">
        <v>763939</v>
      </c>
      <c r="AB45" s="339">
        <v>0.95492374999999996</v>
      </c>
      <c r="AC45" s="339" t="s">
        <v>120</v>
      </c>
      <c r="AD45" s="339" t="s">
        <v>120</v>
      </c>
      <c r="AE45" s="339"/>
      <c r="AF45" s="341" t="s">
        <v>120</v>
      </c>
      <c r="AG45" s="353" t="s">
        <v>120</v>
      </c>
      <c r="AH45" s="339"/>
      <c r="AI45" s="339">
        <v>0.01</v>
      </c>
      <c r="AJ45" s="339">
        <v>1.415023205296128E-2</v>
      </c>
      <c r="AK45" s="339">
        <v>0.41502320529612802</v>
      </c>
      <c r="AL45" s="341">
        <v>16000</v>
      </c>
      <c r="AM45" s="353">
        <v>16702</v>
      </c>
      <c r="AN45" s="339">
        <v>1.0438750000000001</v>
      </c>
      <c r="AO45" s="338">
        <v>902.5</v>
      </c>
      <c r="AP45" s="338">
        <v>1223.3825340962812</v>
      </c>
      <c r="AQ45" s="339">
        <v>0.35554851423410661</v>
      </c>
      <c r="AR45" s="338">
        <v>1805</v>
      </c>
      <c r="AS45" s="342">
        <v>1890.203275392407</v>
      </c>
      <c r="AT45" s="339">
        <v>4.7204030688314136E-2</v>
      </c>
      <c r="AU45" s="342" t="s">
        <v>120</v>
      </c>
      <c r="AV45" s="342" t="s">
        <v>120</v>
      </c>
      <c r="AW45" s="339" t="s">
        <v>120</v>
      </c>
      <c r="AX45" s="338">
        <v>90.25</v>
      </c>
      <c r="AY45" s="338">
        <v>86.456711771045377</v>
      </c>
      <c r="AZ45" s="339">
        <v>-4.2030894503652383E-2</v>
      </c>
      <c r="BA45" s="341"/>
      <c r="BB45" s="353"/>
      <c r="BC45" s="339"/>
      <c r="BD45" s="338"/>
      <c r="BE45" s="338"/>
      <c r="BF45" s="339"/>
      <c r="BG45" s="343"/>
      <c r="BH45" s="343"/>
      <c r="BI45" s="344"/>
      <c r="BJ45" s="345"/>
      <c r="BK45" s="355"/>
      <c r="BL45" s="355"/>
      <c r="BM45" s="355"/>
      <c r="BN45" s="355"/>
      <c r="BO45" s="355"/>
      <c r="BP45" s="355"/>
      <c r="BQ45" s="355"/>
      <c r="BR45" s="355"/>
      <c r="BS45" s="355"/>
      <c r="BT45" s="355"/>
      <c r="BU45" s="355"/>
      <c r="BV45" s="355"/>
      <c r="BW45" s="355"/>
      <c r="BX45" s="355"/>
      <c r="BY45" s="355"/>
      <c r="BZ45" s="346"/>
      <c r="CA45" s="346"/>
      <c r="CB45" s="346"/>
      <c r="CC45" s="346"/>
      <c r="CD45" s="346"/>
      <c r="CE45" s="346"/>
      <c r="CF45" s="346"/>
      <c r="CG45" s="346"/>
      <c r="CH45" s="346"/>
      <c r="CI45" s="346"/>
      <c r="CJ45" s="346"/>
      <c r="CK45" s="346"/>
      <c r="CL45" s="355"/>
      <c r="CM45" s="355"/>
      <c r="CN45" s="355"/>
      <c r="CO45" s="355"/>
      <c r="CP45" s="355"/>
      <c r="CQ45" s="355"/>
      <c r="CR45" s="355"/>
      <c r="CS45" s="355"/>
      <c r="CT45" s="355"/>
      <c r="CU45" s="355"/>
      <c r="CV45" s="355"/>
      <c r="CW45" s="355"/>
      <c r="CX45" s="355"/>
      <c r="CY45" s="355"/>
      <c r="CZ45" s="355"/>
      <c r="DA45" s="355"/>
      <c r="DB45" s="355"/>
      <c r="DC45" s="355"/>
      <c r="DD45" s="355"/>
      <c r="DE45" s="355"/>
      <c r="DF45" s="355"/>
      <c r="DG45" s="355"/>
      <c r="DH45" s="355"/>
      <c r="DI45" s="355"/>
      <c r="DJ45" s="355"/>
      <c r="DK45" s="355"/>
      <c r="DL45" s="355"/>
      <c r="DM45" s="355"/>
      <c r="DN45" s="355"/>
      <c r="DO45" s="355"/>
      <c r="DP45" s="355"/>
      <c r="DQ45" s="355"/>
      <c r="DR45" s="355"/>
      <c r="DS45" s="355"/>
      <c r="DT45" s="347"/>
      <c r="DU45" s="348"/>
    </row>
    <row r="46" spans="1:125" s="351" customFormat="1" ht="57.75" customHeight="1">
      <c r="A46" s="332"/>
      <c r="B46" s="333" t="s">
        <v>414</v>
      </c>
      <c r="C46" s="333" t="s">
        <v>411</v>
      </c>
      <c r="D46" s="334" t="s">
        <v>412</v>
      </c>
      <c r="E46" s="334" t="s">
        <v>71</v>
      </c>
      <c r="F46" s="334" t="s">
        <v>204</v>
      </c>
      <c r="G46" s="334" t="s">
        <v>404</v>
      </c>
      <c r="H46" s="335" t="s">
        <v>405</v>
      </c>
      <c r="I46" s="333" t="s">
        <v>398</v>
      </c>
      <c r="J46" s="336"/>
      <c r="K46" s="333" t="s">
        <v>32</v>
      </c>
      <c r="L46" s="333" t="s">
        <v>101</v>
      </c>
      <c r="M46" s="333"/>
      <c r="N46" s="333"/>
      <c r="O46" s="337"/>
      <c r="P46" s="337"/>
      <c r="Q46" s="338">
        <v>669124.96580211713</v>
      </c>
      <c r="R46" s="352">
        <v>669124.96580211713</v>
      </c>
      <c r="S46" s="339">
        <v>1</v>
      </c>
      <c r="T46" s="337">
        <v>1556104.5716328307</v>
      </c>
      <c r="U46" s="353">
        <v>1572884</v>
      </c>
      <c r="V46" s="339">
        <v>1.0107829696493742</v>
      </c>
      <c r="W46" s="341">
        <v>3</v>
      </c>
      <c r="X46" s="341">
        <v>2.2131538290525654</v>
      </c>
      <c r="Y46" s="339">
        <v>-0.2622820569824782</v>
      </c>
      <c r="Z46" s="337">
        <v>518701.52387761022</v>
      </c>
      <c r="AA46" s="353">
        <v>710698</v>
      </c>
      <c r="AB46" s="339">
        <v>1.3701482785072598</v>
      </c>
      <c r="AC46" s="339" t="s">
        <v>120</v>
      </c>
      <c r="AD46" s="339" t="s">
        <v>120</v>
      </c>
      <c r="AE46" s="339"/>
      <c r="AF46" s="341" t="s">
        <v>120</v>
      </c>
      <c r="AG46" s="353" t="s">
        <v>120</v>
      </c>
      <c r="AH46" s="339"/>
      <c r="AI46" s="339">
        <v>1.4E-2</v>
      </c>
      <c r="AJ46" s="339">
        <v>1.4369781878383911E-2</v>
      </c>
      <c r="AK46" s="339">
        <v>2.6412991313136347E-2</v>
      </c>
      <c r="AL46" s="341">
        <v>21785.46400285963</v>
      </c>
      <c r="AM46" s="353">
        <v>22602</v>
      </c>
      <c r="AN46" s="339">
        <v>1.0374807714461896</v>
      </c>
      <c r="AO46" s="338">
        <v>430</v>
      </c>
      <c r="AP46" s="338">
        <v>425.41278683114405</v>
      </c>
      <c r="AQ46" s="339">
        <v>-1.0667937601990585E-2</v>
      </c>
      <c r="AR46" s="338">
        <v>1289.9999999999998</v>
      </c>
      <c r="AS46" s="342">
        <v>941.50393810326909</v>
      </c>
      <c r="AT46" s="339">
        <v>-0.27015198596645795</v>
      </c>
      <c r="AU46" s="342" t="s">
        <v>120</v>
      </c>
      <c r="AV46" s="342" t="s">
        <v>120</v>
      </c>
      <c r="AW46" s="339" t="s">
        <v>120</v>
      </c>
      <c r="AX46" s="338">
        <v>30.714285714285712</v>
      </c>
      <c r="AY46" s="338">
        <v>29.604679488634506</v>
      </c>
      <c r="AZ46" s="339">
        <v>-3.6126714323527653E-2</v>
      </c>
      <c r="BA46" s="341"/>
      <c r="BB46" s="353"/>
      <c r="BC46" s="339"/>
      <c r="BD46" s="338"/>
      <c r="BE46" s="338"/>
      <c r="BF46" s="339"/>
      <c r="BG46" s="343"/>
      <c r="BH46" s="343"/>
      <c r="BI46" s="344"/>
      <c r="BJ46" s="345"/>
      <c r="BK46" s="355"/>
      <c r="BL46" s="355"/>
      <c r="BM46" s="355"/>
      <c r="BN46" s="355"/>
      <c r="BO46" s="355"/>
      <c r="BP46" s="355"/>
      <c r="BQ46" s="355"/>
      <c r="BR46" s="355"/>
      <c r="BS46" s="355"/>
      <c r="BT46" s="355"/>
      <c r="BU46" s="355"/>
      <c r="BV46" s="355"/>
      <c r="BW46" s="355"/>
      <c r="BX46" s="355"/>
      <c r="BY46" s="355"/>
      <c r="BZ46" s="346"/>
      <c r="CA46" s="346"/>
      <c r="CB46" s="346"/>
      <c r="CC46" s="346"/>
      <c r="CD46" s="346"/>
      <c r="CE46" s="346"/>
      <c r="CF46" s="346"/>
      <c r="CG46" s="346"/>
      <c r="CH46" s="346"/>
      <c r="CI46" s="346"/>
      <c r="CJ46" s="346"/>
      <c r="CK46" s="346"/>
      <c r="CL46" s="355"/>
      <c r="CM46" s="355"/>
      <c r="CN46" s="355"/>
      <c r="CO46" s="355"/>
      <c r="CP46" s="355"/>
      <c r="CQ46" s="355"/>
      <c r="CR46" s="355"/>
      <c r="CS46" s="355"/>
      <c r="CT46" s="355"/>
      <c r="CU46" s="355"/>
      <c r="CV46" s="355"/>
      <c r="CW46" s="355"/>
      <c r="CX46" s="355"/>
      <c r="CY46" s="355"/>
      <c r="CZ46" s="355"/>
      <c r="DA46" s="355"/>
      <c r="DB46" s="355"/>
      <c r="DC46" s="355"/>
      <c r="DD46" s="355"/>
      <c r="DE46" s="355"/>
      <c r="DF46" s="355"/>
      <c r="DG46" s="355"/>
      <c r="DH46" s="355"/>
      <c r="DI46" s="355"/>
      <c r="DJ46" s="355"/>
      <c r="DK46" s="355"/>
      <c r="DL46" s="355"/>
      <c r="DM46" s="355"/>
      <c r="DN46" s="355"/>
      <c r="DO46" s="355"/>
      <c r="DP46" s="355"/>
      <c r="DQ46" s="355"/>
      <c r="DR46" s="355"/>
      <c r="DS46" s="355"/>
      <c r="DT46" s="347"/>
      <c r="DU46" s="348"/>
    </row>
    <row r="47" spans="1:125" s="351" customFormat="1" ht="57.75" customHeight="1">
      <c r="A47" s="332"/>
      <c r="B47" s="333" t="s">
        <v>414</v>
      </c>
      <c r="C47" s="333" t="s">
        <v>411</v>
      </c>
      <c r="D47" s="334" t="s">
        <v>412</v>
      </c>
      <c r="E47" s="334" t="s">
        <v>71</v>
      </c>
      <c r="F47" s="334" t="s">
        <v>204</v>
      </c>
      <c r="G47" s="334" t="s">
        <v>406</v>
      </c>
      <c r="H47" s="335" t="s">
        <v>405</v>
      </c>
      <c r="I47" s="333" t="s">
        <v>398</v>
      </c>
      <c r="J47" s="336"/>
      <c r="K47" s="333" t="s">
        <v>32</v>
      </c>
      <c r="L47" s="333" t="s">
        <v>101</v>
      </c>
      <c r="M47" s="333"/>
      <c r="N47" s="333"/>
      <c r="O47" s="337"/>
      <c r="P47" s="337"/>
      <c r="Q47" s="338">
        <v>0</v>
      </c>
      <c r="R47" s="352">
        <v>0</v>
      </c>
      <c r="S47" s="339" t="s">
        <v>326</v>
      </c>
      <c r="T47" s="337">
        <v>155610.45716328305</v>
      </c>
      <c r="U47" s="353">
        <v>159154</v>
      </c>
      <c r="V47" s="339">
        <v>1.0227718811531972</v>
      </c>
      <c r="W47" s="341">
        <v>3</v>
      </c>
      <c r="X47" s="341">
        <v>2.2811563875073455</v>
      </c>
      <c r="Y47" s="339">
        <v>-0.23961453749755146</v>
      </c>
      <c r="Z47" s="337">
        <v>51870.152387761016</v>
      </c>
      <c r="AA47" s="353">
        <v>69769</v>
      </c>
      <c r="AB47" s="339">
        <v>1.3450702723684747</v>
      </c>
      <c r="AC47" s="339" t="s">
        <v>120</v>
      </c>
      <c r="AD47" s="339" t="s">
        <v>120</v>
      </c>
      <c r="AE47" s="339"/>
      <c r="AF47" s="341" t="s">
        <v>120</v>
      </c>
      <c r="AG47" s="353" t="s">
        <v>120</v>
      </c>
      <c r="AH47" s="339"/>
      <c r="AI47" s="339">
        <v>1.4E-2</v>
      </c>
      <c r="AJ47" s="339">
        <v>1.6782487402138811E-2</v>
      </c>
      <c r="AK47" s="339">
        <v>0.19874910015277214</v>
      </c>
      <c r="AL47" s="341">
        <v>2178.5464002859626</v>
      </c>
      <c r="AM47" s="353">
        <v>2671</v>
      </c>
      <c r="AN47" s="339">
        <v>1.226046872193953</v>
      </c>
      <c r="AO47" s="338">
        <v>0</v>
      </c>
      <c r="AP47" s="338">
        <v>0</v>
      </c>
      <c r="AQ47" s="339" t="s">
        <v>326</v>
      </c>
      <c r="AR47" s="338">
        <v>0</v>
      </c>
      <c r="AS47" s="342">
        <v>0</v>
      </c>
      <c r="AT47" s="339" t="s">
        <v>326</v>
      </c>
      <c r="AU47" s="342" t="s">
        <v>120</v>
      </c>
      <c r="AV47" s="342" t="s">
        <v>120</v>
      </c>
      <c r="AW47" s="339" t="s">
        <v>120</v>
      </c>
      <c r="AX47" s="338">
        <v>0</v>
      </c>
      <c r="AY47" s="338">
        <v>0</v>
      </c>
      <c r="AZ47" s="339" t="s">
        <v>326</v>
      </c>
      <c r="BA47" s="341"/>
      <c r="BB47" s="353"/>
      <c r="BC47" s="339"/>
      <c r="BD47" s="338"/>
      <c r="BE47" s="338"/>
      <c r="BF47" s="339"/>
      <c r="BG47" s="343"/>
      <c r="BH47" s="343"/>
      <c r="BI47" s="344"/>
      <c r="BJ47" s="345"/>
      <c r="BK47" s="355"/>
      <c r="BL47" s="355"/>
      <c r="BM47" s="355"/>
      <c r="BN47" s="355"/>
      <c r="BO47" s="355"/>
      <c r="BP47" s="355"/>
      <c r="BQ47" s="355"/>
      <c r="BR47" s="355"/>
      <c r="BS47" s="355"/>
      <c r="BT47" s="355"/>
      <c r="BU47" s="355"/>
      <c r="BV47" s="355"/>
      <c r="BW47" s="355"/>
      <c r="BX47" s="355"/>
      <c r="BY47" s="355"/>
      <c r="BZ47" s="346"/>
      <c r="CA47" s="346"/>
      <c r="CB47" s="346"/>
      <c r="CC47" s="346"/>
      <c r="CD47" s="346"/>
      <c r="CE47" s="346"/>
      <c r="CF47" s="346"/>
      <c r="CG47" s="346"/>
      <c r="CH47" s="346"/>
      <c r="CI47" s="346"/>
      <c r="CJ47" s="346"/>
      <c r="CK47" s="346"/>
      <c r="CL47" s="355"/>
      <c r="CM47" s="355"/>
      <c r="CN47" s="355"/>
      <c r="CO47" s="355"/>
      <c r="CP47" s="355"/>
      <c r="CQ47" s="355"/>
      <c r="CR47" s="355"/>
      <c r="CS47" s="355"/>
      <c r="CT47" s="355"/>
      <c r="CU47" s="355"/>
      <c r="CV47" s="355"/>
      <c r="CW47" s="355"/>
      <c r="CX47" s="355"/>
      <c r="CY47" s="355"/>
      <c r="CZ47" s="355"/>
      <c r="DA47" s="355"/>
      <c r="DB47" s="355"/>
      <c r="DC47" s="355"/>
      <c r="DD47" s="355"/>
      <c r="DE47" s="355"/>
      <c r="DF47" s="355"/>
      <c r="DG47" s="355"/>
      <c r="DH47" s="355"/>
      <c r="DI47" s="355"/>
      <c r="DJ47" s="355"/>
      <c r="DK47" s="355"/>
      <c r="DL47" s="355"/>
      <c r="DM47" s="355"/>
      <c r="DN47" s="355"/>
      <c r="DO47" s="355"/>
      <c r="DP47" s="355"/>
      <c r="DQ47" s="355"/>
      <c r="DR47" s="355"/>
      <c r="DS47" s="355"/>
      <c r="DT47" s="347"/>
      <c r="DU47" s="348"/>
    </row>
    <row r="48" spans="1:125" s="351" customFormat="1" ht="57.75" customHeight="1">
      <c r="A48" s="332"/>
      <c r="B48" s="333" t="s">
        <v>414</v>
      </c>
      <c r="C48" s="333" t="s">
        <v>411</v>
      </c>
      <c r="D48" s="334" t="s">
        <v>412</v>
      </c>
      <c r="E48" s="334" t="s">
        <v>413</v>
      </c>
      <c r="F48" s="334" t="s">
        <v>204</v>
      </c>
      <c r="G48" s="334" t="s">
        <v>404</v>
      </c>
      <c r="H48" s="335" t="s">
        <v>405</v>
      </c>
      <c r="I48" s="333" t="s">
        <v>398</v>
      </c>
      <c r="J48" s="336"/>
      <c r="K48" s="333" t="s">
        <v>32</v>
      </c>
      <c r="L48" s="333" t="s">
        <v>288</v>
      </c>
      <c r="M48" s="333"/>
      <c r="N48" s="333"/>
      <c r="O48" s="337"/>
      <c r="P48" s="337"/>
      <c r="Q48" s="338">
        <v>598000</v>
      </c>
      <c r="R48" s="352">
        <v>598000</v>
      </c>
      <c r="S48" s="339">
        <v>1</v>
      </c>
      <c r="T48" s="337">
        <v>1642857.1428571427</v>
      </c>
      <c r="U48" s="353">
        <v>987285</v>
      </c>
      <c r="V48" s="339">
        <v>0.60095608695652181</v>
      </c>
      <c r="W48" s="341">
        <v>3</v>
      </c>
      <c r="X48" s="341">
        <v>2.2829087932517549</v>
      </c>
      <c r="Y48" s="339">
        <v>-0.23903040224941507</v>
      </c>
      <c r="Z48" s="337">
        <v>547619.04761904757</v>
      </c>
      <c r="AA48" s="353">
        <v>432468</v>
      </c>
      <c r="AB48" s="339">
        <v>0.7897241739130435</v>
      </c>
      <c r="AC48" s="339" t="s">
        <v>120</v>
      </c>
      <c r="AD48" s="339" t="s">
        <v>120</v>
      </c>
      <c r="AE48" s="339"/>
      <c r="AF48" s="341" t="s">
        <v>120</v>
      </c>
      <c r="AG48" s="353" t="s">
        <v>120</v>
      </c>
      <c r="AH48" s="339"/>
      <c r="AI48" s="339">
        <v>1.4E-2</v>
      </c>
      <c r="AJ48" s="339">
        <v>2.3309378750816633E-2</v>
      </c>
      <c r="AK48" s="339">
        <v>0.66495562505833083</v>
      </c>
      <c r="AL48" s="341">
        <v>23000</v>
      </c>
      <c r="AM48" s="353">
        <v>23013</v>
      </c>
      <c r="AN48" s="339">
        <v>1.0005652173913044</v>
      </c>
      <c r="AO48" s="338">
        <v>364.00000000000006</v>
      </c>
      <c r="AP48" s="338">
        <v>605.70149450260055</v>
      </c>
      <c r="AQ48" s="339">
        <v>0.66401509478736398</v>
      </c>
      <c r="AR48" s="338">
        <v>1092</v>
      </c>
      <c r="AS48" s="342">
        <v>1382.7612678857165</v>
      </c>
      <c r="AT48" s="339">
        <v>0.26626489733124226</v>
      </c>
      <c r="AU48" s="342" t="s">
        <v>120</v>
      </c>
      <c r="AV48" s="342" t="s">
        <v>120</v>
      </c>
      <c r="AW48" s="339" t="s">
        <v>120</v>
      </c>
      <c r="AX48" s="338">
        <v>26</v>
      </c>
      <c r="AY48" s="338">
        <v>25.985312649372094</v>
      </c>
      <c r="AZ48" s="339">
        <v>-5.6489810107329674E-4</v>
      </c>
      <c r="BA48" s="341"/>
      <c r="BB48" s="353"/>
      <c r="BC48" s="339"/>
      <c r="BD48" s="338"/>
      <c r="BE48" s="338"/>
      <c r="BF48" s="339"/>
      <c r="BG48" s="343"/>
      <c r="BH48" s="343"/>
      <c r="BI48" s="344"/>
      <c r="BJ48" s="345"/>
      <c r="BK48" s="355"/>
      <c r="BL48" s="355"/>
      <c r="BM48" s="355"/>
      <c r="BN48" s="355"/>
      <c r="BO48" s="355"/>
      <c r="BP48" s="355"/>
      <c r="BQ48" s="355"/>
      <c r="BR48" s="355"/>
      <c r="BS48" s="355"/>
      <c r="BT48" s="355"/>
      <c r="BU48" s="355"/>
      <c r="BV48" s="355"/>
      <c r="BW48" s="355"/>
      <c r="BX48" s="355"/>
      <c r="BY48" s="355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6"/>
      <c r="CK48" s="346"/>
      <c r="CL48" s="355"/>
      <c r="CM48" s="355"/>
      <c r="CN48" s="355"/>
      <c r="CO48" s="355"/>
      <c r="CP48" s="355"/>
      <c r="CQ48" s="355"/>
      <c r="CR48" s="355"/>
      <c r="CS48" s="355"/>
      <c r="CT48" s="355"/>
      <c r="CU48" s="355"/>
      <c r="CV48" s="355"/>
      <c r="CW48" s="355"/>
      <c r="CX48" s="355"/>
      <c r="CY48" s="355"/>
      <c r="CZ48" s="355"/>
      <c r="DA48" s="355"/>
      <c r="DB48" s="355"/>
      <c r="DC48" s="355"/>
      <c r="DD48" s="355"/>
      <c r="DE48" s="355"/>
      <c r="DF48" s="355"/>
      <c r="DG48" s="355"/>
      <c r="DH48" s="355"/>
      <c r="DI48" s="355"/>
      <c r="DJ48" s="355"/>
      <c r="DK48" s="355"/>
      <c r="DL48" s="355"/>
      <c r="DM48" s="355"/>
      <c r="DN48" s="355"/>
      <c r="DO48" s="355"/>
      <c r="DP48" s="355"/>
      <c r="DQ48" s="355"/>
      <c r="DR48" s="355"/>
      <c r="DS48" s="355"/>
      <c r="DT48" s="347"/>
      <c r="DU48" s="348"/>
    </row>
    <row r="49" spans="1:125" s="351" customFormat="1" ht="57.75" customHeight="1">
      <c r="A49" s="332"/>
      <c r="B49" s="333" t="s">
        <v>414</v>
      </c>
      <c r="C49" s="333" t="s">
        <v>411</v>
      </c>
      <c r="D49" s="334" t="s">
        <v>412</v>
      </c>
      <c r="E49" s="334" t="s">
        <v>413</v>
      </c>
      <c r="F49" s="334" t="s">
        <v>204</v>
      </c>
      <c r="G49" s="334" t="s">
        <v>406</v>
      </c>
      <c r="H49" s="335" t="s">
        <v>405</v>
      </c>
      <c r="I49" s="333" t="s">
        <v>398</v>
      </c>
      <c r="J49" s="336"/>
      <c r="K49" s="333" t="s">
        <v>32</v>
      </c>
      <c r="L49" s="333" t="s">
        <v>288</v>
      </c>
      <c r="M49" s="333"/>
      <c r="N49" s="333"/>
      <c r="O49" s="337"/>
      <c r="P49" s="337"/>
      <c r="Q49" s="338">
        <v>0</v>
      </c>
      <c r="R49" s="352">
        <v>0</v>
      </c>
      <c r="S49" s="339" t="s">
        <v>326</v>
      </c>
      <c r="T49" s="337">
        <v>164285.71428571429</v>
      </c>
      <c r="U49" s="353">
        <v>145348</v>
      </c>
      <c r="V49" s="339">
        <v>0.88472695652173916</v>
      </c>
      <c r="W49" s="341">
        <v>3</v>
      </c>
      <c r="X49" s="341">
        <v>1.5104543376148314</v>
      </c>
      <c r="Y49" s="339">
        <v>-0.49651522079505617</v>
      </c>
      <c r="Z49" s="337">
        <v>54761.904761904763</v>
      </c>
      <c r="AA49" s="353">
        <v>96228</v>
      </c>
      <c r="AB49" s="339">
        <v>1.7572069565217392</v>
      </c>
      <c r="AC49" s="339" t="s">
        <v>120</v>
      </c>
      <c r="AD49" s="339" t="s">
        <v>120</v>
      </c>
      <c r="AE49" s="339"/>
      <c r="AF49" s="341" t="s">
        <v>120</v>
      </c>
      <c r="AG49" s="353" t="s">
        <v>120</v>
      </c>
      <c r="AH49" s="339"/>
      <c r="AI49" s="339">
        <v>1.4E-2</v>
      </c>
      <c r="AJ49" s="339">
        <v>1.59685719789746E-2</v>
      </c>
      <c r="AK49" s="339">
        <v>0.14061228421247152</v>
      </c>
      <c r="AL49" s="341">
        <v>2300</v>
      </c>
      <c r="AM49" s="353">
        <v>2321</v>
      </c>
      <c r="AN49" s="339">
        <v>1.0091304347826087</v>
      </c>
      <c r="AO49" s="338">
        <v>0</v>
      </c>
      <c r="AP49" s="338">
        <v>0</v>
      </c>
      <c r="AQ49" s="339" t="s">
        <v>326</v>
      </c>
      <c r="AR49" s="338">
        <v>0</v>
      </c>
      <c r="AS49" s="342">
        <v>0</v>
      </c>
      <c r="AT49" s="339" t="s">
        <v>326</v>
      </c>
      <c r="AU49" s="342" t="s">
        <v>120</v>
      </c>
      <c r="AV49" s="342" t="s">
        <v>120</v>
      </c>
      <c r="AW49" s="339" t="s">
        <v>120</v>
      </c>
      <c r="AX49" s="338">
        <v>0</v>
      </c>
      <c r="AY49" s="338">
        <v>0</v>
      </c>
      <c r="AZ49" s="339" t="s">
        <v>326</v>
      </c>
      <c r="BA49" s="341"/>
      <c r="BB49" s="353"/>
      <c r="BC49" s="339"/>
      <c r="BD49" s="338"/>
      <c r="BE49" s="338"/>
      <c r="BF49" s="339"/>
      <c r="BG49" s="343"/>
      <c r="BH49" s="343"/>
      <c r="BI49" s="344"/>
      <c r="BJ49" s="34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6"/>
      <c r="CK49" s="346"/>
      <c r="CL49" s="355"/>
      <c r="CM49" s="355"/>
      <c r="CN49" s="355"/>
      <c r="CO49" s="355"/>
      <c r="CP49" s="355"/>
      <c r="CQ49" s="355"/>
      <c r="CR49" s="355"/>
      <c r="CS49" s="355"/>
      <c r="CT49" s="355"/>
      <c r="CU49" s="355"/>
      <c r="CV49" s="355"/>
      <c r="CW49" s="355"/>
      <c r="CX49" s="355"/>
      <c r="CY49" s="355"/>
      <c r="CZ49" s="355"/>
      <c r="DA49" s="355"/>
      <c r="DB49" s="355"/>
      <c r="DC49" s="355"/>
      <c r="DD49" s="355"/>
      <c r="DE49" s="355"/>
      <c r="DF49" s="355"/>
      <c r="DG49" s="355"/>
      <c r="DH49" s="355"/>
      <c r="DI49" s="355"/>
      <c r="DJ49" s="355"/>
      <c r="DK49" s="355"/>
      <c r="DL49" s="355"/>
      <c r="DM49" s="355"/>
      <c r="DN49" s="355"/>
      <c r="DO49" s="355"/>
      <c r="DP49" s="355"/>
      <c r="DQ49" s="355"/>
      <c r="DR49" s="355"/>
      <c r="DS49" s="355"/>
      <c r="DT49" s="347"/>
      <c r="DU49" s="348"/>
    </row>
    <row r="50" spans="1:125" s="351" customFormat="1" ht="57.75" customHeight="1">
      <c r="A50" s="332"/>
      <c r="B50" s="333" t="s">
        <v>414</v>
      </c>
      <c r="C50" s="333" t="s">
        <v>411</v>
      </c>
      <c r="D50" s="334" t="s">
        <v>412</v>
      </c>
      <c r="E50" s="334" t="s">
        <v>71</v>
      </c>
      <c r="F50" s="334" t="s">
        <v>204</v>
      </c>
      <c r="G50" s="334" t="s">
        <v>361</v>
      </c>
      <c r="H50" s="335" t="s">
        <v>407</v>
      </c>
      <c r="I50" s="333" t="s">
        <v>408</v>
      </c>
      <c r="J50" s="336"/>
      <c r="K50" s="333" t="s">
        <v>32</v>
      </c>
      <c r="L50" s="333" t="s">
        <v>101</v>
      </c>
      <c r="M50" s="333"/>
      <c r="N50" s="333"/>
      <c r="O50" s="337"/>
      <c r="P50" s="337"/>
      <c r="Q50" s="338">
        <v>456000</v>
      </c>
      <c r="R50" s="352">
        <v>456000</v>
      </c>
      <c r="S50" s="339">
        <v>1</v>
      </c>
      <c r="T50" s="337">
        <v>3800000</v>
      </c>
      <c r="U50" s="353">
        <v>8246980</v>
      </c>
      <c r="V50" s="339">
        <v>2.1702578947368423</v>
      </c>
      <c r="W50" s="341">
        <v>2</v>
      </c>
      <c r="X50" s="341">
        <v>5.3345502718059246</v>
      </c>
      <c r="Y50" s="339">
        <v>1.6672751359029623</v>
      </c>
      <c r="Z50" s="337">
        <v>1900000</v>
      </c>
      <c r="AA50" s="353">
        <v>1545956</v>
      </c>
      <c r="AB50" s="339">
        <v>0.81366105263157895</v>
      </c>
      <c r="AC50" s="339" t="s">
        <v>120</v>
      </c>
      <c r="AD50" s="339" t="s">
        <v>120</v>
      </c>
      <c r="AE50" s="339"/>
      <c r="AF50" s="341" t="s">
        <v>120</v>
      </c>
      <c r="AG50" s="353" t="s">
        <v>120</v>
      </c>
      <c r="AH50" s="339"/>
      <c r="AI50" s="339">
        <v>2E-3</v>
      </c>
      <c r="AJ50" s="339">
        <v>6.1487962866406858E-3</v>
      </c>
      <c r="AK50" s="339">
        <v>2.0743981433203427</v>
      </c>
      <c r="AL50" s="341">
        <v>7600</v>
      </c>
      <c r="AM50" s="353">
        <v>50709</v>
      </c>
      <c r="AN50" s="339">
        <v>6.6722368421052636</v>
      </c>
      <c r="AO50" s="338">
        <v>120</v>
      </c>
      <c r="AP50" s="338">
        <v>55.292967850049351</v>
      </c>
      <c r="AQ50" s="339">
        <v>-0.53922526791625547</v>
      </c>
      <c r="AR50" s="338">
        <v>240</v>
      </c>
      <c r="AS50" s="342">
        <v>294.96311667343701</v>
      </c>
      <c r="AT50" s="339">
        <v>0.22901298613932086</v>
      </c>
      <c r="AU50" s="342" t="s">
        <v>120</v>
      </c>
      <c r="AV50" s="342" t="s">
        <v>120</v>
      </c>
      <c r="AW50" s="339" t="s">
        <v>120</v>
      </c>
      <c r="AX50" s="338">
        <v>60</v>
      </c>
      <c r="AY50" s="338">
        <v>8.9924865408507362</v>
      </c>
      <c r="AZ50" s="339">
        <v>-0.85012522431915438</v>
      </c>
      <c r="BA50" s="341"/>
      <c r="BB50" s="353"/>
      <c r="BC50" s="339"/>
      <c r="BD50" s="338"/>
      <c r="BE50" s="338"/>
      <c r="BF50" s="339"/>
      <c r="BG50" s="343"/>
      <c r="BH50" s="343"/>
      <c r="BI50" s="344"/>
      <c r="BJ50" s="345"/>
      <c r="BK50" s="355"/>
      <c r="BL50" s="355"/>
      <c r="BM50" s="355"/>
      <c r="BN50" s="355"/>
      <c r="BO50" s="355"/>
      <c r="BP50" s="355"/>
      <c r="BQ50" s="355"/>
      <c r="BR50" s="355"/>
      <c r="BS50" s="355"/>
      <c r="BT50" s="355"/>
      <c r="BU50" s="355"/>
      <c r="BV50" s="355"/>
      <c r="BW50" s="355"/>
      <c r="BX50" s="355"/>
      <c r="BY50" s="355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6"/>
      <c r="CK50" s="346"/>
      <c r="CL50" s="355"/>
      <c r="CM50" s="355"/>
      <c r="CN50" s="355"/>
      <c r="CO50" s="355"/>
      <c r="CP50" s="355"/>
      <c r="CQ50" s="355"/>
      <c r="CR50" s="355"/>
      <c r="CS50" s="355"/>
      <c r="CT50" s="355"/>
      <c r="CU50" s="355"/>
      <c r="CV50" s="355"/>
      <c r="CW50" s="355"/>
      <c r="CX50" s="355"/>
      <c r="CY50" s="355"/>
      <c r="CZ50" s="355"/>
      <c r="DA50" s="355"/>
      <c r="DB50" s="355"/>
      <c r="DC50" s="355"/>
      <c r="DD50" s="355"/>
      <c r="DE50" s="355"/>
      <c r="DF50" s="355"/>
      <c r="DG50" s="355"/>
      <c r="DH50" s="355"/>
      <c r="DI50" s="355"/>
      <c r="DJ50" s="355"/>
      <c r="DK50" s="355"/>
      <c r="DL50" s="355"/>
      <c r="DM50" s="355"/>
      <c r="DN50" s="355"/>
      <c r="DO50" s="355"/>
      <c r="DP50" s="355"/>
      <c r="DQ50" s="355"/>
      <c r="DR50" s="355"/>
      <c r="DS50" s="355"/>
      <c r="DT50" s="347"/>
      <c r="DU50" s="348"/>
    </row>
    <row r="51" spans="1:125" s="351" customFormat="1" ht="57.75" customHeight="1">
      <c r="A51" s="332"/>
      <c r="B51" s="333" t="s">
        <v>414</v>
      </c>
      <c r="C51" s="333" t="s">
        <v>411</v>
      </c>
      <c r="D51" s="334" t="s">
        <v>412</v>
      </c>
      <c r="E51" s="334" t="s">
        <v>71</v>
      </c>
      <c r="F51" s="334" t="s">
        <v>204</v>
      </c>
      <c r="G51" s="334" t="s">
        <v>361</v>
      </c>
      <c r="H51" s="335" t="s">
        <v>409</v>
      </c>
      <c r="I51" s="333" t="s">
        <v>408</v>
      </c>
      <c r="J51" s="336"/>
      <c r="K51" s="333" t="s">
        <v>32</v>
      </c>
      <c r="L51" s="333" t="s">
        <v>101</v>
      </c>
      <c r="M51" s="333"/>
      <c r="N51" s="333"/>
      <c r="O51" s="337"/>
      <c r="P51" s="337"/>
      <c r="Q51" s="338">
        <v>463270.09904672363</v>
      </c>
      <c r="R51" s="352">
        <v>463270</v>
      </c>
      <c r="S51" s="339">
        <v>0.99999978620091423</v>
      </c>
      <c r="T51" s="337">
        <v>3194966.2003222322</v>
      </c>
      <c r="U51" s="353">
        <v>8886332</v>
      </c>
      <c r="V51" s="339">
        <v>2.7813539933861455</v>
      </c>
      <c r="W51" s="341">
        <v>2</v>
      </c>
      <c r="X51" s="341">
        <v>12.477911719896372</v>
      </c>
      <c r="Y51" s="339">
        <v>5.2389558599481862</v>
      </c>
      <c r="Z51" s="337">
        <v>1597483.1001611161</v>
      </c>
      <c r="AA51" s="353">
        <v>712165</v>
      </c>
      <c r="AB51" s="339">
        <v>0.44580440314402936</v>
      </c>
      <c r="AC51" s="339" t="s">
        <v>120</v>
      </c>
      <c r="AD51" s="339" t="s">
        <v>120</v>
      </c>
      <c r="AE51" s="339"/>
      <c r="AF51" s="341" t="s">
        <v>120</v>
      </c>
      <c r="AG51" s="353" t="s">
        <v>120</v>
      </c>
      <c r="AH51" s="339"/>
      <c r="AI51" s="339">
        <v>2E-3</v>
      </c>
      <c r="AJ51" s="339">
        <v>6.6252307476245545E-3</v>
      </c>
      <c r="AK51" s="339">
        <v>2.3126153738122772</v>
      </c>
      <c r="AL51" s="341">
        <v>6389.9324006444649</v>
      </c>
      <c r="AM51" s="353">
        <v>58874</v>
      </c>
      <c r="AN51" s="339">
        <v>9.2135559985051145</v>
      </c>
      <c r="AO51" s="338">
        <v>145</v>
      </c>
      <c r="AP51" s="338">
        <v>52.132871020349008</v>
      </c>
      <c r="AQ51" s="339">
        <v>-0.64046295848035162</v>
      </c>
      <c r="AR51" s="338">
        <v>290</v>
      </c>
      <c r="AS51" s="342">
        <v>650.50936229665876</v>
      </c>
      <c r="AT51" s="339">
        <v>1.2431357320574441</v>
      </c>
      <c r="AU51" s="342" t="s">
        <v>120</v>
      </c>
      <c r="AV51" s="342" t="s">
        <v>120</v>
      </c>
      <c r="AW51" s="339" t="s">
        <v>120</v>
      </c>
      <c r="AX51" s="338">
        <v>72.499999999999986</v>
      </c>
      <c r="AY51" s="338">
        <v>7.8688385365356526</v>
      </c>
      <c r="AZ51" s="339">
        <v>-0.8914642960477841</v>
      </c>
      <c r="BA51" s="341"/>
      <c r="BB51" s="353"/>
      <c r="BC51" s="339"/>
      <c r="BD51" s="338"/>
      <c r="BE51" s="338"/>
      <c r="BF51" s="339"/>
      <c r="BG51" s="343"/>
      <c r="BH51" s="343"/>
      <c r="BI51" s="344"/>
      <c r="BJ51" s="345"/>
      <c r="BK51" s="355"/>
      <c r="BL51" s="355"/>
      <c r="BM51" s="355"/>
      <c r="BN51" s="355"/>
      <c r="BO51" s="355"/>
      <c r="BP51" s="355"/>
      <c r="BQ51" s="355"/>
      <c r="BR51" s="355"/>
      <c r="BS51" s="355"/>
      <c r="BT51" s="355"/>
      <c r="BU51" s="355"/>
      <c r="BV51" s="355"/>
      <c r="BW51" s="355"/>
      <c r="BX51" s="355"/>
      <c r="BY51" s="355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6"/>
      <c r="CK51" s="346"/>
      <c r="CL51" s="355"/>
      <c r="CM51" s="355"/>
      <c r="CN51" s="355"/>
      <c r="CO51" s="355"/>
      <c r="CP51" s="355"/>
      <c r="CQ51" s="355"/>
      <c r="CR51" s="355"/>
      <c r="CS51" s="355"/>
      <c r="CT51" s="355"/>
      <c r="CU51" s="355"/>
      <c r="CV51" s="355"/>
      <c r="CW51" s="355"/>
      <c r="CX51" s="355"/>
      <c r="CY51" s="355"/>
      <c r="CZ51" s="355"/>
      <c r="DA51" s="355"/>
      <c r="DB51" s="355"/>
      <c r="DC51" s="355"/>
      <c r="DD51" s="355"/>
      <c r="DE51" s="355"/>
      <c r="DF51" s="355"/>
      <c r="DG51" s="355"/>
      <c r="DH51" s="355"/>
      <c r="DI51" s="355"/>
      <c r="DJ51" s="355"/>
      <c r="DK51" s="355"/>
      <c r="DL51" s="355"/>
      <c r="DM51" s="355"/>
      <c r="DN51" s="355"/>
      <c r="DO51" s="355"/>
      <c r="DP51" s="355"/>
      <c r="DQ51" s="355"/>
      <c r="DR51" s="355"/>
      <c r="DS51" s="355"/>
      <c r="DT51" s="347"/>
      <c r="DU51" s="348"/>
    </row>
    <row r="52" spans="1:125" ht="13.5" customHeight="1">
      <c r="E52" s="373"/>
      <c r="F52" s="373"/>
      <c r="G52" s="373"/>
      <c r="H52" s="373"/>
      <c r="K52" s="373"/>
      <c r="L52" s="373"/>
      <c r="M52" s="373"/>
      <c r="N52" s="373"/>
      <c r="O52" s="373"/>
      <c r="P52" s="373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3"/>
      <c r="AU52" s="373"/>
      <c r="AV52" s="373"/>
      <c r="AW52" s="373"/>
      <c r="AX52" s="373"/>
      <c r="AY52" s="373"/>
      <c r="AZ52" s="373"/>
      <c r="BA52" s="373"/>
      <c r="BB52" s="373"/>
      <c r="BC52" s="373"/>
      <c r="BD52" s="373"/>
      <c r="BE52" s="373"/>
      <c r="BF52" s="373"/>
      <c r="BG52" s="373"/>
      <c r="BH52" s="373"/>
      <c r="BI52" s="373"/>
      <c r="BJ52" s="373"/>
      <c r="BK52" s="367"/>
      <c r="BL52" s="367"/>
      <c r="BM52" s="367"/>
      <c r="BN52" s="367"/>
      <c r="BO52" s="367"/>
      <c r="BP52" s="367"/>
      <c r="BQ52" s="367"/>
      <c r="BR52" s="367"/>
      <c r="BS52" s="367"/>
      <c r="BT52" s="367"/>
      <c r="BU52" s="367"/>
      <c r="BV52" s="367"/>
      <c r="BW52" s="367"/>
      <c r="BX52" s="367"/>
      <c r="BY52" s="367"/>
      <c r="BZ52" s="367"/>
      <c r="CA52" s="367"/>
      <c r="CB52" s="367"/>
      <c r="CC52" s="367"/>
      <c r="CD52" s="367"/>
      <c r="CE52" s="367"/>
      <c r="CF52" s="367"/>
      <c r="CG52" s="367"/>
      <c r="CH52" s="367"/>
      <c r="CI52" s="367"/>
      <c r="CJ52" s="367"/>
      <c r="CK52" s="367"/>
      <c r="CL52" s="367"/>
      <c r="CM52" s="367"/>
      <c r="CN52" s="367"/>
      <c r="CO52" s="367"/>
      <c r="CP52" s="367"/>
      <c r="CQ52" s="367"/>
      <c r="CR52" s="367"/>
      <c r="CS52" s="367"/>
      <c r="CT52" s="367"/>
      <c r="CU52" s="367"/>
      <c r="CV52" s="367"/>
      <c r="CW52" s="367"/>
      <c r="CX52" s="367"/>
      <c r="CY52" s="367"/>
      <c r="CZ52" s="367"/>
      <c r="DA52" s="367"/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</row>
    <row r="53" spans="1:125" ht="13.5" customHeight="1">
      <c r="E53" s="373"/>
      <c r="F53" s="373"/>
      <c r="G53" s="373"/>
      <c r="H53" s="373"/>
      <c r="K53" s="373"/>
      <c r="L53" s="373"/>
      <c r="M53" s="373"/>
      <c r="N53" s="373"/>
      <c r="O53" s="373"/>
      <c r="P53" s="373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3"/>
      <c r="AU53" s="373"/>
      <c r="AV53" s="373"/>
      <c r="AW53" s="373"/>
      <c r="AX53" s="373"/>
      <c r="AY53" s="373"/>
      <c r="AZ53" s="373"/>
      <c r="BA53" s="373"/>
      <c r="BB53" s="373"/>
      <c r="BC53" s="373"/>
      <c r="BD53" s="373"/>
      <c r="BE53" s="373"/>
      <c r="BF53" s="373"/>
      <c r="BG53" s="373"/>
      <c r="BH53" s="373"/>
      <c r="BI53" s="373"/>
      <c r="BJ53" s="373"/>
      <c r="BK53" s="367"/>
      <c r="BL53" s="367"/>
      <c r="BM53" s="367"/>
      <c r="BN53" s="367"/>
      <c r="BO53" s="367"/>
      <c r="BP53" s="367"/>
      <c r="BQ53" s="367"/>
      <c r="BR53" s="367"/>
      <c r="BS53" s="367"/>
      <c r="BT53" s="367"/>
      <c r="BU53" s="367"/>
      <c r="BV53" s="367"/>
      <c r="BW53" s="367"/>
      <c r="BX53" s="367"/>
      <c r="BY53" s="367"/>
      <c r="BZ53" s="367"/>
      <c r="CA53" s="367"/>
      <c r="CB53" s="367"/>
      <c r="CC53" s="367"/>
      <c r="CD53" s="367"/>
      <c r="CE53" s="367"/>
      <c r="CF53" s="367"/>
      <c r="CG53" s="367"/>
      <c r="CH53" s="367"/>
      <c r="CI53" s="367"/>
      <c r="CJ53" s="367"/>
      <c r="CK53" s="367"/>
      <c r="CL53" s="367"/>
      <c r="CM53" s="367"/>
      <c r="CN53" s="367"/>
      <c r="CO53" s="367"/>
      <c r="CP53" s="367"/>
      <c r="CQ53" s="367"/>
      <c r="CR53" s="367"/>
      <c r="CS53" s="367"/>
      <c r="CT53" s="367"/>
      <c r="CU53" s="367"/>
      <c r="CV53" s="367"/>
      <c r="CW53" s="367"/>
      <c r="CX53" s="367"/>
      <c r="CY53" s="367"/>
      <c r="CZ53" s="367"/>
      <c r="DA53" s="367"/>
      <c r="DB53" s="367"/>
      <c r="DC53" s="367"/>
      <c r="DD53" s="367"/>
      <c r="DE53" s="367"/>
      <c r="DF53" s="367"/>
      <c r="DG53" s="367"/>
      <c r="DH53" s="367"/>
      <c r="DI53" s="367"/>
      <c r="DJ53" s="367"/>
      <c r="DK53" s="367"/>
      <c r="DL53" s="367"/>
      <c r="DM53" s="367"/>
      <c r="DN53" s="367"/>
      <c r="DO53" s="367"/>
      <c r="DP53" s="367"/>
      <c r="DQ53" s="367"/>
      <c r="DR53" s="367"/>
      <c r="DS53" s="367"/>
      <c r="DT53" s="367"/>
    </row>
    <row r="54" spans="1:125" ht="13.5" customHeight="1">
      <c r="E54" s="373"/>
      <c r="F54" s="373"/>
      <c r="G54" s="373"/>
      <c r="H54" s="373"/>
      <c r="K54" s="373"/>
      <c r="L54" s="373"/>
      <c r="M54" s="373"/>
      <c r="N54" s="373"/>
      <c r="O54" s="373"/>
      <c r="P54" s="373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3"/>
      <c r="AU54" s="373"/>
      <c r="AV54" s="373"/>
      <c r="AW54" s="373"/>
      <c r="AX54" s="373"/>
      <c r="AY54" s="373"/>
      <c r="AZ54" s="373"/>
      <c r="BA54" s="373"/>
      <c r="BB54" s="373"/>
      <c r="BC54" s="373"/>
      <c r="BD54" s="373"/>
      <c r="BE54" s="373"/>
      <c r="BF54" s="373"/>
      <c r="BG54" s="373"/>
      <c r="BH54" s="373"/>
      <c r="BI54" s="373"/>
      <c r="BJ54" s="373"/>
      <c r="BK54" s="367"/>
      <c r="BL54" s="367"/>
      <c r="BM54" s="367"/>
      <c r="BN54" s="367"/>
      <c r="BO54" s="367"/>
      <c r="BP54" s="367"/>
      <c r="BQ54" s="367"/>
      <c r="BR54" s="367"/>
      <c r="BS54" s="367"/>
      <c r="BT54" s="367"/>
      <c r="BU54" s="367"/>
      <c r="BV54" s="367"/>
      <c r="BW54" s="367"/>
      <c r="BX54" s="367"/>
      <c r="BY54" s="367"/>
      <c r="BZ54" s="367"/>
      <c r="CA54" s="367"/>
      <c r="CB54" s="367"/>
      <c r="CC54" s="367"/>
      <c r="CD54" s="367"/>
      <c r="CE54" s="367"/>
      <c r="CF54" s="367"/>
      <c r="CG54" s="367"/>
      <c r="CH54" s="367"/>
      <c r="CI54" s="367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7"/>
      <c r="DL54" s="367"/>
      <c r="DM54" s="367"/>
      <c r="DN54" s="367"/>
      <c r="DO54" s="367"/>
      <c r="DP54" s="367"/>
      <c r="DQ54" s="367"/>
      <c r="DR54" s="367"/>
      <c r="DS54" s="367"/>
      <c r="DT54" s="367"/>
    </row>
    <row r="55" spans="1:125" ht="13.5" customHeight="1">
      <c r="E55" s="373"/>
      <c r="F55" s="373"/>
      <c r="G55" s="373"/>
      <c r="H55" s="373"/>
      <c r="K55" s="373"/>
      <c r="L55" s="373"/>
      <c r="M55" s="373"/>
      <c r="N55" s="373"/>
      <c r="O55" s="373"/>
      <c r="P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3"/>
      <c r="BD55" s="373"/>
      <c r="BE55" s="373"/>
      <c r="BF55" s="373"/>
      <c r="BG55" s="373"/>
      <c r="BH55" s="373"/>
      <c r="BI55" s="373"/>
      <c r="BJ55" s="373"/>
      <c r="BK55" s="367"/>
      <c r="BL55" s="367"/>
      <c r="BM55" s="367"/>
      <c r="BN55" s="367"/>
      <c r="BO55" s="367"/>
      <c r="BP55" s="367"/>
      <c r="BQ55" s="367"/>
      <c r="BR55" s="367"/>
      <c r="BS55" s="367"/>
      <c r="BT55" s="367"/>
      <c r="BU55" s="367"/>
      <c r="BV55" s="367"/>
      <c r="BW55" s="367"/>
      <c r="BX55" s="367"/>
      <c r="BY55" s="367"/>
      <c r="BZ55" s="367"/>
      <c r="CA55" s="367"/>
      <c r="CB55" s="367"/>
      <c r="CC55" s="367"/>
      <c r="CD55" s="367"/>
      <c r="CE55" s="367"/>
      <c r="CF55" s="367"/>
      <c r="CG55" s="367"/>
      <c r="CH55" s="367"/>
      <c r="CI55" s="367"/>
      <c r="CJ55" s="367"/>
      <c r="CK55" s="367"/>
      <c r="CL55" s="367"/>
      <c r="CM55" s="367"/>
      <c r="CN55" s="367"/>
      <c r="CO55" s="367"/>
      <c r="CP55" s="367"/>
      <c r="CQ55" s="367"/>
      <c r="CR55" s="367"/>
      <c r="CS55" s="367"/>
      <c r="CT55" s="367"/>
      <c r="CU55" s="367"/>
      <c r="CV55" s="367"/>
      <c r="CW55" s="367"/>
      <c r="CX55" s="367"/>
      <c r="CY55" s="367"/>
      <c r="CZ55" s="367"/>
      <c r="DA55" s="36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</row>
    <row r="56" spans="1:125" ht="13.5" customHeight="1">
      <c r="E56" s="373"/>
      <c r="F56" s="373"/>
      <c r="G56" s="373"/>
      <c r="H56" s="373"/>
      <c r="K56" s="373"/>
      <c r="L56" s="373"/>
      <c r="M56" s="373"/>
      <c r="N56" s="373"/>
      <c r="O56" s="373"/>
      <c r="P56" s="373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3"/>
      <c r="AU56" s="373"/>
      <c r="AV56" s="373"/>
      <c r="AW56" s="373"/>
      <c r="AX56" s="373"/>
      <c r="AY56" s="373"/>
      <c r="AZ56" s="373"/>
      <c r="BA56" s="373"/>
      <c r="BB56" s="373"/>
      <c r="BC56" s="373"/>
      <c r="BD56" s="373"/>
      <c r="BE56" s="373"/>
      <c r="BF56" s="373"/>
      <c r="BG56" s="373"/>
      <c r="BH56" s="373"/>
      <c r="BI56" s="373"/>
      <c r="BJ56" s="373"/>
      <c r="BK56" s="367"/>
      <c r="BL56" s="367"/>
      <c r="BM56" s="367"/>
      <c r="BN56" s="367"/>
      <c r="BO56" s="367"/>
      <c r="BP56" s="367"/>
      <c r="BQ56" s="367"/>
      <c r="BR56" s="367"/>
      <c r="BS56" s="367"/>
      <c r="BT56" s="367"/>
      <c r="BU56" s="367"/>
      <c r="BV56" s="367"/>
      <c r="BW56" s="367"/>
      <c r="BX56" s="367"/>
      <c r="BY56" s="367"/>
      <c r="BZ56" s="367"/>
      <c r="CA56" s="367"/>
      <c r="CB56" s="367"/>
      <c r="CC56" s="367"/>
      <c r="CD56" s="367"/>
      <c r="CE56" s="367"/>
      <c r="CF56" s="367"/>
      <c r="CG56" s="367"/>
      <c r="CH56" s="367"/>
      <c r="CI56" s="367"/>
      <c r="CJ56" s="367"/>
      <c r="CK56" s="367"/>
      <c r="CL56" s="367"/>
      <c r="CM56" s="367"/>
      <c r="CN56" s="367"/>
      <c r="CO56" s="367"/>
      <c r="CP56" s="367"/>
      <c r="CQ56" s="367"/>
      <c r="CR56" s="367"/>
      <c r="CS56" s="367"/>
      <c r="CT56" s="367"/>
      <c r="CU56" s="367"/>
      <c r="CV56" s="367"/>
      <c r="CW56" s="367"/>
      <c r="CX56" s="367"/>
      <c r="CY56" s="367"/>
      <c r="CZ56" s="367"/>
      <c r="DA56" s="36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</row>
    <row r="57" spans="1:125" ht="13.5" customHeight="1">
      <c r="E57" s="373"/>
      <c r="F57" s="373"/>
      <c r="G57" s="373"/>
      <c r="H57" s="373"/>
      <c r="K57" s="373"/>
      <c r="L57" s="373"/>
      <c r="M57" s="373"/>
      <c r="N57" s="373"/>
      <c r="O57" s="373"/>
      <c r="P57" s="373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3"/>
      <c r="AU57" s="373"/>
      <c r="AV57" s="373"/>
      <c r="AW57" s="373"/>
      <c r="AX57" s="373"/>
      <c r="AY57" s="373"/>
      <c r="AZ57" s="373"/>
      <c r="BA57" s="373"/>
      <c r="BB57" s="373"/>
      <c r="BC57" s="373"/>
      <c r="BD57" s="373"/>
      <c r="BE57" s="373"/>
      <c r="BF57" s="373"/>
      <c r="BG57" s="373"/>
      <c r="BH57" s="373"/>
      <c r="BI57" s="373"/>
      <c r="BJ57" s="373"/>
      <c r="BK57" s="367"/>
      <c r="BL57" s="367"/>
      <c r="BM57" s="367"/>
      <c r="BN57" s="367"/>
      <c r="BO57" s="367"/>
      <c r="BP57" s="367"/>
      <c r="BQ57" s="367"/>
      <c r="BR57" s="367"/>
      <c r="BS57" s="367"/>
      <c r="BT57" s="367"/>
      <c r="BU57" s="367"/>
      <c r="BV57" s="367"/>
      <c r="BW57" s="367"/>
      <c r="BX57" s="367"/>
      <c r="BY57" s="367"/>
      <c r="BZ57" s="367"/>
      <c r="CA57" s="367"/>
      <c r="CB57" s="367"/>
      <c r="CC57" s="367"/>
      <c r="CD57" s="367"/>
      <c r="CE57" s="367"/>
      <c r="CF57" s="367"/>
      <c r="CG57" s="367"/>
      <c r="CH57" s="367"/>
      <c r="CI57" s="367"/>
      <c r="CJ57" s="367"/>
      <c r="CK57" s="367"/>
      <c r="CL57" s="367"/>
      <c r="CM57" s="367"/>
      <c r="CN57" s="367"/>
      <c r="CO57" s="367"/>
      <c r="CP57" s="367"/>
      <c r="CQ57" s="367"/>
      <c r="CR57" s="367"/>
      <c r="CS57" s="367"/>
      <c r="CT57" s="367"/>
      <c r="CU57" s="367"/>
      <c r="CV57" s="367"/>
      <c r="CW57" s="367"/>
      <c r="CX57" s="367"/>
      <c r="CY57" s="367"/>
      <c r="CZ57" s="367"/>
      <c r="DA57" s="36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</row>
    <row r="58" spans="1:125" ht="13.5" customHeight="1">
      <c r="E58" s="373"/>
      <c r="F58" s="373"/>
      <c r="G58" s="373"/>
      <c r="H58" s="373"/>
      <c r="K58" s="373"/>
      <c r="L58" s="373"/>
      <c r="M58" s="373"/>
      <c r="N58" s="373"/>
      <c r="O58" s="373"/>
      <c r="P58" s="373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3"/>
      <c r="AU58" s="373"/>
      <c r="AV58" s="373"/>
      <c r="AW58" s="373"/>
      <c r="AX58" s="373"/>
      <c r="AY58" s="373"/>
      <c r="AZ58" s="373"/>
      <c r="BA58" s="373"/>
      <c r="BB58" s="373"/>
      <c r="BC58" s="373"/>
      <c r="BD58" s="373"/>
      <c r="BE58" s="373"/>
      <c r="BF58" s="373"/>
      <c r="BG58" s="373"/>
      <c r="BH58" s="373"/>
      <c r="BI58" s="373"/>
      <c r="BJ58" s="373"/>
      <c r="BK58" s="367"/>
      <c r="BL58" s="367"/>
      <c r="BM58" s="367"/>
      <c r="BN58" s="367"/>
      <c r="BO58" s="367"/>
      <c r="BP58" s="367"/>
      <c r="BQ58" s="367"/>
      <c r="BR58" s="367"/>
      <c r="BS58" s="367"/>
      <c r="BT58" s="367"/>
      <c r="BU58" s="367"/>
      <c r="BV58" s="367"/>
      <c r="BW58" s="367"/>
      <c r="BX58" s="367"/>
      <c r="BY58" s="367"/>
      <c r="BZ58" s="367"/>
      <c r="CA58" s="367"/>
      <c r="CB58" s="367"/>
      <c r="CC58" s="367"/>
      <c r="CD58" s="367"/>
      <c r="CE58" s="367"/>
      <c r="CF58" s="367"/>
      <c r="CG58" s="367"/>
      <c r="CH58" s="367"/>
      <c r="CI58" s="367"/>
      <c r="CJ58" s="367"/>
      <c r="CK58" s="367"/>
      <c r="CL58" s="367"/>
      <c r="CM58" s="367"/>
      <c r="CN58" s="367"/>
      <c r="CO58" s="367"/>
      <c r="CP58" s="367"/>
      <c r="CQ58" s="367"/>
      <c r="CR58" s="367"/>
      <c r="CS58" s="367"/>
      <c r="CT58" s="367"/>
      <c r="CU58" s="367"/>
      <c r="CV58" s="367"/>
      <c r="CW58" s="367"/>
      <c r="CX58" s="367"/>
      <c r="CY58" s="367"/>
      <c r="CZ58" s="367"/>
      <c r="DA58" s="36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</row>
    <row r="59" spans="1:125" ht="13.5" customHeight="1">
      <c r="E59" s="373"/>
      <c r="F59" s="373"/>
      <c r="G59" s="373"/>
      <c r="H59" s="373"/>
      <c r="K59" s="373"/>
      <c r="L59" s="373"/>
      <c r="M59" s="373"/>
      <c r="N59" s="373"/>
      <c r="O59" s="373"/>
      <c r="P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3"/>
      <c r="AW59" s="373"/>
      <c r="AX59" s="373"/>
      <c r="AY59" s="373"/>
      <c r="AZ59" s="373"/>
      <c r="BA59" s="373"/>
      <c r="BB59" s="373"/>
      <c r="BC59" s="373"/>
      <c r="BD59" s="373"/>
      <c r="BE59" s="373"/>
      <c r="BF59" s="373"/>
      <c r="BG59" s="373"/>
      <c r="BH59" s="373"/>
      <c r="BI59" s="373"/>
      <c r="BJ59" s="373"/>
      <c r="BK59" s="367"/>
      <c r="BL59" s="367"/>
      <c r="BM59" s="367"/>
      <c r="BN59" s="367"/>
      <c r="BO59" s="367"/>
      <c r="BP59" s="367"/>
      <c r="BQ59" s="367"/>
      <c r="BR59" s="367"/>
      <c r="BS59" s="367"/>
      <c r="BT59" s="367"/>
      <c r="BU59" s="367"/>
      <c r="BV59" s="367"/>
      <c r="BW59" s="367"/>
      <c r="BX59" s="367"/>
      <c r="BY59" s="367"/>
      <c r="BZ59" s="367"/>
      <c r="CA59" s="367"/>
      <c r="CB59" s="367"/>
      <c r="CC59" s="367"/>
      <c r="CD59" s="367"/>
      <c r="CE59" s="367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367"/>
      <c r="CR59" s="367"/>
      <c r="CS59" s="367"/>
      <c r="CT59" s="367"/>
      <c r="CU59" s="367"/>
      <c r="CV59" s="367"/>
      <c r="CW59" s="367"/>
      <c r="CX59" s="367"/>
      <c r="CY59" s="367"/>
      <c r="CZ59" s="367"/>
      <c r="DA59" s="36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</row>
    <row r="60" spans="1:125" ht="13.5" customHeight="1">
      <c r="E60" s="373"/>
      <c r="F60" s="373"/>
      <c r="G60" s="373"/>
      <c r="H60" s="373"/>
      <c r="K60" s="373"/>
      <c r="L60" s="373"/>
      <c r="M60" s="373"/>
      <c r="N60" s="373"/>
      <c r="O60" s="373"/>
      <c r="P60" s="373"/>
      <c r="Q60" s="373"/>
      <c r="R60" s="373"/>
      <c r="S60" s="373"/>
      <c r="T60" s="373"/>
      <c r="U60" s="373"/>
      <c r="V60" s="373"/>
      <c r="W60" s="373"/>
      <c r="X60" s="373"/>
      <c r="Y60" s="373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3"/>
      <c r="AU60" s="373"/>
      <c r="AV60" s="373"/>
      <c r="AW60" s="373"/>
      <c r="AX60" s="373"/>
      <c r="AY60" s="373"/>
      <c r="AZ60" s="373"/>
      <c r="BA60" s="373"/>
      <c r="BB60" s="373"/>
      <c r="BC60" s="373"/>
      <c r="BD60" s="373"/>
      <c r="BE60" s="373"/>
      <c r="BF60" s="373"/>
      <c r="BG60" s="373"/>
      <c r="BH60" s="373"/>
      <c r="BI60" s="373"/>
      <c r="BJ60" s="373"/>
      <c r="BK60" s="367"/>
      <c r="BL60" s="367"/>
      <c r="BM60" s="367"/>
      <c r="BN60" s="367"/>
      <c r="BO60" s="367"/>
      <c r="BP60" s="367"/>
      <c r="BQ60" s="367"/>
      <c r="BR60" s="367"/>
      <c r="BS60" s="367"/>
      <c r="BT60" s="367"/>
      <c r="BU60" s="367"/>
      <c r="BV60" s="367"/>
      <c r="BW60" s="367"/>
      <c r="BX60" s="367"/>
      <c r="BY60" s="367"/>
      <c r="BZ60" s="367"/>
      <c r="CA60" s="367"/>
      <c r="CB60" s="367"/>
      <c r="CC60" s="367"/>
      <c r="CD60" s="367"/>
      <c r="CE60" s="367"/>
      <c r="CF60" s="367"/>
      <c r="CG60" s="367"/>
      <c r="CH60" s="367"/>
      <c r="CI60" s="367"/>
      <c r="CJ60" s="367"/>
      <c r="CK60" s="367"/>
      <c r="CL60" s="367"/>
      <c r="CM60" s="367"/>
      <c r="CN60" s="367"/>
      <c r="CO60" s="367"/>
      <c r="CP60" s="367"/>
      <c r="CQ60" s="367"/>
      <c r="CR60" s="367"/>
      <c r="CS60" s="367"/>
      <c r="CT60" s="367"/>
      <c r="CU60" s="367"/>
      <c r="CV60" s="367"/>
      <c r="CW60" s="367"/>
      <c r="CX60" s="367"/>
      <c r="CY60" s="367"/>
      <c r="CZ60" s="367"/>
      <c r="DA60" s="36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</row>
    <row r="61" spans="1:125" ht="13.5" customHeight="1">
      <c r="E61" s="373"/>
      <c r="F61" s="373"/>
      <c r="G61" s="373"/>
      <c r="H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373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3"/>
      <c r="AU61" s="373"/>
      <c r="AV61" s="373"/>
      <c r="AW61" s="373"/>
      <c r="AX61" s="373"/>
      <c r="AY61" s="373"/>
      <c r="AZ61" s="373"/>
      <c r="BA61" s="373"/>
      <c r="BB61" s="373"/>
      <c r="BC61" s="373"/>
      <c r="BD61" s="373"/>
      <c r="BE61" s="373"/>
      <c r="BF61" s="373"/>
      <c r="BG61" s="373"/>
      <c r="BH61" s="373"/>
      <c r="BI61" s="373"/>
      <c r="BJ61" s="373"/>
      <c r="BK61" s="367"/>
      <c r="BL61" s="367"/>
      <c r="BM61" s="367"/>
      <c r="BN61" s="367"/>
      <c r="BO61" s="367"/>
      <c r="BP61" s="367"/>
      <c r="BQ61" s="367"/>
      <c r="BR61" s="367"/>
      <c r="BS61" s="367"/>
      <c r="BT61" s="367"/>
      <c r="BU61" s="367"/>
      <c r="BV61" s="367"/>
      <c r="BW61" s="367"/>
      <c r="BX61" s="367"/>
      <c r="BY61" s="367"/>
      <c r="BZ61" s="367"/>
      <c r="CA61" s="367"/>
      <c r="CB61" s="367"/>
      <c r="CC61" s="367"/>
      <c r="CD61" s="367"/>
      <c r="CE61" s="367"/>
      <c r="CF61" s="367"/>
      <c r="CG61" s="367"/>
      <c r="CH61" s="367"/>
      <c r="CI61" s="367"/>
      <c r="CJ61" s="367"/>
      <c r="CK61" s="367"/>
      <c r="CL61" s="367"/>
      <c r="CM61" s="367"/>
      <c r="CN61" s="367"/>
      <c r="CO61" s="367"/>
      <c r="CP61" s="367"/>
      <c r="CQ61" s="367"/>
      <c r="CR61" s="367"/>
      <c r="CS61" s="367"/>
      <c r="CT61" s="367"/>
      <c r="CU61" s="367"/>
      <c r="CV61" s="367"/>
      <c r="CW61" s="367"/>
      <c r="CX61" s="367"/>
      <c r="CY61" s="367"/>
      <c r="CZ61" s="367"/>
      <c r="DA61" s="367"/>
      <c r="DB61" s="367"/>
      <c r="DC61" s="367"/>
      <c r="DD61" s="367"/>
      <c r="DE61" s="367"/>
      <c r="DF61" s="367"/>
      <c r="DG61" s="367"/>
      <c r="DH61" s="367"/>
      <c r="DI61" s="367"/>
      <c r="DJ61" s="367"/>
      <c r="DK61" s="367"/>
      <c r="DL61" s="367"/>
      <c r="DM61" s="367"/>
      <c r="DN61" s="367"/>
      <c r="DO61" s="367"/>
      <c r="DP61" s="367"/>
      <c r="DQ61" s="367"/>
      <c r="DR61" s="367"/>
      <c r="DS61" s="367"/>
      <c r="DT61" s="367"/>
    </row>
    <row r="62" spans="1:125" ht="13.5" customHeight="1">
      <c r="E62" s="373"/>
      <c r="F62" s="373"/>
      <c r="G62" s="373"/>
      <c r="H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3"/>
      <c r="AU62" s="373"/>
      <c r="AV62" s="373"/>
      <c r="AW62" s="373"/>
      <c r="AX62" s="373"/>
      <c r="AY62" s="373"/>
      <c r="AZ62" s="373"/>
      <c r="BA62" s="373"/>
      <c r="BB62" s="373"/>
      <c r="BC62" s="373"/>
      <c r="BD62" s="373"/>
      <c r="BE62" s="373"/>
      <c r="BF62" s="373"/>
      <c r="BG62" s="373"/>
      <c r="BH62" s="373"/>
      <c r="BI62" s="373"/>
      <c r="BJ62" s="373"/>
      <c r="BK62" s="367"/>
      <c r="BL62" s="367"/>
      <c r="BM62" s="367"/>
      <c r="BN62" s="367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</row>
    <row r="63" spans="1:125" ht="13.5" customHeight="1">
      <c r="E63" s="373"/>
      <c r="F63" s="373"/>
      <c r="G63" s="373"/>
      <c r="H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3"/>
      <c r="AU63" s="373"/>
      <c r="AV63" s="373"/>
      <c r="AW63" s="373"/>
      <c r="AX63" s="373"/>
      <c r="AY63" s="373"/>
      <c r="AZ63" s="373"/>
      <c r="BA63" s="373"/>
      <c r="BB63" s="373"/>
      <c r="BC63" s="373"/>
      <c r="BD63" s="373"/>
      <c r="BE63" s="373"/>
      <c r="BF63" s="373"/>
      <c r="BG63" s="373"/>
      <c r="BH63" s="373"/>
      <c r="BI63" s="373"/>
      <c r="BJ63" s="373"/>
      <c r="BK63" s="367"/>
      <c r="BL63" s="367"/>
      <c r="BM63" s="367"/>
      <c r="BN63" s="367"/>
      <c r="BO63" s="367"/>
      <c r="BP63" s="367"/>
      <c r="BQ63" s="367"/>
      <c r="BR63" s="367"/>
      <c r="BS63" s="367"/>
      <c r="BT63" s="367"/>
      <c r="BU63" s="367"/>
      <c r="BV63" s="367"/>
      <c r="BW63" s="367"/>
      <c r="BX63" s="367"/>
      <c r="BY63" s="367"/>
      <c r="BZ63" s="367"/>
      <c r="CA63" s="367"/>
      <c r="CB63" s="367"/>
      <c r="CC63" s="367"/>
      <c r="CD63" s="367"/>
      <c r="CE63" s="367"/>
      <c r="CF63" s="367"/>
      <c r="CG63" s="367"/>
      <c r="CH63" s="367"/>
      <c r="CI63" s="367"/>
      <c r="CJ63" s="367"/>
      <c r="CK63" s="367"/>
      <c r="CL63" s="367"/>
      <c r="CM63" s="367"/>
      <c r="CN63" s="367"/>
      <c r="CO63" s="367"/>
      <c r="CP63" s="367"/>
      <c r="CQ63" s="367"/>
      <c r="CR63" s="367"/>
      <c r="CS63" s="367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367"/>
      <c r="DH63" s="367"/>
      <c r="DI63" s="367"/>
      <c r="DJ63" s="367"/>
      <c r="DK63" s="367"/>
      <c r="DL63" s="367"/>
      <c r="DM63" s="367"/>
      <c r="DN63" s="367"/>
      <c r="DO63" s="367"/>
      <c r="DP63" s="367"/>
      <c r="DQ63" s="367"/>
      <c r="DR63" s="367"/>
      <c r="DS63" s="367"/>
      <c r="DT63" s="367"/>
    </row>
    <row r="64" spans="1:125" ht="13.5" customHeight="1">
      <c r="E64" s="373"/>
      <c r="F64" s="373"/>
      <c r="G64" s="373"/>
      <c r="H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  <c r="U64" s="373"/>
      <c r="V64" s="373"/>
      <c r="W64" s="373"/>
      <c r="X64" s="373"/>
      <c r="Y64" s="373"/>
      <c r="Z64" s="373"/>
      <c r="AA64" s="373"/>
      <c r="AB64" s="373"/>
      <c r="AC64" s="373"/>
      <c r="AD64" s="373"/>
      <c r="AE64" s="373"/>
      <c r="AF64" s="373"/>
      <c r="AG64" s="373"/>
      <c r="AH64" s="373"/>
      <c r="AI64" s="373"/>
      <c r="AJ64" s="373"/>
      <c r="AK64" s="373"/>
      <c r="AL64" s="373"/>
      <c r="AM64" s="373"/>
      <c r="AN64" s="373"/>
      <c r="AO64" s="373"/>
      <c r="AP64" s="373"/>
      <c r="AQ64" s="373"/>
      <c r="AR64" s="373"/>
      <c r="AS64" s="373"/>
      <c r="AT64" s="373"/>
      <c r="AU64" s="373"/>
      <c r="AV64" s="373"/>
      <c r="AW64" s="373"/>
      <c r="AX64" s="373"/>
      <c r="AY64" s="373"/>
      <c r="AZ64" s="373"/>
      <c r="BA64" s="373"/>
      <c r="BB64" s="373"/>
      <c r="BC64" s="373"/>
      <c r="BD64" s="373"/>
      <c r="BE64" s="373"/>
      <c r="BF64" s="373"/>
      <c r="BG64" s="373"/>
      <c r="BH64" s="373"/>
      <c r="BI64" s="373"/>
      <c r="BJ64" s="373"/>
      <c r="BK64" s="367"/>
      <c r="BL64" s="367"/>
      <c r="BM64" s="367"/>
      <c r="BN64" s="367"/>
      <c r="BO64" s="367"/>
      <c r="BP64" s="367"/>
      <c r="BQ64" s="367"/>
      <c r="BR64" s="367"/>
      <c r="BS64" s="367"/>
      <c r="BT64" s="367"/>
      <c r="BU64" s="367"/>
      <c r="BV64" s="367"/>
      <c r="BW64" s="367"/>
      <c r="BX64" s="367"/>
      <c r="BY64" s="367"/>
      <c r="BZ64" s="367"/>
      <c r="CA64" s="367"/>
      <c r="CB64" s="367"/>
      <c r="CC64" s="367"/>
      <c r="CD64" s="367"/>
      <c r="CE64" s="367"/>
      <c r="CF64" s="367"/>
      <c r="CG64" s="367"/>
      <c r="CH64" s="367"/>
      <c r="CI64" s="367"/>
      <c r="CJ64" s="367"/>
      <c r="CK64" s="367"/>
      <c r="CL64" s="367"/>
      <c r="CM64" s="367"/>
      <c r="CN64" s="367"/>
      <c r="CO64" s="367"/>
      <c r="CP64" s="367"/>
      <c r="CQ64" s="367"/>
      <c r="CR64" s="367"/>
      <c r="CS64" s="367"/>
      <c r="CT64" s="367"/>
      <c r="CU64" s="367"/>
      <c r="CV64" s="367"/>
      <c r="CW64" s="367"/>
      <c r="CX64" s="367"/>
      <c r="CY64" s="367"/>
      <c r="CZ64" s="367"/>
      <c r="DA64" s="367"/>
      <c r="DB64" s="367"/>
      <c r="DC64" s="367"/>
      <c r="DD64" s="367"/>
      <c r="DE64" s="367"/>
      <c r="DF64" s="367"/>
      <c r="DG64" s="367"/>
      <c r="DH64" s="367"/>
      <c r="DI64" s="367"/>
      <c r="DJ64" s="367"/>
      <c r="DK64" s="367"/>
      <c r="DL64" s="367"/>
      <c r="DM64" s="367"/>
      <c r="DN64" s="367"/>
      <c r="DO64" s="367"/>
      <c r="DP64" s="367"/>
      <c r="DQ64" s="367"/>
      <c r="DR64" s="367"/>
      <c r="DS64" s="367"/>
      <c r="DT64" s="367"/>
    </row>
    <row r="65" spans="5:124" ht="13.5" customHeight="1">
      <c r="E65" s="373"/>
      <c r="F65" s="373"/>
      <c r="G65" s="373"/>
      <c r="H65" s="373"/>
      <c r="K65" s="373"/>
      <c r="L65" s="373"/>
      <c r="M65" s="373"/>
      <c r="N65" s="373"/>
      <c r="O65" s="373"/>
      <c r="P65" s="373"/>
      <c r="Q65" s="373"/>
      <c r="R65" s="373"/>
      <c r="S65" s="373"/>
      <c r="T65" s="373"/>
      <c r="U65" s="373"/>
      <c r="V65" s="373"/>
      <c r="W65" s="373"/>
      <c r="X65" s="373"/>
      <c r="Y65" s="373"/>
      <c r="Z65" s="373"/>
      <c r="AA65" s="373"/>
      <c r="AB65" s="373"/>
      <c r="AC65" s="373"/>
      <c r="AD65" s="373"/>
      <c r="AE65" s="373"/>
      <c r="AF65" s="373"/>
      <c r="AG65" s="373"/>
      <c r="AH65" s="373"/>
      <c r="AI65" s="373"/>
      <c r="AJ65" s="373"/>
      <c r="AK65" s="373"/>
      <c r="AL65" s="373"/>
      <c r="AM65" s="373"/>
      <c r="AN65" s="373"/>
      <c r="AO65" s="373"/>
      <c r="AP65" s="373"/>
      <c r="AQ65" s="373"/>
      <c r="AR65" s="373"/>
      <c r="AS65" s="373"/>
      <c r="AT65" s="373"/>
      <c r="AU65" s="373"/>
      <c r="AV65" s="373"/>
      <c r="AW65" s="373"/>
      <c r="AX65" s="373"/>
      <c r="AY65" s="373"/>
      <c r="AZ65" s="373"/>
      <c r="BA65" s="373"/>
      <c r="BB65" s="373"/>
      <c r="BC65" s="373"/>
      <c r="BD65" s="373"/>
      <c r="BE65" s="373"/>
      <c r="BF65" s="373"/>
      <c r="BG65" s="373"/>
      <c r="BH65" s="373"/>
      <c r="BI65" s="373"/>
      <c r="BJ65" s="373"/>
      <c r="BK65" s="367"/>
      <c r="BL65" s="367"/>
      <c r="BM65" s="367"/>
      <c r="BN65" s="367"/>
      <c r="BO65" s="367"/>
      <c r="BP65" s="367"/>
      <c r="BQ65" s="367"/>
      <c r="BR65" s="367"/>
      <c r="BS65" s="367"/>
      <c r="BT65" s="367"/>
      <c r="BU65" s="367"/>
      <c r="BV65" s="367"/>
      <c r="BW65" s="367"/>
      <c r="BX65" s="367"/>
      <c r="BY65" s="367"/>
      <c r="BZ65" s="367"/>
      <c r="CA65" s="367"/>
      <c r="CB65" s="367"/>
      <c r="CC65" s="367"/>
      <c r="CD65" s="367"/>
      <c r="CE65" s="367"/>
      <c r="CF65" s="367"/>
      <c r="CG65" s="367"/>
      <c r="CH65" s="367"/>
      <c r="CI65" s="367"/>
      <c r="CJ65" s="367"/>
      <c r="CK65" s="367"/>
      <c r="CL65" s="367"/>
      <c r="CM65" s="367"/>
      <c r="CN65" s="367"/>
      <c r="CO65" s="367"/>
      <c r="CP65" s="367"/>
      <c r="CQ65" s="367"/>
      <c r="CR65" s="367"/>
      <c r="CS65" s="367"/>
      <c r="CT65" s="367"/>
      <c r="CU65" s="367"/>
      <c r="CV65" s="367"/>
      <c r="CW65" s="367"/>
      <c r="CX65" s="367"/>
      <c r="CY65" s="367"/>
      <c r="CZ65" s="367"/>
      <c r="DA65" s="36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</row>
    <row r="66" spans="5:124" ht="13.5" customHeight="1">
      <c r="E66" s="373"/>
      <c r="F66" s="373"/>
      <c r="G66" s="373"/>
      <c r="H66" s="373"/>
      <c r="K66" s="373"/>
      <c r="L66" s="373"/>
      <c r="M66" s="373"/>
      <c r="N66" s="373"/>
      <c r="O66" s="373"/>
      <c r="P66" s="373"/>
      <c r="Q66" s="373"/>
      <c r="R66" s="373"/>
      <c r="S66" s="373"/>
      <c r="T66" s="373"/>
      <c r="U66" s="373"/>
      <c r="V66" s="373"/>
      <c r="W66" s="373"/>
      <c r="X66" s="373"/>
      <c r="Y66" s="373"/>
      <c r="Z66" s="373"/>
      <c r="AA66" s="373"/>
      <c r="AB66" s="373"/>
      <c r="AC66" s="373"/>
      <c r="AD66" s="373"/>
      <c r="AE66" s="373"/>
      <c r="AF66" s="373"/>
      <c r="AG66" s="373"/>
      <c r="AH66" s="373"/>
      <c r="AI66" s="373"/>
      <c r="AJ66" s="373"/>
      <c r="AK66" s="373"/>
      <c r="AL66" s="373"/>
      <c r="AM66" s="373"/>
      <c r="AN66" s="373"/>
      <c r="AO66" s="373"/>
      <c r="AP66" s="373"/>
      <c r="AQ66" s="373"/>
      <c r="AR66" s="373"/>
      <c r="AS66" s="373"/>
      <c r="AT66" s="373"/>
      <c r="AU66" s="373"/>
      <c r="AV66" s="373"/>
      <c r="AW66" s="373"/>
      <c r="AX66" s="373"/>
      <c r="AY66" s="373"/>
      <c r="AZ66" s="373"/>
      <c r="BA66" s="373"/>
      <c r="BB66" s="373"/>
      <c r="BC66" s="373"/>
      <c r="BD66" s="373"/>
      <c r="BE66" s="373"/>
      <c r="BF66" s="373"/>
      <c r="BG66" s="373"/>
      <c r="BH66" s="373"/>
      <c r="BI66" s="373"/>
      <c r="BJ66" s="373"/>
      <c r="BK66" s="367"/>
      <c r="BL66" s="367"/>
      <c r="BM66" s="367"/>
      <c r="BN66" s="367"/>
      <c r="BO66" s="367"/>
      <c r="BP66" s="367"/>
      <c r="BQ66" s="367"/>
      <c r="BR66" s="367"/>
      <c r="BS66" s="367"/>
      <c r="BT66" s="367"/>
      <c r="BU66" s="367"/>
      <c r="BV66" s="367"/>
      <c r="BW66" s="367"/>
      <c r="BX66" s="367"/>
      <c r="BY66" s="367"/>
      <c r="BZ66" s="367"/>
      <c r="CA66" s="367"/>
      <c r="CB66" s="367"/>
      <c r="CC66" s="367"/>
      <c r="CD66" s="367"/>
      <c r="CE66" s="367"/>
      <c r="CF66" s="367"/>
      <c r="CG66" s="367"/>
      <c r="CH66" s="367"/>
      <c r="CI66" s="367"/>
      <c r="CJ66" s="367"/>
      <c r="CK66" s="367"/>
      <c r="CL66" s="367"/>
      <c r="CM66" s="367"/>
      <c r="CN66" s="367"/>
      <c r="CO66" s="367"/>
      <c r="CP66" s="367"/>
      <c r="CQ66" s="367"/>
      <c r="CR66" s="367"/>
      <c r="CS66" s="367"/>
      <c r="CT66" s="367"/>
      <c r="CU66" s="367"/>
      <c r="CV66" s="367"/>
      <c r="CW66" s="367"/>
      <c r="CX66" s="367"/>
      <c r="CY66" s="367"/>
      <c r="CZ66" s="367"/>
      <c r="DA66" s="36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</row>
    <row r="67" spans="5:124" ht="13.5" customHeight="1">
      <c r="E67" s="373"/>
      <c r="F67" s="373"/>
      <c r="G67" s="373"/>
      <c r="H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  <c r="AA67" s="373"/>
      <c r="AB67" s="373"/>
      <c r="AC67" s="373"/>
      <c r="AD67" s="373"/>
      <c r="AE67" s="373"/>
      <c r="AF67" s="373"/>
      <c r="AG67" s="373"/>
      <c r="AH67" s="373"/>
      <c r="AI67" s="373"/>
      <c r="AJ67" s="373"/>
      <c r="AK67" s="373"/>
      <c r="AL67" s="373"/>
      <c r="AM67" s="373"/>
      <c r="AN67" s="373"/>
      <c r="AO67" s="373"/>
      <c r="AP67" s="373"/>
      <c r="AQ67" s="373"/>
      <c r="AR67" s="373"/>
      <c r="AS67" s="373"/>
      <c r="AT67" s="373"/>
      <c r="AU67" s="373"/>
      <c r="AV67" s="373"/>
      <c r="AW67" s="373"/>
      <c r="AX67" s="373"/>
      <c r="AY67" s="373"/>
      <c r="AZ67" s="373"/>
      <c r="BA67" s="373"/>
      <c r="BB67" s="373"/>
      <c r="BC67" s="373"/>
      <c r="BD67" s="373"/>
      <c r="BE67" s="373"/>
      <c r="BF67" s="373"/>
      <c r="BG67" s="373"/>
      <c r="BH67" s="373"/>
      <c r="BI67" s="373"/>
      <c r="BJ67" s="373"/>
      <c r="BK67" s="367"/>
      <c r="BL67" s="367"/>
      <c r="BM67" s="367"/>
      <c r="BN67" s="367"/>
      <c r="BO67" s="367"/>
      <c r="BP67" s="367"/>
      <c r="BQ67" s="367"/>
      <c r="BR67" s="367"/>
      <c r="BS67" s="367"/>
      <c r="BT67" s="367"/>
      <c r="BU67" s="367"/>
      <c r="BV67" s="367"/>
      <c r="BW67" s="367"/>
      <c r="BX67" s="367"/>
      <c r="BY67" s="367"/>
      <c r="BZ67" s="367"/>
      <c r="CA67" s="367"/>
      <c r="CB67" s="367"/>
      <c r="CC67" s="367"/>
      <c r="CD67" s="367"/>
      <c r="CE67" s="367"/>
      <c r="CF67" s="367"/>
      <c r="CG67" s="367"/>
      <c r="CH67" s="367"/>
      <c r="CI67" s="367"/>
      <c r="CJ67" s="367"/>
      <c r="CK67" s="367"/>
      <c r="CL67" s="367"/>
      <c r="CM67" s="367"/>
      <c r="CN67" s="367"/>
      <c r="CO67" s="367"/>
      <c r="CP67" s="367"/>
      <c r="CQ67" s="367"/>
      <c r="CR67" s="367"/>
      <c r="CS67" s="367"/>
      <c r="CT67" s="367"/>
      <c r="CU67" s="367"/>
      <c r="CV67" s="367"/>
      <c r="CW67" s="367"/>
      <c r="CX67" s="367"/>
      <c r="CY67" s="367"/>
      <c r="CZ67" s="367"/>
      <c r="DA67" s="36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</row>
    <row r="68" spans="5:124" ht="13.5" customHeight="1">
      <c r="E68" s="373"/>
      <c r="F68" s="373"/>
      <c r="G68" s="373"/>
      <c r="H68" s="373"/>
      <c r="K68" s="373"/>
      <c r="L68" s="373"/>
      <c r="M68" s="373"/>
      <c r="N68" s="373"/>
      <c r="O68" s="373"/>
      <c r="P68" s="373"/>
      <c r="Q68" s="373"/>
      <c r="R68" s="373"/>
      <c r="S68" s="373"/>
      <c r="T68" s="373"/>
      <c r="U68" s="373"/>
      <c r="V68" s="373"/>
      <c r="W68" s="373"/>
      <c r="X68" s="373"/>
      <c r="Y68" s="373"/>
      <c r="Z68" s="373"/>
      <c r="AA68" s="373"/>
      <c r="AB68" s="373"/>
      <c r="AC68" s="373"/>
      <c r="AD68" s="373"/>
      <c r="AE68" s="373"/>
      <c r="AF68" s="373"/>
      <c r="AG68" s="373"/>
      <c r="AH68" s="373"/>
      <c r="AI68" s="373"/>
      <c r="AJ68" s="373"/>
      <c r="AK68" s="373"/>
      <c r="AL68" s="373"/>
      <c r="AM68" s="373"/>
      <c r="AN68" s="373"/>
      <c r="AO68" s="373"/>
      <c r="AP68" s="373"/>
      <c r="AQ68" s="373"/>
      <c r="AR68" s="373"/>
      <c r="AS68" s="373"/>
      <c r="AT68" s="373"/>
      <c r="AU68" s="373"/>
      <c r="AV68" s="373"/>
      <c r="AW68" s="373"/>
      <c r="AX68" s="373"/>
      <c r="AY68" s="373"/>
      <c r="AZ68" s="373"/>
      <c r="BA68" s="373"/>
      <c r="BB68" s="373"/>
      <c r="BC68" s="373"/>
      <c r="BD68" s="373"/>
      <c r="BE68" s="373"/>
      <c r="BF68" s="373"/>
      <c r="BG68" s="373"/>
      <c r="BH68" s="373"/>
      <c r="BI68" s="373"/>
      <c r="BJ68" s="373"/>
      <c r="BK68" s="367"/>
      <c r="BL68" s="367"/>
      <c r="BM68" s="367"/>
      <c r="BN68" s="367"/>
      <c r="BO68" s="367"/>
      <c r="BP68" s="367"/>
      <c r="BQ68" s="367"/>
      <c r="BR68" s="367"/>
      <c r="BS68" s="367"/>
      <c r="BT68" s="367"/>
      <c r="BU68" s="367"/>
      <c r="BV68" s="367"/>
      <c r="BW68" s="367"/>
      <c r="BX68" s="367"/>
      <c r="BY68" s="367"/>
      <c r="BZ68" s="367"/>
      <c r="CA68" s="367"/>
      <c r="CB68" s="367"/>
      <c r="CC68" s="367"/>
      <c r="CD68" s="367"/>
      <c r="CE68" s="367"/>
      <c r="CF68" s="367"/>
      <c r="CG68" s="367"/>
      <c r="CH68" s="367"/>
      <c r="CI68" s="367"/>
      <c r="CJ68" s="367"/>
      <c r="CK68" s="367"/>
      <c r="CL68" s="367"/>
      <c r="CM68" s="367"/>
      <c r="CN68" s="367"/>
      <c r="CO68" s="367"/>
      <c r="CP68" s="367"/>
      <c r="CQ68" s="367"/>
      <c r="CR68" s="367"/>
      <c r="CS68" s="367"/>
      <c r="CT68" s="367"/>
      <c r="CU68" s="367"/>
      <c r="CV68" s="367"/>
      <c r="CW68" s="367"/>
      <c r="CX68" s="367"/>
      <c r="CY68" s="367"/>
      <c r="CZ68" s="367"/>
      <c r="DA68" s="36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</row>
    <row r="69" spans="5:124" ht="13.5" customHeight="1">
      <c r="E69" s="373"/>
      <c r="F69" s="373"/>
      <c r="G69" s="373"/>
      <c r="H69" s="373"/>
      <c r="K69" s="373"/>
      <c r="L69" s="373"/>
      <c r="M69" s="373"/>
      <c r="N69" s="373"/>
      <c r="O69" s="373"/>
      <c r="P69" s="373"/>
      <c r="Q69" s="373"/>
      <c r="R69" s="373"/>
      <c r="S69" s="373"/>
      <c r="T69" s="373"/>
      <c r="U69" s="373"/>
      <c r="V69" s="373"/>
      <c r="W69" s="373"/>
      <c r="X69" s="373"/>
      <c r="Y69" s="373"/>
      <c r="Z69" s="373"/>
      <c r="AA69" s="373"/>
      <c r="AB69" s="373"/>
      <c r="AC69" s="373"/>
      <c r="AD69" s="373"/>
      <c r="AE69" s="373"/>
      <c r="AF69" s="373"/>
      <c r="AG69" s="373"/>
      <c r="AH69" s="373"/>
      <c r="AI69" s="373"/>
      <c r="AJ69" s="373"/>
      <c r="AK69" s="373"/>
      <c r="AL69" s="373"/>
      <c r="AM69" s="373"/>
      <c r="AN69" s="373"/>
      <c r="AO69" s="373"/>
      <c r="AP69" s="373"/>
      <c r="AQ69" s="373"/>
      <c r="AR69" s="373"/>
      <c r="AS69" s="373"/>
      <c r="AT69" s="373"/>
      <c r="AU69" s="373"/>
      <c r="AV69" s="373"/>
      <c r="AW69" s="373"/>
      <c r="AX69" s="373"/>
      <c r="AY69" s="373"/>
      <c r="AZ69" s="373"/>
      <c r="BA69" s="373"/>
      <c r="BB69" s="373"/>
      <c r="BC69" s="373"/>
      <c r="BD69" s="373"/>
      <c r="BE69" s="373"/>
      <c r="BF69" s="373"/>
      <c r="BG69" s="373"/>
      <c r="BH69" s="373"/>
      <c r="BI69" s="373"/>
      <c r="BJ69" s="373"/>
      <c r="BK69" s="367"/>
      <c r="BL69" s="367"/>
      <c r="BM69" s="367"/>
      <c r="BN69" s="367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7"/>
      <c r="CX69" s="367"/>
      <c r="CY69" s="367"/>
      <c r="CZ69" s="367"/>
      <c r="DA69" s="36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</row>
    <row r="70" spans="5:124" ht="13.5" customHeight="1">
      <c r="E70" s="373"/>
      <c r="F70" s="373"/>
      <c r="G70" s="373"/>
      <c r="H70" s="373"/>
      <c r="K70" s="373"/>
      <c r="L70" s="373"/>
      <c r="M70" s="373"/>
      <c r="N70" s="373"/>
      <c r="O70" s="373"/>
      <c r="P70" s="373"/>
      <c r="Q70" s="373"/>
      <c r="R70" s="373"/>
      <c r="S70" s="373"/>
      <c r="T70" s="373"/>
      <c r="U70" s="373"/>
      <c r="V70" s="373"/>
      <c r="W70" s="373"/>
      <c r="X70" s="373"/>
      <c r="Y70" s="373"/>
      <c r="Z70" s="373"/>
      <c r="AA70" s="373"/>
      <c r="AB70" s="373"/>
      <c r="AC70" s="373"/>
      <c r="AD70" s="373"/>
      <c r="AE70" s="373"/>
      <c r="AF70" s="373"/>
      <c r="AG70" s="373"/>
      <c r="AH70" s="373"/>
      <c r="AI70" s="373"/>
      <c r="AJ70" s="373"/>
      <c r="AK70" s="373"/>
      <c r="AL70" s="373"/>
      <c r="AM70" s="373"/>
      <c r="AN70" s="373"/>
      <c r="AO70" s="373"/>
      <c r="AP70" s="373"/>
      <c r="AQ70" s="373"/>
      <c r="AR70" s="373"/>
      <c r="AS70" s="373"/>
      <c r="AT70" s="373"/>
      <c r="AU70" s="373"/>
      <c r="AV70" s="373"/>
      <c r="AW70" s="373"/>
      <c r="AX70" s="373"/>
      <c r="AY70" s="373"/>
      <c r="AZ70" s="373"/>
      <c r="BA70" s="373"/>
      <c r="BB70" s="373"/>
      <c r="BC70" s="373"/>
      <c r="BD70" s="373"/>
      <c r="BE70" s="373"/>
      <c r="BF70" s="373"/>
      <c r="BG70" s="373"/>
      <c r="BH70" s="373"/>
      <c r="BI70" s="373"/>
      <c r="BJ70" s="373"/>
      <c r="BK70" s="367"/>
      <c r="BL70" s="367"/>
      <c r="BM70" s="367"/>
      <c r="BN70" s="367"/>
      <c r="BO70" s="367"/>
      <c r="BP70" s="367"/>
      <c r="BQ70" s="367"/>
      <c r="BR70" s="367"/>
      <c r="BS70" s="367"/>
      <c r="BT70" s="367"/>
      <c r="BU70" s="367"/>
      <c r="BV70" s="367"/>
      <c r="BW70" s="367"/>
      <c r="BX70" s="367"/>
      <c r="BY70" s="367"/>
      <c r="BZ70" s="367"/>
      <c r="CA70" s="367"/>
      <c r="CB70" s="367"/>
      <c r="CC70" s="367"/>
      <c r="CD70" s="367"/>
      <c r="CE70" s="367"/>
      <c r="CF70" s="367"/>
      <c r="CG70" s="367"/>
      <c r="CH70" s="367"/>
      <c r="CI70" s="367"/>
      <c r="CJ70" s="367"/>
      <c r="CK70" s="367"/>
      <c r="CL70" s="367"/>
      <c r="CM70" s="367"/>
      <c r="CN70" s="367"/>
      <c r="CO70" s="367"/>
      <c r="CP70" s="367"/>
      <c r="CQ70" s="367"/>
      <c r="CR70" s="367"/>
      <c r="CS70" s="367"/>
      <c r="CT70" s="367"/>
      <c r="CU70" s="367"/>
      <c r="CV70" s="367"/>
      <c r="CW70" s="367"/>
      <c r="CX70" s="367"/>
      <c r="CY70" s="367"/>
      <c r="CZ70" s="367"/>
      <c r="DA70" s="36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</row>
    <row r="71" spans="5:124" ht="13.5" customHeight="1">
      <c r="E71" s="373"/>
      <c r="F71" s="373"/>
      <c r="G71" s="373"/>
      <c r="H71" s="373"/>
      <c r="K71" s="373"/>
      <c r="L71" s="373"/>
      <c r="M71" s="373"/>
      <c r="N71" s="373"/>
      <c r="O71" s="373"/>
      <c r="P71" s="373"/>
      <c r="Q71" s="373"/>
      <c r="R71" s="373"/>
      <c r="S71" s="373"/>
      <c r="T71" s="373"/>
      <c r="U71" s="373"/>
      <c r="V71" s="373"/>
      <c r="W71" s="373"/>
      <c r="X71" s="373"/>
      <c r="Y71" s="373"/>
      <c r="Z71" s="373"/>
      <c r="AA71" s="373"/>
      <c r="AB71" s="373"/>
      <c r="AC71" s="373"/>
      <c r="AD71" s="373"/>
      <c r="AE71" s="373"/>
      <c r="AF71" s="373"/>
      <c r="AG71" s="373"/>
      <c r="AH71" s="373"/>
      <c r="AI71" s="373"/>
      <c r="AJ71" s="373"/>
      <c r="AK71" s="373"/>
      <c r="AL71" s="373"/>
      <c r="AM71" s="373"/>
      <c r="AN71" s="373"/>
      <c r="AO71" s="373"/>
      <c r="AP71" s="373"/>
      <c r="AQ71" s="373"/>
      <c r="AR71" s="373"/>
      <c r="AS71" s="373"/>
      <c r="AT71" s="373"/>
      <c r="AU71" s="373"/>
      <c r="AV71" s="373"/>
      <c r="AW71" s="373"/>
      <c r="AX71" s="373"/>
      <c r="AY71" s="373"/>
      <c r="AZ71" s="373"/>
      <c r="BA71" s="373"/>
      <c r="BB71" s="373"/>
      <c r="BC71" s="373"/>
      <c r="BD71" s="373"/>
      <c r="BE71" s="373"/>
      <c r="BF71" s="373"/>
      <c r="BG71" s="373"/>
      <c r="BH71" s="373"/>
      <c r="BI71" s="373"/>
      <c r="BJ71" s="373"/>
      <c r="BK71" s="367"/>
      <c r="BL71" s="367"/>
      <c r="BM71" s="367"/>
      <c r="BN71" s="367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67"/>
      <c r="CG71" s="367"/>
      <c r="CH71" s="367"/>
      <c r="CI71" s="367"/>
      <c r="CJ71" s="367"/>
      <c r="CK71" s="367"/>
      <c r="CL71" s="367"/>
      <c r="CM71" s="367"/>
      <c r="CN71" s="367"/>
      <c r="CO71" s="367"/>
      <c r="CP71" s="367"/>
      <c r="CQ71" s="367"/>
      <c r="CR71" s="367"/>
      <c r="CS71" s="367"/>
      <c r="CT71" s="367"/>
      <c r="CU71" s="367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</row>
    <row r="72" spans="5:124" ht="13.5" customHeight="1">
      <c r="E72" s="373"/>
      <c r="F72" s="373"/>
      <c r="G72" s="373"/>
      <c r="H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K72" s="373"/>
      <c r="AL72" s="373"/>
      <c r="AM72" s="373"/>
      <c r="AN72" s="373"/>
      <c r="AO72" s="373"/>
      <c r="AP72" s="373"/>
      <c r="AQ72" s="373"/>
      <c r="AR72" s="373"/>
      <c r="AS72" s="373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3"/>
      <c r="BH72" s="373"/>
      <c r="BI72" s="373"/>
      <c r="BJ72" s="373"/>
      <c r="BK72" s="367"/>
      <c r="BL72" s="367"/>
      <c r="BM72" s="367"/>
      <c r="BN72" s="367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67"/>
      <c r="CG72" s="367"/>
      <c r="CH72" s="367"/>
      <c r="CI72" s="367"/>
      <c r="CJ72" s="367"/>
      <c r="CK72" s="367"/>
      <c r="CL72" s="367"/>
      <c r="CM72" s="367"/>
      <c r="CN72" s="367"/>
      <c r="CO72" s="367"/>
      <c r="CP72" s="367"/>
      <c r="CQ72" s="367"/>
      <c r="CR72" s="367"/>
      <c r="CS72" s="367"/>
      <c r="CT72" s="367"/>
      <c r="CU72" s="367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</row>
    <row r="73" spans="5:124" ht="13.5" customHeight="1">
      <c r="E73" s="373"/>
      <c r="F73" s="373"/>
      <c r="G73" s="373"/>
      <c r="H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  <c r="AA73" s="373"/>
      <c r="AB73" s="373"/>
      <c r="AC73" s="373"/>
      <c r="AD73" s="373"/>
      <c r="AE73" s="373"/>
      <c r="AF73" s="373"/>
      <c r="AG73" s="373"/>
      <c r="AH73" s="373"/>
      <c r="AI73" s="373"/>
      <c r="AJ73" s="373"/>
      <c r="AK73" s="373"/>
      <c r="AL73" s="373"/>
      <c r="AM73" s="373"/>
      <c r="AN73" s="373"/>
      <c r="AO73" s="373"/>
      <c r="AP73" s="373"/>
      <c r="AQ73" s="373"/>
      <c r="AR73" s="373"/>
      <c r="AS73" s="373"/>
      <c r="AT73" s="373"/>
      <c r="AU73" s="373"/>
      <c r="AV73" s="373"/>
      <c r="AW73" s="373"/>
      <c r="AX73" s="373"/>
      <c r="AY73" s="373"/>
      <c r="AZ73" s="373"/>
      <c r="BA73" s="373"/>
      <c r="BB73" s="373"/>
      <c r="BC73" s="373"/>
      <c r="BD73" s="373"/>
      <c r="BE73" s="373"/>
      <c r="BF73" s="373"/>
      <c r="BG73" s="373"/>
      <c r="BH73" s="373"/>
      <c r="BI73" s="373"/>
      <c r="BJ73" s="373"/>
      <c r="BK73" s="367"/>
      <c r="BL73" s="367"/>
      <c r="BM73" s="367"/>
      <c r="BN73" s="367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67"/>
      <c r="CG73" s="367"/>
      <c r="CH73" s="367"/>
      <c r="CI73" s="367"/>
      <c r="CJ73" s="367"/>
      <c r="CK73" s="367"/>
      <c r="CL73" s="367"/>
      <c r="CM73" s="367"/>
      <c r="CN73" s="367"/>
      <c r="CO73" s="367"/>
      <c r="CP73" s="367"/>
      <c r="CQ73" s="367"/>
      <c r="CR73" s="367"/>
      <c r="CS73" s="367"/>
      <c r="CT73" s="367"/>
      <c r="CU73" s="367"/>
      <c r="CV73" s="367"/>
      <c r="CW73" s="367"/>
      <c r="CX73" s="367"/>
      <c r="CY73" s="367"/>
      <c r="CZ73" s="367"/>
      <c r="DA73" s="36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</row>
    <row r="74" spans="5:124" ht="13.5" customHeight="1">
      <c r="E74" s="373"/>
      <c r="F74" s="373"/>
      <c r="G74" s="373"/>
      <c r="H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  <c r="AD74" s="373"/>
      <c r="AE74" s="373"/>
      <c r="AF74" s="373"/>
      <c r="AG74" s="373"/>
      <c r="AH74" s="373"/>
      <c r="AI74" s="373"/>
      <c r="AJ74" s="373"/>
      <c r="AK74" s="373"/>
      <c r="AL74" s="373"/>
      <c r="AM74" s="373"/>
      <c r="AN74" s="373"/>
      <c r="AO74" s="373"/>
      <c r="AP74" s="373"/>
      <c r="AQ74" s="373"/>
      <c r="AR74" s="373"/>
      <c r="AS74" s="373"/>
      <c r="AT74" s="373"/>
      <c r="AU74" s="373"/>
      <c r="AV74" s="373"/>
      <c r="AW74" s="373"/>
      <c r="AX74" s="373"/>
      <c r="AY74" s="373"/>
      <c r="AZ74" s="373"/>
      <c r="BA74" s="373"/>
      <c r="BB74" s="373"/>
      <c r="BC74" s="373"/>
      <c r="BD74" s="373"/>
      <c r="BE74" s="373"/>
      <c r="BF74" s="373"/>
      <c r="BG74" s="373"/>
      <c r="BH74" s="373"/>
      <c r="BI74" s="373"/>
      <c r="BJ74" s="373"/>
      <c r="BK74" s="367"/>
      <c r="BL74" s="367"/>
      <c r="BM74" s="367"/>
      <c r="BN74" s="367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67"/>
      <c r="CG74" s="367"/>
      <c r="CH74" s="367"/>
      <c r="CI74" s="367"/>
      <c r="CJ74" s="367"/>
      <c r="CK74" s="367"/>
      <c r="CL74" s="367"/>
      <c r="CM74" s="367"/>
      <c r="CN74" s="367"/>
      <c r="CO74" s="367"/>
      <c r="CP74" s="367"/>
      <c r="CQ74" s="367"/>
      <c r="CR74" s="367"/>
      <c r="CS74" s="367"/>
      <c r="CT74" s="367"/>
      <c r="CU74" s="367"/>
      <c r="CV74" s="367"/>
      <c r="CW74" s="367"/>
      <c r="CX74" s="367"/>
      <c r="CY74" s="367"/>
      <c r="CZ74" s="367"/>
      <c r="DA74" s="36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</row>
    <row r="75" spans="5:124" ht="13.5" customHeight="1">
      <c r="E75" s="373"/>
      <c r="F75" s="373"/>
      <c r="G75" s="373"/>
      <c r="H75" s="373"/>
      <c r="K75" s="373"/>
      <c r="L75" s="373"/>
      <c r="M75" s="373"/>
      <c r="N75" s="373"/>
      <c r="O75" s="373"/>
      <c r="P75" s="373"/>
      <c r="Q75" s="373"/>
      <c r="R75" s="373"/>
      <c r="S75" s="373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  <c r="AD75" s="373"/>
      <c r="AE75" s="373"/>
      <c r="AF75" s="373"/>
      <c r="AG75" s="373"/>
      <c r="AH75" s="373"/>
      <c r="AI75" s="373"/>
      <c r="AJ75" s="373"/>
      <c r="AK75" s="373"/>
      <c r="AL75" s="373"/>
      <c r="AM75" s="373"/>
      <c r="AN75" s="373"/>
      <c r="AO75" s="373"/>
      <c r="AP75" s="373"/>
      <c r="AQ75" s="373"/>
      <c r="AR75" s="373"/>
      <c r="AS75" s="373"/>
      <c r="AT75" s="373"/>
      <c r="AU75" s="373"/>
      <c r="AV75" s="373"/>
      <c r="AW75" s="373"/>
      <c r="AX75" s="373"/>
      <c r="AY75" s="373"/>
      <c r="AZ75" s="373"/>
      <c r="BA75" s="373"/>
      <c r="BB75" s="373"/>
      <c r="BC75" s="373"/>
      <c r="BD75" s="373"/>
      <c r="BE75" s="373"/>
      <c r="BF75" s="373"/>
      <c r="BG75" s="373"/>
      <c r="BH75" s="373"/>
      <c r="BI75" s="373"/>
      <c r="BJ75" s="373"/>
      <c r="BK75" s="367"/>
      <c r="BL75" s="367"/>
      <c r="BM75" s="367"/>
      <c r="BN75" s="367"/>
      <c r="BO75" s="367"/>
      <c r="BP75" s="367"/>
      <c r="BQ75" s="367"/>
      <c r="BR75" s="367"/>
      <c r="BS75" s="367"/>
      <c r="BT75" s="367"/>
      <c r="BU75" s="367"/>
      <c r="BV75" s="367"/>
      <c r="BW75" s="367"/>
      <c r="BX75" s="367"/>
      <c r="BY75" s="367"/>
      <c r="BZ75" s="367"/>
      <c r="CA75" s="367"/>
      <c r="CB75" s="367"/>
      <c r="CC75" s="367"/>
      <c r="CD75" s="367"/>
      <c r="CE75" s="367"/>
      <c r="CF75" s="367"/>
      <c r="CG75" s="367"/>
      <c r="CH75" s="367"/>
      <c r="CI75" s="367"/>
      <c r="CJ75" s="367"/>
      <c r="CK75" s="367"/>
      <c r="CL75" s="367"/>
      <c r="CM75" s="367"/>
      <c r="CN75" s="367"/>
      <c r="CO75" s="367"/>
      <c r="CP75" s="367"/>
      <c r="CQ75" s="367"/>
      <c r="CR75" s="367"/>
      <c r="CS75" s="367"/>
      <c r="CT75" s="367"/>
      <c r="CU75" s="367"/>
      <c r="CV75" s="367"/>
      <c r="CW75" s="367"/>
      <c r="CX75" s="367"/>
      <c r="CY75" s="367"/>
      <c r="CZ75" s="367"/>
      <c r="DA75" s="36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</row>
    <row r="76" spans="5:124" ht="13.5" customHeight="1">
      <c r="E76" s="373"/>
      <c r="F76" s="373"/>
      <c r="G76" s="373"/>
      <c r="H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  <c r="U76" s="373"/>
      <c r="V76" s="373"/>
      <c r="W76" s="373"/>
      <c r="X76" s="373"/>
      <c r="Y76" s="373"/>
      <c r="Z76" s="373"/>
      <c r="AA76" s="373"/>
      <c r="AB76" s="373"/>
      <c r="AC76" s="373"/>
      <c r="AD76" s="373"/>
      <c r="AE76" s="373"/>
      <c r="AF76" s="373"/>
      <c r="AG76" s="373"/>
      <c r="AH76" s="373"/>
      <c r="AI76" s="373"/>
      <c r="AJ76" s="373"/>
      <c r="AK76" s="373"/>
      <c r="AL76" s="373"/>
      <c r="AM76" s="373"/>
      <c r="AN76" s="373"/>
      <c r="AO76" s="373"/>
      <c r="AP76" s="373"/>
      <c r="AQ76" s="373"/>
      <c r="AR76" s="373"/>
      <c r="AS76" s="373"/>
      <c r="AT76" s="373"/>
      <c r="AU76" s="373"/>
      <c r="AV76" s="373"/>
      <c r="AW76" s="373"/>
      <c r="AX76" s="373"/>
      <c r="AY76" s="373"/>
      <c r="AZ76" s="373"/>
      <c r="BA76" s="373"/>
      <c r="BB76" s="373"/>
      <c r="BC76" s="373"/>
      <c r="BD76" s="373"/>
      <c r="BE76" s="373"/>
      <c r="BF76" s="373"/>
      <c r="BG76" s="373"/>
      <c r="BH76" s="373"/>
      <c r="BI76" s="373"/>
      <c r="BJ76" s="373"/>
      <c r="BK76" s="367"/>
      <c r="BL76" s="367"/>
      <c r="BM76" s="367"/>
      <c r="BN76" s="367"/>
      <c r="BO76" s="367"/>
      <c r="BP76" s="367"/>
      <c r="BQ76" s="367"/>
      <c r="BR76" s="367"/>
      <c r="BS76" s="367"/>
      <c r="BT76" s="367"/>
      <c r="BU76" s="367"/>
      <c r="BV76" s="367"/>
      <c r="BW76" s="367"/>
      <c r="BX76" s="367"/>
      <c r="BY76" s="367"/>
      <c r="BZ76" s="367"/>
      <c r="CA76" s="367"/>
      <c r="CB76" s="367"/>
      <c r="CC76" s="367"/>
      <c r="CD76" s="367"/>
      <c r="CE76" s="367"/>
      <c r="CF76" s="367"/>
      <c r="CG76" s="367"/>
      <c r="CH76" s="367"/>
      <c r="CI76" s="367"/>
      <c r="CJ76" s="367"/>
      <c r="CK76" s="367"/>
      <c r="CL76" s="367"/>
      <c r="CM76" s="367"/>
      <c r="CN76" s="367"/>
      <c r="CO76" s="367"/>
      <c r="CP76" s="367"/>
      <c r="CQ76" s="367"/>
      <c r="CR76" s="367"/>
      <c r="CS76" s="367"/>
      <c r="CT76" s="367"/>
      <c r="CU76" s="367"/>
      <c r="CV76" s="367"/>
      <c r="CW76" s="367"/>
      <c r="CX76" s="367"/>
      <c r="CY76" s="367"/>
      <c r="CZ76" s="367"/>
      <c r="DA76" s="36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</row>
    <row r="77" spans="5:124" ht="13.5" customHeight="1">
      <c r="E77" s="373"/>
      <c r="F77" s="373"/>
      <c r="G77" s="373"/>
      <c r="H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3"/>
      <c r="BG77" s="373"/>
      <c r="BH77" s="373"/>
      <c r="BI77" s="373"/>
      <c r="BJ77" s="373"/>
      <c r="BK77" s="367"/>
      <c r="BL77" s="367"/>
      <c r="BM77" s="367"/>
      <c r="BN77" s="367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7"/>
      <c r="BZ77" s="367"/>
      <c r="CA77" s="367"/>
      <c r="CB77" s="367"/>
      <c r="CC77" s="367"/>
      <c r="CD77" s="367"/>
      <c r="CE77" s="367"/>
      <c r="CF77" s="367"/>
      <c r="CG77" s="367"/>
      <c r="CH77" s="367"/>
      <c r="CI77" s="367"/>
      <c r="CJ77" s="367"/>
      <c r="CK77" s="367"/>
      <c r="CL77" s="367"/>
      <c r="CM77" s="367"/>
      <c r="CN77" s="367"/>
      <c r="CO77" s="367"/>
      <c r="CP77" s="367"/>
      <c r="CQ77" s="367"/>
      <c r="CR77" s="367"/>
      <c r="CS77" s="367"/>
      <c r="CT77" s="367"/>
      <c r="CU77" s="367"/>
      <c r="CV77" s="367"/>
      <c r="CW77" s="367"/>
      <c r="CX77" s="367"/>
      <c r="CY77" s="367"/>
      <c r="CZ77" s="367"/>
      <c r="DA77" s="36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</row>
    <row r="78" spans="5:124" ht="13.5" customHeight="1">
      <c r="E78" s="373"/>
      <c r="F78" s="373"/>
      <c r="G78" s="373"/>
      <c r="H78" s="373"/>
      <c r="K78" s="373"/>
      <c r="L78" s="373"/>
      <c r="M78" s="373"/>
      <c r="N78" s="373"/>
      <c r="O78" s="373"/>
      <c r="P78" s="373"/>
      <c r="Q78" s="373"/>
      <c r="R78" s="373"/>
      <c r="S78" s="373"/>
      <c r="T78" s="373"/>
      <c r="U78" s="373"/>
      <c r="V78" s="373"/>
      <c r="W78" s="373"/>
      <c r="X78" s="373"/>
      <c r="Y78" s="373"/>
      <c r="Z78" s="373"/>
      <c r="AA78" s="373"/>
      <c r="AB78" s="373"/>
      <c r="AC78" s="373"/>
      <c r="AD78" s="373"/>
      <c r="AE78" s="373"/>
      <c r="AF78" s="373"/>
      <c r="AG78" s="373"/>
      <c r="AH78" s="373"/>
      <c r="AI78" s="373"/>
      <c r="AJ78" s="373"/>
      <c r="AK78" s="373"/>
      <c r="AL78" s="373"/>
      <c r="AM78" s="373"/>
      <c r="AN78" s="373"/>
      <c r="AO78" s="373"/>
      <c r="AP78" s="373"/>
      <c r="AQ78" s="373"/>
      <c r="AR78" s="373"/>
      <c r="AS78" s="373"/>
      <c r="AT78" s="373"/>
      <c r="AU78" s="373"/>
      <c r="AV78" s="373"/>
      <c r="AW78" s="373"/>
      <c r="AX78" s="373"/>
      <c r="AY78" s="373"/>
      <c r="AZ78" s="373"/>
      <c r="BA78" s="373"/>
      <c r="BB78" s="373"/>
      <c r="BC78" s="373"/>
      <c r="BD78" s="373"/>
      <c r="BE78" s="373"/>
      <c r="BF78" s="373"/>
      <c r="BG78" s="373"/>
      <c r="BH78" s="373"/>
      <c r="BI78" s="373"/>
      <c r="BJ78" s="373"/>
      <c r="BK78" s="367"/>
      <c r="BL78" s="367"/>
      <c r="BM78" s="367"/>
      <c r="BN78" s="367"/>
      <c r="BO78" s="367"/>
      <c r="BP78" s="367"/>
      <c r="BQ78" s="367"/>
      <c r="BR78" s="367"/>
      <c r="BS78" s="367"/>
      <c r="BT78" s="367"/>
      <c r="BU78" s="367"/>
      <c r="BV78" s="367"/>
      <c r="BW78" s="367"/>
      <c r="BX78" s="367"/>
      <c r="BY78" s="367"/>
      <c r="BZ78" s="367"/>
      <c r="CA78" s="367"/>
      <c r="CB78" s="367"/>
      <c r="CC78" s="367"/>
      <c r="CD78" s="367"/>
      <c r="CE78" s="367"/>
      <c r="CF78" s="367"/>
      <c r="CG78" s="367"/>
      <c r="CH78" s="367"/>
      <c r="CI78" s="367"/>
      <c r="CJ78" s="367"/>
      <c r="CK78" s="367"/>
      <c r="CL78" s="367"/>
      <c r="CM78" s="367"/>
      <c r="CN78" s="367"/>
      <c r="CO78" s="367"/>
      <c r="CP78" s="367"/>
      <c r="CQ78" s="367"/>
      <c r="CR78" s="367"/>
      <c r="CS78" s="367"/>
      <c r="CT78" s="367"/>
      <c r="CU78" s="367"/>
      <c r="CV78" s="367"/>
      <c r="CW78" s="367"/>
      <c r="CX78" s="367"/>
      <c r="CY78" s="367"/>
      <c r="CZ78" s="367"/>
      <c r="DA78" s="36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</row>
    <row r="79" spans="5:124" ht="13.5" customHeight="1">
      <c r="E79" s="373"/>
      <c r="F79" s="373"/>
      <c r="G79" s="373"/>
      <c r="H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3"/>
      <c r="BG79" s="373"/>
      <c r="BH79" s="373"/>
      <c r="BI79" s="373"/>
      <c r="BJ79" s="373"/>
      <c r="BK79" s="367"/>
      <c r="BL79" s="367"/>
      <c r="BM79" s="367"/>
      <c r="BN79" s="367"/>
      <c r="BO79" s="367"/>
      <c r="BP79" s="367"/>
      <c r="BQ79" s="367"/>
      <c r="BR79" s="367"/>
      <c r="BS79" s="367"/>
      <c r="BT79" s="367"/>
      <c r="BU79" s="367"/>
      <c r="BV79" s="367"/>
      <c r="BW79" s="367"/>
      <c r="BX79" s="367"/>
      <c r="BY79" s="367"/>
      <c r="BZ79" s="367"/>
      <c r="CA79" s="367"/>
      <c r="CB79" s="367"/>
      <c r="CC79" s="367"/>
      <c r="CD79" s="367"/>
      <c r="CE79" s="367"/>
      <c r="CF79" s="367"/>
      <c r="CG79" s="367"/>
      <c r="CH79" s="367"/>
      <c r="CI79" s="367"/>
      <c r="CJ79" s="367"/>
      <c r="CK79" s="367"/>
      <c r="CL79" s="367"/>
      <c r="CM79" s="367"/>
      <c r="CN79" s="367"/>
      <c r="CO79" s="367"/>
      <c r="CP79" s="367"/>
      <c r="CQ79" s="367"/>
      <c r="CR79" s="367"/>
      <c r="CS79" s="367"/>
      <c r="CT79" s="367"/>
      <c r="CU79" s="367"/>
      <c r="CV79" s="367"/>
      <c r="CW79" s="367"/>
      <c r="CX79" s="367"/>
      <c r="CY79" s="367"/>
      <c r="CZ79" s="367"/>
      <c r="DA79" s="367"/>
      <c r="DB79" s="367"/>
      <c r="DC79" s="367"/>
      <c r="DD79" s="367"/>
      <c r="DE79" s="367"/>
      <c r="DF79" s="367"/>
      <c r="DG79" s="367"/>
      <c r="DH79" s="367"/>
      <c r="DI79" s="367"/>
      <c r="DJ79" s="367"/>
      <c r="DK79" s="367"/>
      <c r="DL79" s="367"/>
      <c r="DM79" s="367"/>
      <c r="DN79" s="367"/>
      <c r="DO79" s="367"/>
      <c r="DP79" s="367"/>
      <c r="DQ79" s="367"/>
      <c r="DR79" s="367"/>
      <c r="DS79" s="367"/>
      <c r="DT79" s="367"/>
    </row>
    <row r="80" spans="5:124" ht="13.5" customHeight="1">
      <c r="E80" s="373"/>
      <c r="F80" s="373"/>
      <c r="G80" s="373"/>
      <c r="H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3"/>
      <c r="BG80" s="373"/>
      <c r="BH80" s="373"/>
      <c r="BI80" s="373"/>
      <c r="BJ80" s="373"/>
      <c r="BK80" s="367"/>
      <c r="BL80" s="367"/>
      <c r="BM80" s="367"/>
      <c r="BN80" s="367"/>
      <c r="BO80" s="367"/>
      <c r="BP80" s="367"/>
      <c r="BQ80" s="367"/>
      <c r="BR80" s="367"/>
      <c r="BS80" s="367"/>
      <c r="BT80" s="367"/>
      <c r="BU80" s="367"/>
      <c r="BV80" s="367"/>
      <c r="BW80" s="367"/>
      <c r="BX80" s="367"/>
      <c r="BY80" s="367"/>
      <c r="BZ80" s="367"/>
      <c r="CA80" s="367"/>
      <c r="CB80" s="367"/>
      <c r="CC80" s="367"/>
      <c r="CD80" s="367"/>
      <c r="CE80" s="367"/>
      <c r="CF80" s="367"/>
      <c r="CG80" s="367"/>
      <c r="CH80" s="367"/>
      <c r="CI80" s="367"/>
      <c r="CJ80" s="367"/>
      <c r="CK80" s="367"/>
      <c r="CL80" s="367"/>
      <c r="CM80" s="367"/>
      <c r="CN80" s="367"/>
      <c r="CO80" s="367"/>
      <c r="CP80" s="367"/>
      <c r="CQ80" s="367"/>
      <c r="CR80" s="367"/>
      <c r="CS80" s="367"/>
      <c r="CT80" s="367"/>
      <c r="CU80" s="367"/>
      <c r="CV80" s="367"/>
      <c r="CW80" s="367"/>
      <c r="CX80" s="367"/>
      <c r="CY80" s="367"/>
      <c r="CZ80" s="367"/>
      <c r="DA80" s="36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</row>
    <row r="81" spans="2:124" ht="13.5" customHeight="1">
      <c r="E81" s="373"/>
      <c r="F81" s="373"/>
      <c r="G81" s="373"/>
      <c r="H81" s="373"/>
      <c r="K81" s="373"/>
      <c r="L81" s="373"/>
      <c r="M81" s="373"/>
      <c r="N81" s="373"/>
      <c r="O81" s="373"/>
      <c r="P81" s="373"/>
      <c r="Q81" s="373"/>
      <c r="R81" s="373"/>
      <c r="S81" s="373"/>
      <c r="T81" s="373"/>
      <c r="U81" s="373"/>
      <c r="V81" s="373"/>
      <c r="W81" s="373"/>
      <c r="X81" s="373"/>
      <c r="Y81" s="373"/>
      <c r="Z81" s="373"/>
      <c r="AA81" s="373"/>
      <c r="AB81" s="373"/>
      <c r="AC81" s="373"/>
      <c r="AD81" s="373"/>
      <c r="AE81" s="373"/>
      <c r="AF81" s="373"/>
      <c r="AG81" s="373"/>
      <c r="AH81" s="373"/>
      <c r="AI81" s="373"/>
      <c r="AJ81" s="373"/>
      <c r="AK81" s="373"/>
      <c r="AL81" s="373"/>
      <c r="AM81" s="373"/>
      <c r="AN81" s="373"/>
      <c r="AO81" s="373"/>
      <c r="AP81" s="373"/>
      <c r="AQ81" s="373"/>
      <c r="AR81" s="373"/>
      <c r="AS81" s="373"/>
      <c r="AT81" s="373"/>
      <c r="AU81" s="373"/>
      <c r="AV81" s="373"/>
      <c r="AW81" s="373"/>
      <c r="AX81" s="373"/>
      <c r="AY81" s="373"/>
      <c r="AZ81" s="373"/>
      <c r="BA81" s="373"/>
      <c r="BB81" s="373"/>
      <c r="BC81" s="373"/>
      <c r="BD81" s="373"/>
      <c r="BE81" s="373"/>
      <c r="BF81" s="373"/>
      <c r="BG81" s="373"/>
      <c r="BH81" s="373"/>
      <c r="BI81" s="373"/>
      <c r="BJ81" s="373"/>
      <c r="BK81" s="367"/>
      <c r="BL81" s="367"/>
      <c r="BM81" s="367"/>
      <c r="BN81" s="367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7"/>
      <c r="BZ81" s="367"/>
      <c r="CA81" s="367"/>
      <c r="CB81" s="367"/>
      <c r="CC81" s="367"/>
      <c r="CD81" s="367"/>
      <c r="CE81" s="367"/>
      <c r="CF81" s="367"/>
      <c r="CG81" s="367"/>
      <c r="CH81" s="367"/>
      <c r="CI81" s="367"/>
      <c r="CJ81" s="367"/>
      <c r="CK81" s="367"/>
      <c r="CL81" s="367"/>
      <c r="CM81" s="367"/>
      <c r="CN81" s="367"/>
      <c r="CO81" s="367"/>
      <c r="CP81" s="367"/>
      <c r="CQ81" s="367"/>
      <c r="CR81" s="367"/>
      <c r="CS81" s="367"/>
      <c r="CT81" s="367"/>
      <c r="CU81" s="367"/>
      <c r="CV81" s="367"/>
      <c r="CW81" s="367"/>
      <c r="CX81" s="367"/>
      <c r="CY81" s="367"/>
      <c r="CZ81" s="367"/>
      <c r="DA81" s="36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</row>
    <row r="82" spans="2:124" ht="13.5" customHeight="1">
      <c r="E82" s="373"/>
      <c r="F82" s="373"/>
      <c r="G82" s="373"/>
      <c r="H82" s="373"/>
      <c r="K82" s="373"/>
      <c r="L82" s="373"/>
      <c r="M82" s="373"/>
      <c r="N82" s="373"/>
      <c r="O82" s="373"/>
      <c r="P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3"/>
      <c r="BG82" s="373"/>
      <c r="BH82" s="373"/>
      <c r="BI82" s="373"/>
      <c r="BJ82" s="373"/>
      <c r="BK82" s="367"/>
      <c r="BL82" s="367"/>
      <c r="BM82" s="367"/>
      <c r="BN82" s="367"/>
      <c r="BO82" s="367"/>
      <c r="BP82" s="367"/>
      <c r="BQ82" s="367"/>
      <c r="BR82" s="367"/>
      <c r="BS82" s="367"/>
      <c r="BT82" s="367"/>
      <c r="BU82" s="367"/>
      <c r="BV82" s="367"/>
      <c r="BW82" s="367"/>
      <c r="BX82" s="367"/>
      <c r="BY82" s="367"/>
      <c r="BZ82" s="367"/>
      <c r="CA82" s="367"/>
      <c r="CB82" s="367"/>
      <c r="CC82" s="367"/>
      <c r="CD82" s="367"/>
      <c r="CE82" s="367"/>
      <c r="CF82" s="367"/>
      <c r="CG82" s="367"/>
      <c r="CH82" s="367"/>
      <c r="CI82" s="367"/>
      <c r="CJ82" s="367"/>
      <c r="CK82" s="367"/>
      <c r="CL82" s="367"/>
      <c r="CM82" s="367"/>
      <c r="CN82" s="367"/>
      <c r="CO82" s="367"/>
      <c r="CP82" s="367"/>
      <c r="CQ82" s="367"/>
      <c r="CR82" s="367"/>
      <c r="CS82" s="367"/>
      <c r="CT82" s="367"/>
      <c r="CU82" s="367"/>
      <c r="CV82" s="367"/>
      <c r="CW82" s="367"/>
      <c r="CX82" s="367"/>
      <c r="CY82" s="367"/>
      <c r="CZ82" s="367"/>
      <c r="DA82" s="36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</row>
    <row r="83" spans="2:124" ht="13.5" customHeight="1">
      <c r="B83" s="325"/>
      <c r="C83" s="325"/>
      <c r="D83" s="325"/>
      <c r="I83" s="325"/>
      <c r="J83" s="325"/>
    </row>
    <row r="84" spans="2:124" ht="13.5" customHeight="1">
      <c r="B84" s="325"/>
      <c r="C84" s="325"/>
      <c r="D84" s="325"/>
      <c r="I84" s="325"/>
      <c r="J84" s="325"/>
    </row>
    <row r="85" spans="2:124" ht="13.5" customHeight="1">
      <c r="B85" s="325"/>
      <c r="C85" s="325"/>
      <c r="D85" s="325"/>
      <c r="I85" s="325"/>
      <c r="J85" s="325"/>
    </row>
    <row r="86" spans="2:124" ht="13.5" customHeight="1">
      <c r="B86" s="325"/>
      <c r="C86" s="325"/>
      <c r="D86" s="325"/>
      <c r="I86" s="325"/>
      <c r="J86" s="325"/>
    </row>
    <row r="87" spans="2:124" ht="13.5" customHeight="1">
      <c r="B87" s="325"/>
      <c r="C87" s="325"/>
      <c r="D87" s="325"/>
      <c r="I87" s="325"/>
      <c r="J87" s="325"/>
    </row>
    <row r="88" spans="2:124" ht="13.5" customHeight="1">
      <c r="B88" s="325"/>
      <c r="C88" s="325"/>
      <c r="D88" s="325"/>
      <c r="I88" s="325"/>
      <c r="J88" s="325"/>
    </row>
    <row r="89" spans="2:124" ht="13.5" customHeight="1">
      <c r="B89" s="325"/>
      <c r="C89" s="325"/>
      <c r="D89" s="325"/>
      <c r="I89" s="325"/>
      <c r="J89" s="325"/>
    </row>
    <row r="90" spans="2:124" ht="13.5" customHeight="1">
      <c r="B90" s="325"/>
      <c r="C90" s="325"/>
      <c r="D90" s="325"/>
      <c r="I90" s="325"/>
      <c r="J90" s="325"/>
    </row>
    <row r="91" spans="2:124" ht="13.5" customHeight="1">
      <c r="B91" s="325"/>
      <c r="C91" s="325"/>
      <c r="D91" s="325"/>
      <c r="I91" s="325"/>
      <c r="J91" s="325"/>
    </row>
    <row r="92" spans="2:124" ht="13.5" customHeight="1">
      <c r="B92" s="325"/>
      <c r="C92" s="325"/>
      <c r="D92" s="325"/>
      <c r="I92" s="325"/>
      <c r="J92" s="325"/>
    </row>
    <row r="93" spans="2:124" ht="13.5" customHeight="1">
      <c r="B93" s="325"/>
      <c r="C93" s="325"/>
      <c r="D93" s="325"/>
      <c r="I93" s="325"/>
      <c r="J93" s="325"/>
    </row>
    <row r="94" spans="2:124" ht="13.5" customHeight="1">
      <c r="B94" s="325"/>
      <c r="C94" s="325"/>
      <c r="D94" s="325"/>
      <c r="I94" s="325"/>
      <c r="J94" s="325"/>
    </row>
    <row r="95" spans="2:124" ht="13.5" customHeight="1">
      <c r="B95" s="325"/>
      <c r="C95" s="325"/>
      <c r="D95" s="325"/>
      <c r="I95" s="325"/>
      <c r="J95" s="325"/>
    </row>
    <row r="96" spans="2:124" ht="13.5" customHeight="1"/>
    <row r="97" ht="13.5" customHeight="1"/>
    <row r="98" ht="13.5" customHeight="1"/>
    <row r="99" ht="13.5" customHeight="1"/>
    <row r="100" ht="13.5" customHeight="1"/>
  </sheetData>
  <autoFilter ref="B4:DU20" xr:uid="{00000000-0001-0000-0000-000000000000}">
    <filterColumn colId="11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8" showButton="0"/>
    <filterColumn colId="59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3" showButton="0"/>
    <filterColumn colId="114" showButton="0"/>
    <filterColumn colId="115" showButton="0"/>
    <filterColumn colId="116" showButton="0"/>
    <filterColumn colId="118" showButton="0"/>
    <filterColumn colId="119" showButton="0"/>
    <filterColumn colId="120" showButton="0"/>
  </autoFilter>
  <dataConsolidate/>
  <mergeCells count="87">
    <mergeCell ref="BG5:BG6"/>
    <mergeCell ref="BH5:BH6"/>
    <mergeCell ref="BI5:BI6"/>
    <mergeCell ref="BJ5:BJ6"/>
    <mergeCell ref="BA5:BA6"/>
    <mergeCell ref="BB5:BB6"/>
    <mergeCell ref="BC5:BC6"/>
    <mergeCell ref="BD5:BD6"/>
    <mergeCell ref="BE5:BE6"/>
    <mergeCell ref="BF5:BF6"/>
    <mergeCell ref="AU5:AU6"/>
    <mergeCell ref="AV5:AV6"/>
    <mergeCell ref="AW5:AW6"/>
    <mergeCell ref="AX5:AX6"/>
    <mergeCell ref="AY5:AY6"/>
    <mergeCell ref="AZ5:AZ6"/>
    <mergeCell ref="AO5:AO6"/>
    <mergeCell ref="AP5:AP6"/>
    <mergeCell ref="AQ5:AQ6"/>
    <mergeCell ref="AR5:AR6"/>
    <mergeCell ref="AS5:AS6"/>
    <mergeCell ref="AT5:AT6"/>
    <mergeCell ref="AI5:AI6"/>
    <mergeCell ref="AJ5:AJ6"/>
    <mergeCell ref="AK5:AK6"/>
    <mergeCell ref="AL5:AL6"/>
    <mergeCell ref="AM5:AM6"/>
    <mergeCell ref="AN5:AN6"/>
    <mergeCell ref="AC5:AC6"/>
    <mergeCell ref="AD5:AD6"/>
    <mergeCell ref="AE5:AE6"/>
    <mergeCell ref="AF5:AF6"/>
    <mergeCell ref="AG5:AG6"/>
    <mergeCell ref="AH5:AH6"/>
    <mergeCell ref="W5:W6"/>
    <mergeCell ref="X5:X6"/>
    <mergeCell ref="Y5:Y6"/>
    <mergeCell ref="Z5:Z6"/>
    <mergeCell ref="AA5:AA6"/>
    <mergeCell ref="AB5:AB6"/>
    <mergeCell ref="DF4:DJ4"/>
    <mergeCell ref="DK4:DO4"/>
    <mergeCell ref="DP4:DS4"/>
    <mergeCell ref="Q5:Q6"/>
    <mergeCell ref="R5:R6"/>
    <mergeCell ref="S5:S6"/>
    <mergeCell ref="T5:T6"/>
    <mergeCell ref="U5:U6"/>
    <mergeCell ref="V5:V6"/>
    <mergeCell ref="BZ4:CD4"/>
    <mergeCell ref="CE4:CJ4"/>
    <mergeCell ref="CK4:CO4"/>
    <mergeCell ref="CP4:CT4"/>
    <mergeCell ref="CU4:CZ4"/>
    <mergeCell ref="DA4:DE4"/>
    <mergeCell ref="BA4:BC4"/>
    <mergeCell ref="BD4:BF4"/>
    <mergeCell ref="BH4:BJ4"/>
    <mergeCell ref="BK4:BO4"/>
    <mergeCell ref="BP4:BT4"/>
    <mergeCell ref="BU4:BY4"/>
    <mergeCell ref="AI4:AK4"/>
    <mergeCell ref="AL4:AN4"/>
    <mergeCell ref="AO4:AQ4"/>
    <mergeCell ref="AR4:AT4"/>
    <mergeCell ref="AU4:AW4"/>
    <mergeCell ref="AX4:AZ4"/>
    <mergeCell ref="Q4:S4"/>
    <mergeCell ref="T4:V4"/>
    <mergeCell ref="W4:Y4"/>
    <mergeCell ref="Z4:AB4"/>
    <mergeCell ref="AC4:AE4"/>
    <mergeCell ref="AF4:AH4"/>
    <mergeCell ref="O4:O6"/>
    <mergeCell ref="P4:P6"/>
    <mergeCell ref="H4:H6"/>
    <mergeCell ref="I4:I6"/>
    <mergeCell ref="J4:J6"/>
    <mergeCell ref="K4:K6"/>
    <mergeCell ref="L4:L6"/>
    <mergeCell ref="M4:N6"/>
    <mergeCell ref="B4:B6"/>
    <mergeCell ref="C4:C6"/>
    <mergeCell ref="D4:D6"/>
    <mergeCell ref="E4:E6"/>
    <mergeCell ref="F4:F6"/>
    <mergeCell ref="G4:G6"/>
  </mergeCells>
  <conditionalFormatting sqref="BP8:BT11">
    <cfRule type="cellIs" dxfId="433" priority="183" operator="greaterThan">
      <formula>0</formula>
    </cfRule>
  </conditionalFormatting>
  <conditionalFormatting sqref="BP8:BT11">
    <cfRule type="cellIs" dxfId="432" priority="188" operator="greaterThan">
      <formula>0</formula>
    </cfRule>
  </conditionalFormatting>
  <conditionalFormatting sqref="BP8:BT11">
    <cfRule type="cellIs" dxfId="431" priority="186" operator="greaterThan">
      <formula>0</formula>
    </cfRule>
  </conditionalFormatting>
  <conditionalFormatting sqref="BP8:BT11">
    <cfRule type="cellIs" dxfId="430" priority="187" operator="greaterThan">
      <formula>0</formula>
    </cfRule>
  </conditionalFormatting>
  <conditionalFormatting sqref="BP8:BT11">
    <cfRule type="cellIs" dxfId="429" priority="185" operator="greaterThan">
      <formula>0</formula>
    </cfRule>
  </conditionalFormatting>
  <conditionalFormatting sqref="BP8:BT11">
    <cfRule type="cellIs" dxfId="428" priority="184" operator="greaterThan">
      <formula>0</formula>
    </cfRule>
  </conditionalFormatting>
  <conditionalFormatting sqref="BO7:BS7">
    <cfRule type="cellIs" dxfId="427" priority="177" operator="greaterThan">
      <formula>0</formula>
    </cfRule>
  </conditionalFormatting>
  <conditionalFormatting sqref="BO7:BS7">
    <cfRule type="cellIs" dxfId="426" priority="182" operator="greaterThan">
      <formula>0</formula>
    </cfRule>
  </conditionalFormatting>
  <conditionalFormatting sqref="BO7:BS7">
    <cfRule type="cellIs" dxfId="425" priority="180" operator="greaterThan">
      <formula>0</formula>
    </cfRule>
  </conditionalFormatting>
  <conditionalFormatting sqref="BO7:BS7">
    <cfRule type="cellIs" dxfId="424" priority="181" operator="greaterThan">
      <formula>0</formula>
    </cfRule>
  </conditionalFormatting>
  <conditionalFormatting sqref="BO7:BS7">
    <cfRule type="cellIs" dxfId="423" priority="179" operator="greaterThan">
      <formula>0</formula>
    </cfRule>
  </conditionalFormatting>
  <conditionalFormatting sqref="BO7:BS7">
    <cfRule type="cellIs" dxfId="422" priority="178" operator="greaterThan">
      <formula>0</formula>
    </cfRule>
  </conditionalFormatting>
  <conditionalFormatting sqref="BT7">
    <cfRule type="cellIs" dxfId="421" priority="171" operator="greaterThan">
      <formula>0</formula>
    </cfRule>
  </conditionalFormatting>
  <conditionalFormatting sqref="BT7">
    <cfRule type="cellIs" dxfId="420" priority="176" operator="greaterThan">
      <formula>0</formula>
    </cfRule>
  </conditionalFormatting>
  <conditionalFormatting sqref="BT7">
    <cfRule type="cellIs" dxfId="419" priority="174" operator="greaterThan">
      <formula>0</formula>
    </cfRule>
  </conditionalFormatting>
  <conditionalFormatting sqref="BT7">
    <cfRule type="cellIs" dxfId="418" priority="175" operator="greaterThan">
      <formula>0</formula>
    </cfRule>
  </conditionalFormatting>
  <conditionalFormatting sqref="BT7">
    <cfRule type="cellIs" dxfId="417" priority="173" operator="greaterThan">
      <formula>0</formula>
    </cfRule>
  </conditionalFormatting>
  <conditionalFormatting sqref="BT7">
    <cfRule type="cellIs" dxfId="416" priority="172" operator="greaterThan">
      <formula>0</formula>
    </cfRule>
  </conditionalFormatting>
  <conditionalFormatting sqref="S7:S11">
    <cfRule type="cellIs" dxfId="415" priority="170" operator="lessThan">
      <formula>0</formula>
    </cfRule>
  </conditionalFormatting>
  <conditionalFormatting sqref="Y7:Y11">
    <cfRule type="cellIs" dxfId="414" priority="169" operator="lessThan">
      <formula>0</formula>
    </cfRule>
  </conditionalFormatting>
  <conditionalFormatting sqref="AB7:AB11">
    <cfRule type="cellIs" dxfId="413" priority="168" operator="lessThan">
      <formula>0</formula>
    </cfRule>
  </conditionalFormatting>
  <conditionalFormatting sqref="AE7:AE11">
    <cfRule type="cellIs" dxfId="412" priority="167" operator="lessThan">
      <formula>0</formula>
    </cfRule>
  </conditionalFormatting>
  <conditionalFormatting sqref="AH7:AH11">
    <cfRule type="cellIs" dxfId="411" priority="166" operator="lessThan">
      <formula>0</formula>
    </cfRule>
  </conditionalFormatting>
  <conditionalFormatting sqref="AK7:AK11">
    <cfRule type="cellIs" dxfId="410" priority="165" operator="lessThan">
      <formula>0</formula>
    </cfRule>
  </conditionalFormatting>
  <conditionalFormatting sqref="AN7:AN11">
    <cfRule type="cellIs" dxfId="409" priority="164" operator="lessThan">
      <formula>0</formula>
    </cfRule>
  </conditionalFormatting>
  <conditionalFormatting sqref="AQ7">
    <cfRule type="cellIs" dxfId="408" priority="163" operator="greaterThan">
      <formula>0</formula>
    </cfRule>
  </conditionalFormatting>
  <conditionalFormatting sqref="AQ8:AQ11">
    <cfRule type="cellIs" dxfId="407" priority="162" operator="greaterThan">
      <formula>0</formula>
    </cfRule>
  </conditionalFormatting>
  <conditionalFormatting sqref="AT7">
    <cfRule type="cellIs" dxfId="406" priority="161" operator="greaterThan">
      <formula>0</formula>
    </cfRule>
  </conditionalFormatting>
  <conditionalFormatting sqref="AT8:AT11">
    <cfRule type="cellIs" dxfId="405" priority="160" operator="greaterThan">
      <formula>0</formula>
    </cfRule>
  </conditionalFormatting>
  <conditionalFormatting sqref="BF7:BG7">
    <cfRule type="cellIs" dxfId="404" priority="159" operator="greaterThan">
      <formula>0</formula>
    </cfRule>
  </conditionalFormatting>
  <conditionalFormatting sqref="BF8:BG11">
    <cfRule type="cellIs" dxfId="403" priority="158" operator="greaterThan">
      <formula>0</formula>
    </cfRule>
  </conditionalFormatting>
  <conditionalFormatting sqref="AW7">
    <cfRule type="cellIs" dxfId="402" priority="157" operator="greaterThan">
      <formula>0</formula>
    </cfRule>
  </conditionalFormatting>
  <conditionalFormatting sqref="AW8 AW11">
    <cfRule type="cellIs" dxfId="401" priority="156" operator="greaterThan">
      <formula>0</formula>
    </cfRule>
  </conditionalFormatting>
  <conditionalFormatting sqref="AZ7">
    <cfRule type="cellIs" dxfId="400" priority="155" operator="greaterThan">
      <formula>0</formula>
    </cfRule>
  </conditionalFormatting>
  <conditionalFormatting sqref="AZ8:AZ11">
    <cfRule type="cellIs" dxfId="399" priority="154" operator="greaterThan">
      <formula>0</formula>
    </cfRule>
  </conditionalFormatting>
  <conditionalFormatting sqref="BC7:BC11">
    <cfRule type="cellIs" dxfId="398" priority="153" operator="lessThan">
      <formula>0</formula>
    </cfRule>
  </conditionalFormatting>
  <conditionalFormatting sqref="BP12:BT12">
    <cfRule type="cellIs" dxfId="397" priority="147" operator="greaterThan">
      <formula>0</formula>
    </cfRule>
  </conditionalFormatting>
  <conditionalFormatting sqref="BP12:BT12">
    <cfRule type="cellIs" dxfId="396" priority="152" operator="greaterThan">
      <formula>0</formula>
    </cfRule>
  </conditionalFormatting>
  <conditionalFormatting sqref="BP12:BT12">
    <cfRule type="cellIs" dxfId="395" priority="150" operator="greaterThan">
      <formula>0</formula>
    </cfRule>
  </conditionalFormatting>
  <conditionalFormatting sqref="BP12:BT12">
    <cfRule type="cellIs" dxfId="394" priority="151" operator="greaterThan">
      <formula>0</formula>
    </cfRule>
  </conditionalFormatting>
  <conditionalFormatting sqref="BP12:BT12">
    <cfRule type="cellIs" dxfId="393" priority="149" operator="greaterThan">
      <formula>0</formula>
    </cfRule>
  </conditionalFormatting>
  <conditionalFormatting sqref="BP12:BT12">
    <cfRule type="cellIs" dxfId="392" priority="148" operator="greaterThan">
      <formula>0</formula>
    </cfRule>
  </conditionalFormatting>
  <conditionalFormatting sqref="S12">
    <cfRule type="cellIs" dxfId="391" priority="146" operator="lessThan">
      <formula>0</formula>
    </cfRule>
  </conditionalFormatting>
  <conditionalFormatting sqref="Y12">
    <cfRule type="cellIs" dxfId="390" priority="145" operator="lessThan">
      <formula>0</formula>
    </cfRule>
  </conditionalFormatting>
  <conditionalFormatting sqref="AB12">
    <cfRule type="cellIs" dxfId="389" priority="144" operator="lessThan">
      <formula>0</formula>
    </cfRule>
  </conditionalFormatting>
  <conditionalFormatting sqref="AE12">
    <cfRule type="cellIs" dxfId="388" priority="143" operator="lessThan">
      <formula>0</formula>
    </cfRule>
  </conditionalFormatting>
  <conditionalFormatting sqref="AH12">
    <cfRule type="cellIs" dxfId="387" priority="142" operator="lessThan">
      <formula>0</formula>
    </cfRule>
  </conditionalFormatting>
  <conditionalFormatting sqref="AK12">
    <cfRule type="cellIs" dxfId="386" priority="141" operator="lessThan">
      <formula>0</formula>
    </cfRule>
  </conditionalFormatting>
  <conditionalFormatting sqref="AN12">
    <cfRule type="cellIs" dxfId="385" priority="140" operator="lessThan">
      <formula>0</formula>
    </cfRule>
  </conditionalFormatting>
  <conditionalFormatting sqref="AQ12">
    <cfRule type="cellIs" dxfId="384" priority="139" operator="greaterThan">
      <formula>0</formula>
    </cfRule>
  </conditionalFormatting>
  <conditionalFormatting sqref="AT12">
    <cfRule type="cellIs" dxfId="383" priority="138" operator="greaterThan">
      <formula>0</formula>
    </cfRule>
  </conditionalFormatting>
  <conditionalFormatting sqref="BF12:BG12">
    <cfRule type="cellIs" dxfId="382" priority="137" operator="greaterThan">
      <formula>0</formula>
    </cfRule>
  </conditionalFormatting>
  <conditionalFormatting sqref="AW12">
    <cfRule type="cellIs" dxfId="381" priority="136" operator="greaterThan">
      <formula>0</formula>
    </cfRule>
  </conditionalFormatting>
  <conditionalFormatting sqref="AZ12">
    <cfRule type="cellIs" dxfId="380" priority="135" operator="greaterThan">
      <formula>0</formula>
    </cfRule>
  </conditionalFormatting>
  <conditionalFormatting sqref="BC12">
    <cfRule type="cellIs" dxfId="379" priority="134" operator="lessThan">
      <formula>0</formula>
    </cfRule>
  </conditionalFormatting>
  <conditionalFormatting sqref="BP13:BT13">
    <cfRule type="cellIs" dxfId="378" priority="128" operator="greaterThan">
      <formula>0</formula>
    </cfRule>
  </conditionalFormatting>
  <conditionalFormatting sqref="BP13:BT13">
    <cfRule type="cellIs" dxfId="377" priority="133" operator="greaterThan">
      <formula>0</formula>
    </cfRule>
  </conditionalFormatting>
  <conditionalFormatting sqref="BP13:BT13">
    <cfRule type="cellIs" dxfId="376" priority="131" operator="greaterThan">
      <formula>0</formula>
    </cfRule>
  </conditionalFormatting>
  <conditionalFormatting sqref="BP13:BT13">
    <cfRule type="cellIs" dxfId="375" priority="132" operator="greaterThan">
      <formula>0</formula>
    </cfRule>
  </conditionalFormatting>
  <conditionalFormatting sqref="BP13:BT13">
    <cfRule type="cellIs" dxfId="374" priority="130" operator="greaterThan">
      <formula>0</formula>
    </cfRule>
  </conditionalFormatting>
  <conditionalFormatting sqref="BP13:BT13">
    <cfRule type="cellIs" dxfId="373" priority="129" operator="greaterThan">
      <formula>0</formula>
    </cfRule>
  </conditionalFormatting>
  <conditionalFormatting sqref="S13">
    <cfRule type="cellIs" dxfId="372" priority="127" operator="lessThan">
      <formula>0</formula>
    </cfRule>
  </conditionalFormatting>
  <conditionalFormatting sqref="Y13">
    <cfRule type="cellIs" dxfId="371" priority="126" operator="lessThan">
      <formula>0</formula>
    </cfRule>
  </conditionalFormatting>
  <conditionalFormatting sqref="AB13">
    <cfRule type="cellIs" dxfId="370" priority="125" operator="lessThan">
      <formula>0</formula>
    </cfRule>
  </conditionalFormatting>
  <conditionalFormatting sqref="AE13">
    <cfRule type="cellIs" dxfId="369" priority="124" operator="lessThan">
      <formula>0</formula>
    </cfRule>
  </conditionalFormatting>
  <conditionalFormatting sqref="AH13">
    <cfRule type="cellIs" dxfId="368" priority="123" operator="lessThan">
      <formula>0</formula>
    </cfRule>
  </conditionalFormatting>
  <conditionalFormatting sqref="AK13">
    <cfRule type="cellIs" dxfId="367" priority="122" operator="lessThan">
      <formula>0</formula>
    </cfRule>
  </conditionalFormatting>
  <conditionalFormatting sqref="AN13">
    <cfRule type="cellIs" dxfId="366" priority="121" operator="lessThan">
      <formula>0</formula>
    </cfRule>
  </conditionalFormatting>
  <conditionalFormatting sqref="AQ13">
    <cfRule type="cellIs" dxfId="365" priority="120" operator="greaterThan">
      <formula>0</formula>
    </cfRule>
  </conditionalFormatting>
  <conditionalFormatting sqref="AT13">
    <cfRule type="cellIs" dxfId="364" priority="119" operator="greaterThan">
      <formula>0</formula>
    </cfRule>
  </conditionalFormatting>
  <conditionalFormatting sqref="BF13:BG13">
    <cfRule type="cellIs" dxfId="363" priority="118" operator="greaterThan">
      <formula>0</formula>
    </cfRule>
  </conditionalFormatting>
  <conditionalFormatting sqref="AW13">
    <cfRule type="cellIs" dxfId="362" priority="117" operator="greaterThan">
      <formula>0</formula>
    </cfRule>
  </conditionalFormatting>
  <conditionalFormatting sqref="AZ13">
    <cfRule type="cellIs" dxfId="361" priority="116" operator="greaterThan">
      <formula>0</formula>
    </cfRule>
  </conditionalFormatting>
  <conditionalFormatting sqref="BC13">
    <cfRule type="cellIs" dxfId="360" priority="115" operator="lessThan">
      <formula>0</formula>
    </cfRule>
  </conditionalFormatting>
  <conditionalFormatting sqref="BP14:BT15">
    <cfRule type="cellIs" dxfId="359" priority="109" operator="greaterThan">
      <formula>0</formula>
    </cfRule>
  </conditionalFormatting>
  <conditionalFormatting sqref="BP14:BT15">
    <cfRule type="cellIs" dxfId="358" priority="114" operator="greaterThan">
      <formula>0</formula>
    </cfRule>
  </conditionalFormatting>
  <conditionalFormatting sqref="BP14:BT15">
    <cfRule type="cellIs" dxfId="357" priority="112" operator="greaterThan">
      <formula>0</formula>
    </cfRule>
  </conditionalFormatting>
  <conditionalFormatting sqref="BP14:BT15">
    <cfRule type="cellIs" dxfId="356" priority="113" operator="greaterThan">
      <formula>0</formula>
    </cfRule>
  </conditionalFormatting>
  <conditionalFormatting sqref="BP14:BT15">
    <cfRule type="cellIs" dxfId="355" priority="111" operator="greaterThan">
      <formula>0</formula>
    </cfRule>
  </conditionalFormatting>
  <conditionalFormatting sqref="BP14:BT15">
    <cfRule type="cellIs" dxfId="354" priority="110" operator="greaterThan">
      <formula>0</formula>
    </cfRule>
  </conditionalFormatting>
  <conditionalFormatting sqref="S14:S15">
    <cfRule type="cellIs" dxfId="353" priority="108" operator="lessThan">
      <formula>0</formula>
    </cfRule>
  </conditionalFormatting>
  <conditionalFormatting sqref="Y14:Y15">
    <cfRule type="cellIs" dxfId="352" priority="107" operator="lessThan">
      <formula>0</formula>
    </cfRule>
  </conditionalFormatting>
  <conditionalFormatting sqref="AB14:AB15">
    <cfRule type="cellIs" dxfId="351" priority="106" operator="lessThan">
      <formula>0</formula>
    </cfRule>
  </conditionalFormatting>
  <conditionalFormatting sqref="AE14:AE15">
    <cfRule type="cellIs" dxfId="350" priority="105" operator="lessThan">
      <formula>0</formula>
    </cfRule>
  </conditionalFormatting>
  <conditionalFormatting sqref="AH14:AH15">
    <cfRule type="cellIs" dxfId="349" priority="104" operator="lessThan">
      <formula>0</formula>
    </cfRule>
  </conditionalFormatting>
  <conditionalFormatting sqref="AK14:AK15">
    <cfRule type="cellIs" dxfId="348" priority="103" operator="lessThan">
      <formula>0</formula>
    </cfRule>
  </conditionalFormatting>
  <conditionalFormatting sqref="AN14:AN15">
    <cfRule type="cellIs" dxfId="347" priority="102" operator="lessThan">
      <formula>0</formula>
    </cfRule>
  </conditionalFormatting>
  <conditionalFormatting sqref="AQ14:AQ15">
    <cfRule type="cellIs" dxfId="346" priority="101" operator="greaterThan">
      <formula>0</formula>
    </cfRule>
  </conditionalFormatting>
  <conditionalFormatting sqref="AT14:AT15">
    <cfRule type="cellIs" dxfId="345" priority="100" operator="greaterThan">
      <formula>0</formula>
    </cfRule>
  </conditionalFormatting>
  <conditionalFormatting sqref="BF14:BG15">
    <cfRule type="cellIs" dxfId="344" priority="99" operator="greaterThan">
      <formula>0</formula>
    </cfRule>
  </conditionalFormatting>
  <conditionalFormatting sqref="AW14:AW15">
    <cfRule type="cellIs" dxfId="343" priority="98" operator="greaterThan">
      <formula>0</formula>
    </cfRule>
  </conditionalFormatting>
  <conditionalFormatting sqref="AZ14:AZ15">
    <cfRule type="cellIs" dxfId="342" priority="97" operator="greaterThan">
      <formula>0</formula>
    </cfRule>
  </conditionalFormatting>
  <conditionalFormatting sqref="BC14:BC15">
    <cfRule type="cellIs" dxfId="341" priority="96" operator="lessThan">
      <formula>0</formula>
    </cfRule>
  </conditionalFormatting>
  <conditionalFormatting sqref="BP16:BT18">
    <cfRule type="cellIs" dxfId="340" priority="90" operator="greaterThan">
      <formula>0</formula>
    </cfRule>
  </conditionalFormatting>
  <conditionalFormatting sqref="BP16:BT18">
    <cfRule type="cellIs" dxfId="339" priority="95" operator="greaterThan">
      <formula>0</formula>
    </cfRule>
  </conditionalFormatting>
  <conditionalFormatting sqref="BP16:BT18">
    <cfRule type="cellIs" dxfId="338" priority="93" operator="greaterThan">
      <formula>0</formula>
    </cfRule>
  </conditionalFormatting>
  <conditionalFormatting sqref="BP16:BT18">
    <cfRule type="cellIs" dxfId="337" priority="94" operator="greaterThan">
      <formula>0</formula>
    </cfRule>
  </conditionalFormatting>
  <conditionalFormatting sqref="BP16:BT18">
    <cfRule type="cellIs" dxfId="336" priority="92" operator="greaterThan">
      <formula>0</formula>
    </cfRule>
  </conditionalFormatting>
  <conditionalFormatting sqref="BP16:BT18">
    <cfRule type="cellIs" dxfId="335" priority="91" operator="greaterThan">
      <formula>0</formula>
    </cfRule>
  </conditionalFormatting>
  <conditionalFormatting sqref="S16:S18">
    <cfRule type="cellIs" dxfId="334" priority="89" operator="lessThan">
      <formula>0</formula>
    </cfRule>
  </conditionalFormatting>
  <conditionalFormatting sqref="Y16:Y18">
    <cfRule type="cellIs" dxfId="333" priority="88" operator="lessThan">
      <formula>0</formula>
    </cfRule>
  </conditionalFormatting>
  <conditionalFormatting sqref="AB16:AB18">
    <cfRule type="cellIs" dxfId="332" priority="87" operator="lessThan">
      <formula>0</formula>
    </cfRule>
  </conditionalFormatting>
  <conditionalFormatting sqref="AE16:AE18">
    <cfRule type="cellIs" dxfId="331" priority="86" operator="lessThan">
      <formula>0</formula>
    </cfRule>
  </conditionalFormatting>
  <conditionalFormatting sqref="AH16:AH18">
    <cfRule type="cellIs" dxfId="330" priority="85" operator="lessThan">
      <formula>0</formula>
    </cfRule>
  </conditionalFormatting>
  <conditionalFormatting sqref="AK16:AK18">
    <cfRule type="cellIs" dxfId="329" priority="84" operator="lessThan">
      <formula>0</formula>
    </cfRule>
  </conditionalFormatting>
  <conditionalFormatting sqref="AN16:AN18">
    <cfRule type="cellIs" dxfId="328" priority="83" operator="lessThan">
      <formula>0</formula>
    </cfRule>
  </conditionalFormatting>
  <conditionalFormatting sqref="AQ16:AQ18">
    <cfRule type="cellIs" dxfId="327" priority="82" operator="greaterThan">
      <formula>0</formula>
    </cfRule>
  </conditionalFormatting>
  <conditionalFormatting sqref="AT16:AT18">
    <cfRule type="cellIs" dxfId="326" priority="81" operator="greaterThan">
      <formula>0</formula>
    </cfRule>
  </conditionalFormatting>
  <conditionalFormatting sqref="BF16:BG18">
    <cfRule type="cellIs" dxfId="325" priority="80" operator="greaterThan">
      <formula>0</formula>
    </cfRule>
  </conditionalFormatting>
  <conditionalFormatting sqref="AW16:AW18">
    <cfRule type="cellIs" dxfId="324" priority="79" operator="greaterThan">
      <formula>0</formula>
    </cfRule>
  </conditionalFormatting>
  <conditionalFormatting sqref="AZ16:AZ18">
    <cfRule type="cellIs" dxfId="323" priority="78" operator="greaterThan">
      <formula>0</formula>
    </cfRule>
  </conditionalFormatting>
  <conditionalFormatting sqref="BC16:BC18">
    <cfRule type="cellIs" dxfId="322" priority="77" operator="lessThan">
      <formula>0</formula>
    </cfRule>
  </conditionalFormatting>
  <conditionalFormatting sqref="BP19:BT19">
    <cfRule type="cellIs" dxfId="321" priority="71" operator="greaterThan">
      <formula>0</formula>
    </cfRule>
  </conditionalFormatting>
  <conditionalFormatting sqref="BP19:BT19">
    <cfRule type="cellIs" dxfId="320" priority="76" operator="greaterThan">
      <formula>0</formula>
    </cfRule>
  </conditionalFormatting>
  <conditionalFormatting sqref="BP19:BT19">
    <cfRule type="cellIs" dxfId="319" priority="74" operator="greaterThan">
      <formula>0</formula>
    </cfRule>
  </conditionalFormatting>
  <conditionalFormatting sqref="BP19:BT19">
    <cfRule type="cellIs" dxfId="318" priority="75" operator="greaterThan">
      <formula>0</formula>
    </cfRule>
  </conditionalFormatting>
  <conditionalFormatting sqref="BP19:BT19">
    <cfRule type="cellIs" dxfId="317" priority="73" operator="greaterThan">
      <formula>0</formula>
    </cfRule>
  </conditionalFormatting>
  <conditionalFormatting sqref="BP19:BT19">
    <cfRule type="cellIs" dxfId="316" priority="72" operator="greaterThan">
      <formula>0</formula>
    </cfRule>
  </conditionalFormatting>
  <conditionalFormatting sqref="S19">
    <cfRule type="cellIs" dxfId="315" priority="70" operator="lessThan">
      <formula>0</formula>
    </cfRule>
  </conditionalFormatting>
  <conditionalFormatting sqref="Y19">
    <cfRule type="cellIs" dxfId="314" priority="69" operator="lessThan">
      <formula>0</formula>
    </cfRule>
  </conditionalFormatting>
  <conditionalFormatting sqref="AB19">
    <cfRule type="cellIs" dxfId="313" priority="68" operator="lessThan">
      <formula>0</formula>
    </cfRule>
  </conditionalFormatting>
  <conditionalFormatting sqref="AE19">
    <cfRule type="cellIs" dxfId="312" priority="67" operator="lessThan">
      <formula>0</formula>
    </cfRule>
  </conditionalFormatting>
  <conditionalFormatting sqref="AH19">
    <cfRule type="cellIs" dxfId="311" priority="66" operator="lessThan">
      <formula>0</formula>
    </cfRule>
  </conditionalFormatting>
  <conditionalFormatting sqref="AK19">
    <cfRule type="cellIs" dxfId="310" priority="65" operator="lessThan">
      <formula>0</formula>
    </cfRule>
  </conditionalFormatting>
  <conditionalFormatting sqref="AN19">
    <cfRule type="cellIs" dxfId="309" priority="64" operator="lessThan">
      <formula>0</formula>
    </cfRule>
  </conditionalFormatting>
  <conditionalFormatting sqref="AQ19">
    <cfRule type="cellIs" dxfId="308" priority="63" operator="greaterThan">
      <formula>0</formula>
    </cfRule>
  </conditionalFormatting>
  <conditionalFormatting sqref="AT19">
    <cfRule type="cellIs" dxfId="307" priority="62" operator="greaterThan">
      <formula>0</formula>
    </cfRule>
  </conditionalFormatting>
  <conditionalFormatting sqref="BF19:BG19">
    <cfRule type="cellIs" dxfId="306" priority="61" operator="greaterThan">
      <formula>0</formula>
    </cfRule>
  </conditionalFormatting>
  <conditionalFormatting sqref="AW19">
    <cfRule type="cellIs" dxfId="305" priority="60" operator="greaterThan">
      <formula>0</formula>
    </cfRule>
  </conditionalFormatting>
  <conditionalFormatting sqref="AZ19">
    <cfRule type="cellIs" dxfId="304" priority="59" operator="greaterThan">
      <formula>0</formula>
    </cfRule>
  </conditionalFormatting>
  <conditionalFormatting sqref="BC19">
    <cfRule type="cellIs" dxfId="303" priority="58" operator="lessThan">
      <formula>0</formula>
    </cfRule>
  </conditionalFormatting>
  <conditionalFormatting sqref="BP20:BT20">
    <cfRule type="cellIs" dxfId="302" priority="52" operator="greaterThan">
      <formula>0</formula>
    </cfRule>
  </conditionalFormatting>
  <conditionalFormatting sqref="BP20:BT20">
    <cfRule type="cellIs" dxfId="301" priority="57" operator="greaterThan">
      <formula>0</formula>
    </cfRule>
  </conditionalFormatting>
  <conditionalFormatting sqref="BP20:BT20">
    <cfRule type="cellIs" dxfId="300" priority="55" operator="greaterThan">
      <formula>0</formula>
    </cfRule>
  </conditionalFormatting>
  <conditionalFormatting sqref="BP20:BT20">
    <cfRule type="cellIs" dxfId="299" priority="56" operator="greaterThan">
      <formula>0</formula>
    </cfRule>
  </conditionalFormatting>
  <conditionalFormatting sqref="BP20:BT20">
    <cfRule type="cellIs" dxfId="298" priority="54" operator="greaterThan">
      <formula>0</formula>
    </cfRule>
  </conditionalFormatting>
  <conditionalFormatting sqref="BP20:BT20">
    <cfRule type="cellIs" dxfId="297" priority="53" operator="greaterThan">
      <formula>0</formula>
    </cfRule>
  </conditionalFormatting>
  <conditionalFormatting sqref="S20">
    <cfRule type="cellIs" dxfId="296" priority="51" operator="lessThan">
      <formula>0</formula>
    </cfRule>
  </conditionalFormatting>
  <conditionalFormatting sqref="Y20">
    <cfRule type="cellIs" dxfId="295" priority="50" operator="lessThan">
      <formula>0</formula>
    </cfRule>
  </conditionalFormatting>
  <conditionalFormatting sqref="AB20">
    <cfRule type="cellIs" dxfId="294" priority="49" operator="lessThan">
      <formula>0</formula>
    </cfRule>
  </conditionalFormatting>
  <conditionalFormatting sqref="AE20">
    <cfRule type="cellIs" dxfId="293" priority="48" operator="lessThan">
      <formula>0</formula>
    </cfRule>
  </conditionalFormatting>
  <conditionalFormatting sqref="AH20">
    <cfRule type="cellIs" dxfId="292" priority="47" operator="lessThan">
      <formula>0</formula>
    </cfRule>
  </conditionalFormatting>
  <conditionalFormatting sqref="AK20">
    <cfRule type="cellIs" dxfId="291" priority="46" operator="lessThan">
      <formula>0</formula>
    </cfRule>
  </conditionalFormatting>
  <conditionalFormatting sqref="AN20">
    <cfRule type="cellIs" dxfId="290" priority="45" operator="lessThan">
      <formula>0</formula>
    </cfRule>
  </conditionalFormatting>
  <conditionalFormatting sqref="AQ20">
    <cfRule type="cellIs" dxfId="289" priority="44" operator="greaterThan">
      <formula>0</formula>
    </cfRule>
  </conditionalFormatting>
  <conditionalFormatting sqref="AT20">
    <cfRule type="cellIs" dxfId="288" priority="43" operator="greaterThan">
      <formula>0</formula>
    </cfRule>
  </conditionalFormatting>
  <conditionalFormatting sqref="BF20:BG20">
    <cfRule type="cellIs" dxfId="287" priority="42" operator="greaterThan">
      <formula>0</formula>
    </cfRule>
  </conditionalFormatting>
  <conditionalFormatting sqref="AW20">
    <cfRule type="cellIs" dxfId="286" priority="41" operator="greaterThan">
      <formula>0</formula>
    </cfRule>
  </conditionalFormatting>
  <conditionalFormatting sqref="AZ20">
    <cfRule type="cellIs" dxfId="285" priority="40" operator="greaterThan">
      <formula>0</formula>
    </cfRule>
  </conditionalFormatting>
  <conditionalFormatting sqref="BC20">
    <cfRule type="cellIs" dxfId="284" priority="39" operator="lessThan">
      <formula>0</formula>
    </cfRule>
  </conditionalFormatting>
  <conditionalFormatting sqref="BP21:BT27">
    <cfRule type="cellIs" dxfId="283" priority="33" operator="greaterThan">
      <formula>0</formula>
    </cfRule>
  </conditionalFormatting>
  <conditionalFormatting sqref="BP21:BT27">
    <cfRule type="cellIs" dxfId="282" priority="38" operator="greaterThan">
      <formula>0</formula>
    </cfRule>
  </conditionalFormatting>
  <conditionalFormatting sqref="BP21:BT27">
    <cfRule type="cellIs" dxfId="281" priority="36" operator="greaterThan">
      <formula>0</formula>
    </cfRule>
  </conditionalFormatting>
  <conditionalFormatting sqref="BP21:BT27">
    <cfRule type="cellIs" dxfId="280" priority="37" operator="greaterThan">
      <formula>0</formula>
    </cfRule>
  </conditionalFormatting>
  <conditionalFormatting sqref="BP21:BT27">
    <cfRule type="cellIs" dxfId="279" priority="35" operator="greaterThan">
      <formula>0</formula>
    </cfRule>
  </conditionalFormatting>
  <conditionalFormatting sqref="BP21:BT27">
    <cfRule type="cellIs" dxfId="278" priority="34" operator="greaterThan">
      <formula>0</formula>
    </cfRule>
  </conditionalFormatting>
  <conditionalFormatting sqref="S21:S27">
    <cfRule type="cellIs" dxfId="277" priority="32" operator="lessThan">
      <formula>0</formula>
    </cfRule>
  </conditionalFormatting>
  <conditionalFormatting sqref="Y21:Y27">
    <cfRule type="cellIs" dxfId="276" priority="31" operator="lessThan">
      <formula>0</formula>
    </cfRule>
  </conditionalFormatting>
  <conditionalFormatting sqref="AB21:AB27">
    <cfRule type="cellIs" dxfId="275" priority="30" operator="lessThan">
      <formula>0</formula>
    </cfRule>
  </conditionalFormatting>
  <conditionalFormatting sqref="AE21:AE27">
    <cfRule type="cellIs" dxfId="274" priority="29" operator="lessThan">
      <formula>0</formula>
    </cfRule>
  </conditionalFormatting>
  <conditionalFormatting sqref="AH21:AH27">
    <cfRule type="cellIs" dxfId="273" priority="28" operator="lessThan">
      <formula>0</formula>
    </cfRule>
  </conditionalFormatting>
  <conditionalFormatting sqref="AK21:AK27">
    <cfRule type="cellIs" dxfId="272" priority="27" operator="lessThan">
      <formula>0</formula>
    </cfRule>
  </conditionalFormatting>
  <conditionalFormatting sqref="AN21:AN27">
    <cfRule type="cellIs" dxfId="271" priority="26" operator="lessThan">
      <formula>0</formula>
    </cfRule>
  </conditionalFormatting>
  <conditionalFormatting sqref="AQ21:AQ27">
    <cfRule type="cellIs" dxfId="270" priority="25" operator="greaterThan">
      <formula>0</formula>
    </cfRule>
  </conditionalFormatting>
  <conditionalFormatting sqref="AT21:AT27">
    <cfRule type="cellIs" dxfId="269" priority="24" operator="greaterThan">
      <formula>0</formula>
    </cfRule>
  </conditionalFormatting>
  <conditionalFormatting sqref="BF21:BG27">
    <cfRule type="cellIs" dxfId="268" priority="23" operator="greaterThan">
      <formula>0</formula>
    </cfRule>
  </conditionalFormatting>
  <conditionalFormatting sqref="AW21:AW27">
    <cfRule type="cellIs" dxfId="267" priority="22" operator="greaterThan">
      <formula>0</formula>
    </cfRule>
  </conditionalFormatting>
  <conditionalFormatting sqref="AZ21:AZ27">
    <cfRule type="cellIs" dxfId="266" priority="21" operator="greaterThan">
      <formula>0</formula>
    </cfRule>
  </conditionalFormatting>
  <conditionalFormatting sqref="BC21:BC27">
    <cfRule type="cellIs" dxfId="265" priority="20" operator="lessThan">
      <formula>0</formula>
    </cfRule>
  </conditionalFormatting>
  <conditionalFormatting sqref="BP28:BT51">
    <cfRule type="cellIs" dxfId="18" priority="14" operator="greaterThan">
      <formula>0</formula>
    </cfRule>
  </conditionalFormatting>
  <conditionalFormatting sqref="BP28:BT51">
    <cfRule type="cellIs" dxfId="17" priority="19" operator="greaterThan">
      <formula>0</formula>
    </cfRule>
  </conditionalFormatting>
  <conditionalFormatting sqref="BP28:BT51">
    <cfRule type="cellIs" dxfId="16" priority="17" operator="greaterThan">
      <formula>0</formula>
    </cfRule>
  </conditionalFormatting>
  <conditionalFormatting sqref="BP28:BT51">
    <cfRule type="cellIs" dxfId="15" priority="18" operator="greaterThan">
      <formula>0</formula>
    </cfRule>
  </conditionalFormatting>
  <conditionalFormatting sqref="BP28:BT51">
    <cfRule type="cellIs" dxfId="14" priority="16" operator="greaterThan">
      <formula>0</formula>
    </cfRule>
  </conditionalFormatting>
  <conditionalFormatting sqref="BP28:BT51">
    <cfRule type="cellIs" dxfId="13" priority="15" operator="greaterThan">
      <formula>0</formula>
    </cfRule>
  </conditionalFormatting>
  <conditionalFormatting sqref="S28:S51">
    <cfRule type="cellIs" dxfId="12" priority="13" operator="lessThan">
      <formula>0</formula>
    </cfRule>
  </conditionalFormatting>
  <conditionalFormatting sqref="Y28:Y51">
    <cfRule type="cellIs" dxfId="11" priority="12" operator="lessThan">
      <formula>0</formula>
    </cfRule>
  </conditionalFormatting>
  <conditionalFormatting sqref="AB28:AB51">
    <cfRule type="cellIs" dxfId="10" priority="11" operator="lessThan">
      <formula>0</formula>
    </cfRule>
  </conditionalFormatting>
  <conditionalFormatting sqref="AE28:AE51">
    <cfRule type="cellIs" dxfId="9" priority="10" operator="lessThan">
      <formula>0</formula>
    </cfRule>
  </conditionalFormatting>
  <conditionalFormatting sqref="AH28:AH51">
    <cfRule type="cellIs" dxfId="8" priority="9" operator="lessThan">
      <formula>0</formula>
    </cfRule>
  </conditionalFormatting>
  <conditionalFormatting sqref="AK28:AK51">
    <cfRule type="cellIs" dxfId="7" priority="8" operator="lessThan">
      <formula>0</formula>
    </cfRule>
  </conditionalFormatting>
  <conditionalFormatting sqref="AN28:AN51">
    <cfRule type="cellIs" dxfId="6" priority="7" operator="lessThan">
      <formula>0</formula>
    </cfRule>
  </conditionalFormatting>
  <conditionalFormatting sqref="AQ28:AQ51">
    <cfRule type="cellIs" dxfId="5" priority="6" operator="greaterThan">
      <formula>0</formula>
    </cfRule>
  </conditionalFormatting>
  <conditionalFormatting sqref="AT28:AT51">
    <cfRule type="cellIs" dxfId="4" priority="5" operator="greaterThan">
      <formula>0</formula>
    </cfRule>
  </conditionalFormatting>
  <conditionalFormatting sqref="BF28:BG51">
    <cfRule type="cellIs" dxfId="3" priority="4" operator="greaterThan">
      <formula>0</formula>
    </cfRule>
  </conditionalFormatting>
  <conditionalFormatting sqref="AW28:AW51">
    <cfRule type="cellIs" dxfId="2" priority="3" operator="greaterThan">
      <formula>0</formula>
    </cfRule>
  </conditionalFormatting>
  <conditionalFormatting sqref="AZ28:AZ51">
    <cfRule type="cellIs" dxfId="1" priority="2" operator="greaterThan">
      <formula>0</formula>
    </cfRule>
  </conditionalFormatting>
  <conditionalFormatting sqref="BC28:BC51">
    <cfRule type="cellIs" dxfId="0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47A9-9D7B-41E0-BDAA-BB18518D3674}"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"/>
    <col min="2" max="2" width="20.140625" style="2" customWidth="1"/>
    <col min="3" max="3" width="120.5703125" style="2" bestFit="1" customWidth="1"/>
    <col min="4" max="4" width="10.140625" style="2" bestFit="1" customWidth="1"/>
    <col min="5" max="5" width="10.140625" style="2" hidden="1" customWidth="1"/>
    <col min="6" max="16384" width="9.140625" style="2"/>
  </cols>
  <sheetData>
    <row r="5" spans="2:5">
      <c r="C5" s="123" t="s">
        <v>104</v>
      </c>
      <c r="D5" s="1">
        <v>44308</v>
      </c>
      <c r="E5" s="1"/>
    </row>
    <row r="7" spans="2:5">
      <c r="B7" s="124" t="s">
        <v>105</v>
      </c>
      <c r="C7" s="125" t="s">
        <v>106</v>
      </c>
      <c r="D7" s="124" t="s">
        <v>107</v>
      </c>
      <c r="E7" s="126" t="s">
        <v>108</v>
      </c>
    </row>
    <row r="8" spans="2:5">
      <c r="B8" s="127">
        <v>1</v>
      </c>
      <c r="C8" s="128" t="s">
        <v>109</v>
      </c>
      <c r="D8" s="129">
        <f>$D$5-3</f>
        <v>44305</v>
      </c>
      <c r="E8" s="130"/>
    </row>
    <row r="9" spans="2:5" ht="25.5">
      <c r="B9" s="127">
        <v>2</v>
      </c>
      <c r="C9" s="131" t="s">
        <v>110</v>
      </c>
      <c r="D9" s="129">
        <f>$D$5-3</f>
        <v>44305</v>
      </c>
      <c r="E9" s="130"/>
    </row>
    <row r="10" spans="2:5" ht="25.5">
      <c r="B10" s="127">
        <v>3</v>
      </c>
      <c r="C10" s="131" t="s">
        <v>111</v>
      </c>
      <c r="D10" s="129">
        <f>$D$5-3</f>
        <v>44305</v>
      </c>
      <c r="E10" s="130"/>
    </row>
    <row r="11" spans="2:5">
      <c r="B11" s="124" t="s">
        <v>112</v>
      </c>
      <c r="C11" s="131"/>
      <c r="D11" s="129"/>
      <c r="E11" s="130"/>
    </row>
    <row r="12" spans="2:5" ht="25.5">
      <c r="B12" s="127">
        <f>B10+1</f>
        <v>4</v>
      </c>
      <c r="C12" s="131" t="s">
        <v>266</v>
      </c>
      <c r="D12" s="129">
        <f>D5-10</f>
        <v>44298</v>
      </c>
      <c r="E12" s="130"/>
    </row>
    <row r="13" spans="2:5" ht="38.25">
      <c r="B13" s="127">
        <f>B12+1</f>
        <v>5</v>
      </c>
      <c r="C13" s="131" t="s">
        <v>113</v>
      </c>
      <c r="D13" s="129">
        <f>$D$5-3</f>
        <v>44305</v>
      </c>
      <c r="E13" s="130"/>
    </row>
    <row r="14" spans="2:5">
      <c r="B14" s="127">
        <f t="shared" ref="B14:B15" si="0">B13+1</f>
        <v>6</v>
      </c>
      <c r="C14" s="128" t="s">
        <v>114</v>
      </c>
      <c r="D14" s="129">
        <f>$D$5-3</f>
        <v>44305</v>
      </c>
      <c r="E14" s="130"/>
    </row>
    <row r="15" spans="2:5" ht="38.25">
      <c r="B15" s="127">
        <f t="shared" si="0"/>
        <v>7</v>
      </c>
      <c r="C15" s="131" t="s">
        <v>115</v>
      </c>
      <c r="D15" s="129">
        <f>$D$5-3</f>
        <v>44305</v>
      </c>
      <c r="E15" s="130"/>
    </row>
    <row r="16" spans="2:5">
      <c r="B16" s="215" t="s">
        <v>264</v>
      </c>
      <c r="C16" s="132"/>
      <c r="D16" s="129"/>
      <c r="E16" s="130"/>
    </row>
    <row r="17" spans="2:7" ht="38.25">
      <c r="B17" s="127">
        <f>B15+1</f>
        <v>8</v>
      </c>
      <c r="C17" s="216" t="s">
        <v>265</v>
      </c>
      <c r="D17" s="129">
        <f>D5-3</f>
        <v>44305</v>
      </c>
      <c r="E17" s="130"/>
    </row>
    <row r="18" spans="2:7">
      <c r="B18" s="127">
        <f>B17+1</f>
        <v>9</v>
      </c>
      <c r="C18" s="217" t="s">
        <v>213</v>
      </c>
      <c r="D18" s="129">
        <f>D5-2</f>
        <v>44306</v>
      </c>
      <c r="E18" s="130"/>
    </row>
    <row r="19" spans="2:7">
      <c r="B19" s="127">
        <f t="shared" ref="B19:B21" si="1">B18+1</f>
        <v>10</v>
      </c>
      <c r="C19" s="217" t="s">
        <v>262</v>
      </c>
      <c r="D19" s="239">
        <f>D5-2</f>
        <v>44306</v>
      </c>
      <c r="E19" s="130"/>
    </row>
    <row r="20" spans="2:7">
      <c r="B20" s="127">
        <f t="shared" si="1"/>
        <v>11</v>
      </c>
      <c r="C20" s="218" t="s">
        <v>214</v>
      </c>
      <c r="D20" s="129">
        <f>D5-2</f>
        <v>44306</v>
      </c>
      <c r="E20" s="130"/>
    </row>
    <row r="21" spans="2:7">
      <c r="B21" s="127">
        <f t="shared" si="1"/>
        <v>12</v>
      </c>
      <c r="C21" s="219" t="s">
        <v>215</v>
      </c>
      <c r="D21" s="129">
        <f>D5-2</f>
        <v>44306</v>
      </c>
      <c r="E21" s="130"/>
    </row>
    <row r="22" spans="2:7">
      <c r="B22" s="134"/>
      <c r="C22" s="135"/>
      <c r="D22" s="136"/>
      <c r="G22" s="137"/>
    </row>
    <row r="23" spans="2:7">
      <c r="C23" s="138" t="s">
        <v>116</v>
      </c>
    </row>
    <row r="24" spans="2:7">
      <c r="C24" s="133" t="s">
        <v>117</v>
      </c>
    </row>
    <row r="25" spans="2:7">
      <c r="C25" s="133" t="s">
        <v>118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7DF8-2C28-4820-A39B-76AC2BB1E76C}">
  <sheetPr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222" customWidth="1"/>
    <col min="2" max="2" width="15.5703125" style="220" customWidth="1"/>
    <col min="3" max="4" width="25.5703125" style="222" customWidth="1"/>
    <col min="5" max="5" width="17.5703125" style="222" customWidth="1"/>
    <col min="6" max="6" width="15.5703125" style="222" customWidth="1"/>
    <col min="7" max="7" width="25.5703125" style="222" customWidth="1"/>
    <col min="8" max="8" width="104.42578125" style="223" bestFit="1" customWidth="1"/>
    <col min="9" max="9" width="116.42578125" style="222" customWidth="1"/>
    <col min="10" max="16384" width="8.5703125" style="222"/>
  </cols>
  <sheetData>
    <row r="1" spans="2:10">
      <c r="C1" s="221"/>
    </row>
    <row r="2" spans="2:10" s="226" customFormat="1" ht="31.5">
      <c r="B2" s="224" t="s">
        <v>216</v>
      </c>
      <c r="C2" s="225" t="s">
        <v>263</v>
      </c>
      <c r="D2" s="225" t="s">
        <v>218</v>
      </c>
      <c r="E2" s="225" t="s">
        <v>219</v>
      </c>
      <c r="F2" s="225" t="s">
        <v>220</v>
      </c>
      <c r="G2" s="225" t="s">
        <v>221</v>
      </c>
      <c r="H2" s="225" t="s">
        <v>52</v>
      </c>
      <c r="I2" s="225" t="s">
        <v>222</v>
      </c>
    </row>
    <row r="3" spans="2:10" s="230" customFormat="1" ht="30" hidden="1" customHeight="1">
      <c r="B3" s="227" t="s">
        <v>216</v>
      </c>
      <c r="C3" s="228" t="s">
        <v>217</v>
      </c>
      <c r="D3" s="228" t="s">
        <v>218</v>
      </c>
      <c r="E3" s="228" t="s">
        <v>219</v>
      </c>
      <c r="F3" s="228" t="s">
        <v>223</v>
      </c>
      <c r="G3" s="228" t="s">
        <v>224</v>
      </c>
      <c r="H3" s="229" t="s">
        <v>52</v>
      </c>
      <c r="I3" s="228" t="s">
        <v>225</v>
      </c>
      <c r="J3" s="227" t="s">
        <v>226</v>
      </c>
    </row>
    <row r="4" spans="2:10" ht="39.6" customHeight="1">
      <c r="B4" s="231" t="s">
        <v>227</v>
      </c>
      <c r="C4" s="232" t="s">
        <v>141</v>
      </c>
      <c r="D4" s="233" t="s">
        <v>228</v>
      </c>
      <c r="E4" s="234" t="s">
        <v>229</v>
      </c>
      <c r="F4" s="234" t="s">
        <v>230</v>
      </c>
      <c r="G4" s="234" t="s">
        <v>231</v>
      </c>
      <c r="H4" s="235"/>
      <c r="I4" s="236" t="s">
        <v>232</v>
      </c>
      <c r="J4" s="237"/>
    </row>
    <row r="5" spans="2:10" ht="40.35" hidden="1" customHeight="1">
      <c r="B5" s="231" t="s">
        <v>233</v>
      </c>
      <c r="C5" s="232" t="s">
        <v>234</v>
      </c>
      <c r="D5" s="233" t="s">
        <v>235</v>
      </c>
      <c r="E5" s="234" t="s">
        <v>236</v>
      </c>
      <c r="F5" s="234" t="s">
        <v>237</v>
      </c>
      <c r="G5" s="234" t="s">
        <v>238</v>
      </c>
      <c r="H5" s="235" t="s">
        <v>230</v>
      </c>
      <c r="I5" s="234"/>
      <c r="J5" s="237"/>
    </row>
    <row r="6" spans="2:10" ht="40.35" hidden="1" customHeight="1">
      <c r="B6" s="231" t="s">
        <v>233</v>
      </c>
      <c r="C6" s="232" t="s">
        <v>239</v>
      </c>
      <c r="D6" s="233" t="s">
        <v>240</v>
      </c>
      <c r="E6" s="234" t="s">
        <v>241</v>
      </c>
      <c r="F6" s="234" t="s">
        <v>237</v>
      </c>
      <c r="G6" s="234" t="s">
        <v>242</v>
      </c>
      <c r="H6" s="235" t="s">
        <v>243</v>
      </c>
      <c r="I6" s="234"/>
      <c r="J6" s="237"/>
    </row>
    <row r="7" spans="2:10" ht="40.35" customHeight="1">
      <c r="B7" s="231" t="s">
        <v>133</v>
      </c>
      <c r="C7" s="232" t="s">
        <v>239</v>
      </c>
      <c r="D7" s="233" t="s">
        <v>240</v>
      </c>
      <c r="E7" s="234" t="s">
        <v>244</v>
      </c>
      <c r="F7" s="234" t="s">
        <v>237</v>
      </c>
      <c r="G7" s="234" t="s">
        <v>242</v>
      </c>
      <c r="H7" s="235" t="s">
        <v>243</v>
      </c>
      <c r="I7" s="234"/>
      <c r="J7" s="237"/>
    </row>
    <row r="8" spans="2:10" ht="40.35" customHeight="1">
      <c r="B8" s="231" t="s">
        <v>133</v>
      </c>
      <c r="C8" s="232" t="s">
        <v>141</v>
      </c>
      <c r="D8" s="233" t="s">
        <v>235</v>
      </c>
      <c r="E8" s="234" t="s">
        <v>236</v>
      </c>
      <c r="F8" s="234" t="s">
        <v>237</v>
      </c>
      <c r="G8" s="234" t="s">
        <v>245</v>
      </c>
      <c r="H8" s="235" t="s">
        <v>246</v>
      </c>
      <c r="I8" s="234"/>
      <c r="J8" s="237"/>
    </row>
    <row r="9" spans="2:10" ht="40.35" customHeight="1">
      <c r="B9" s="231" t="s">
        <v>227</v>
      </c>
      <c r="C9" s="232" t="s">
        <v>247</v>
      </c>
      <c r="D9" s="233" t="s">
        <v>248</v>
      </c>
      <c r="E9" s="234" t="s">
        <v>249</v>
      </c>
      <c r="F9" s="234" t="s">
        <v>250</v>
      </c>
      <c r="G9" s="234" t="s">
        <v>251</v>
      </c>
      <c r="H9" s="235" t="s">
        <v>252</v>
      </c>
      <c r="I9" s="236" t="s">
        <v>232</v>
      </c>
      <c r="J9" s="237"/>
    </row>
    <row r="10" spans="2:10" ht="40.35" hidden="1" customHeight="1">
      <c r="B10" s="231" t="s">
        <v>233</v>
      </c>
      <c r="C10" s="232" t="s">
        <v>253</v>
      </c>
      <c r="D10" s="233" t="s">
        <v>235</v>
      </c>
      <c r="E10" s="234" t="s">
        <v>249</v>
      </c>
      <c r="F10" s="234" t="s">
        <v>250</v>
      </c>
      <c r="G10" s="234" t="s">
        <v>251</v>
      </c>
      <c r="H10" s="235" t="s">
        <v>252</v>
      </c>
      <c r="I10" s="234"/>
      <c r="J10" s="237"/>
    </row>
    <row r="11" spans="2:10" ht="40.35" hidden="1" customHeight="1">
      <c r="B11" s="231" t="s">
        <v>233</v>
      </c>
      <c r="C11" s="232" t="s">
        <v>254</v>
      </c>
      <c r="D11" s="233" t="s">
        <v>230</v>
      </c>
      <c r="E11" s="234" t="s">
        <v>241</v>
      </c>
      <c r="F11" s="234" t="s">
        <v>255</v>
      </c>
      <c r="G11" s="234" t="s">
        <v>256</v>
      </c>
      <c r="H11" s="235" t="s">
        <v>257</v>
      </c>
      <c r="I11" s="234"/>
      <c r="J11" s="237"/>
    </row>
    <row r="12" spans="2:10" ht="40.35" customHeight="1">
      <c r="B12" s="231" t="s">
        <v>133</v>
      </c>
      <c r="C12" s="232" t="s">
        <v>247</v>
      </c>
      <c r="D12" s="233" t="s">
        <v>248</v>
      </c>
      <c r="E12" s="234" t="s">
        <v>258</v>
      </c>
      <c r="F12" s="234" t="s">
        <v>250</v>
      </c>
      <c r="G12" s="234" t="s">
        <v>251</v>
      </c>
      <c r="H12" s="235" t="s">
        <v>230</v>
      </c>
      <c r="I12" s="234"/>
      <c r="J12" s="237"/>
    </row>
    <row r="13" spans="2:10" ht="40.35" customHeight="1">
      <c r="B13" s="231" t="s">
        <v>133</v>
      </c>
      <c r="C13" s="232" t="s">
        <v>259</v>
      </c>
      <c r="D13" s="233" t="s">
        <v>230</v>
      </c>
      <c r="E13" s="234" t="s">
        <v>244</v>
      </c>
      <c r="F13" s="234" t="s">
        <v>255</v>
      </c>
      <c r="G13" s="234" t="s">
        <v>256</v>
      </c>
      <c r="H13" s="235" t="s">
        <v>260</v>
      </c>
      <c r="I13" s="234"/>
      <c r="J13" s="237"/>
    </row>
    <row r="14" spans="2:10" ht="40.35" hidden="1" customHeight="1">
      <c r="B14" s="231"/>
      <c r="C14" s="232"/>
      <c r="D14" s="233">
        <v>0</v>
      </c>
      <c r="E14" s="234">
        <v>0</v>
      </c>
      <c r="F14" s="234">
        <v>0</v>
      </c>
      <c r="G14" s="234">
        <v>0</v>
      </c>
      <c r="H14" s="235">
        <v>0</v>
      </c>
      <c r="I14" s="234"/>
      <c r="J14" s="237"/>
    </row>
    <row r="15" spans="2:10" ht="40.35" hidden="1" customHeight="1">
      <c r="B15" s="231"/>
      <c r="C15" s="232"/>
      <c r="D15" s="233">
        <v>0</v>
      </c>
      <c r="E15" s="234">
        <v>0</v>
      </c>
      <c r="F15" s="234">
        <v>0</v>
      </c>
      <c r="G15" s="234">
        <v>0</v>
      </c>
      <c r="H15" s="235">
        <v>0</v>
      </c>
      <c r="I15" s="234"/>
      <c r="J15" s="237"/>
    </row>
    <row r="16" spans="2:10" ht="40.35" hidden="1" customHeight="1">
      <c r="B16" s="231"/>
      <c r="C16" s="232"/>
      <c r="D16" s="233">
        <v>0</v>
      </c>
      <c r="E16" s="234">
        <v>0</v>
      </c>
      <c r="F16" s="234">
        <v>0</v>
      </c>
      <c r="G16" s="234">
        <v>0</v>
      </c>
      <c r="H16" s="235">
        <v>0</v>
      </c>
      <c r="I16" s="234"/>
      <c r="J16" s="237"/>
    </row>
    <row r="17" spans="2:10" ht="40.35" hidden="1" customHeight="1">
      <c r="B17" s="231"/>
      <c r="C17" s="232"/>
      <c r="D17" s="233">
        <v>0</v>
      </c>
      <c r="E17" s="234">
        <v>0</v>
      </c>
      <c r="F17" s="234">
        <v>0</v>
      </c>
      <c r="G17" s="234">
        <v>0</v>
      </c>
      <c r="H17" s="235">
        <v>0</v>
      </c>
      <c r="I17" s="234"/>
      <c r="J17" s="237"/>
    </row>
    <row r="18" spans="2:10" ht="40.35" hidden="1" customHeight="1">
      <c r="B18" s="231"/>
      <c r="C18" s="232"/>
      <c r="D18" s="233">
        <v>0</v>
      </c>
      <c r="E18" s="234">
        <v>0</v>
      </c>
      <c r="F18" s="234">
        <v>0</v>
      </c>
      <c r="G18" s="234">
        <v>0</v>
      </c>
      <c r="H18" s="235">
        <v>0</v>
      </c>
      <c r="I18" s="234"/>
      <c r="J18" s="237"/>
    </row>
    <row r="19" spans="2:10" ht="40.35" hidden="1" customHeight="1">
      <c r="B19" s="231"/>
      <c r="C19" s="232"/>
      <c r="D19" s="233">
        <v>0</v>
      </c>
      <c r="E19" s="234">
        <v>0</v>
      </c>
      <c r="F19" s="234">
        <v>0</v>
      </c>
      <c r="G19" s="234">
        <v>0</v>
      </c>
      <c r="H19" s="235">
        <v>0</v>
      </c>
      <c r="I19" s="234"/>
      <c r="J19" s="237"/>
    </row>
    <row r="20" spans="2:10" ht="40.35" hidden="1" customHeight="1">
      <c r="B20" s="231"/>
      <c r="C20" s="232"/>
      <c r="D20" s="233">
        <v>0</v>
      </c>
      <c r="E20" s="234">
        <v>0</v>
      </c>
      <c r="F20" s="234">
        <v>0</v>
      </c>
      <c r="G20" s="234">
        <v>0</v>
      </c>
      <c r="H20" s="235">
        <v>0</v>
      </c>
      <c r="I20" s="234"/>
      <c r="J20" s="237"/>
    </row>
    <row r="21" spans="2:10" ht="40.35" hidden="1" customHeight="1">
      <c r="B21" s="231"/>
      <c r="C21" s="232"/>
      <c r="D21" s="233">
        <v>0</v>
      </c>
      <c r="E21" s="234">
        <v>0</v>
      </c>
      <c r="F21" s="234">
        <v>0</v>
      </c>
      <c r="G21" s="234">
        <v>0</v>
      </c>
      <c r="H21" s="235">
        <v>0</v>
      </c>
      <c r="I21" s="234"/>
      <c r="J21" s="237"/>
    </row>
    <row r="22" spans="2:10" ht="40.35" hidden="1" customHeight="1">
      <c r="B22" s="231"/>
      <c r="C22" s="232"/>
      <c r="D22" s="233">
        <v>0</v>
      </c>
      <c r="E22" s="234">
        <v>0</v>
      </c>
      <c r="F22" s="234">
        <v>0</v>
      </c>
      <c r="G22" s="234">
        <v>0</v>
      </c>
      <c r="H22" s="235">
        <v>0</v>
      </c>
      <c r="I22" s="234"/>
      <c r="J22" s="237"/>
    </row>
    <row r="23" spans="2:10" ht="40.35" hidden="1" customHeight="1">
      <c r="B23" s="231"/>
      <c r="C23" s="232"/>
      <c r="D23" s="233">
        <v>0</v>
      </c>
      <c r="E23" s="234">
        <v>0</v>
      </c>
      <c r="F23" s="234">
        <v>0</v>
      </c>
      <c r="G23" s="234">
        <v>0</v>
      </c>
      <c r="H23" s="235">
        <v>0</v>
      </c>
      <c r="I23" s="234"/>
      <c r="J23" s="237"/>
    </row>
    <row r="24" spans="2:10" ht="40.35" hidden="1" customHeight="1">
      <c r="B24" s="231"/>
      <c r="C24" s="232"/>
      <c r="D24" s="233">
        <v>0</v>
      </c>
      <c r="E24" s="234">
        <v>0</v>
      </c>
      <c r="F24" s="234">
        <v>0</v>
      </c>
      <c r="G24" s="234">
        <v>0</v>
      </c>
      <c r="H24" s="235">
        <v>0</v>
      </c>
      <c r="I24" s="234"/>
      <c r="J24" s="237"/>
    </row>
    <row r="25" spans="2:10" ht="40.35" hidden="1" customHeight="1">
      <c r="B25" s="231"/>
      <c r="C25" s="232"/>
      <c r="D25" s="233">
        <v>0</v>
      </c>
      <c r="E25" s="234">
        <v>0</v>
      </c>
      <c r="F25" s="234">
        <v>0</v>
      </c>
      <c r="G25" s="234">
        <v>0</v>
      </c>
      <c r="H25" s="235">
        <v>0</v>
      </c>
      <c r="I25" s="234"/>
      <c r="J25" s="237"/>
    </row>
    <row r="26" spans="2:10" ht="40.35" hidden="1" customHeight="1">
      <c r="B26" s="231"/>
      <c r="C26" s="232"/>
      <c r="D26" s="233">
        <v>0</v>
      </c>
      <c r="E26" s="234">
        <v>0</v>
      </c>
      <c r="F26" s="234">
        <v>0</v>
      </c>
      <c r="G26" s="234">
        <v>0</v>
      </c>
      <c r="H26" s="235">
        <v>0</v>
      </c>
      <c r="I26" s="234"/>
      <c r="J26" s="237"/>
    </row>
    <row r="27" spans="2:10" ht="40.35" hidden="1" customHeight="1">
      <c r="B27" s="231"/>
      <c r="C27" s="232"/>
      <c r="D27" s="233">
        <v>0</v>
      </c>
      <c r="E27" s="234">
        <v>0</v>
      </c>
      <c r="F27" s="234">
        <v>0</v>
      </c>
      <c r="G27" s="234">
        <v>0</v>
      </c>
      <c r="H27" s="235">
        <v>0</v>
      </c>
      <c r="I27" s="234"/>
      <c r="J27" s="237"/>
    </row>
    <row r="28" spans="2:10" ht="40.35" hidden="1" customHeight="1">
      <c r="B28" s="231"/>
      <c r="C28" s="232"/>
      <c r="D28" s="233">
        <v>0</v>
      </c>
      <c r="E28" s="234">
        <v>0</v>
      </c>
      <c r="F28" s="234">
        <v>0</v>
      </c>
      <c r="G28" s="234">
        <v>0</v>
      </c>
      <c r="H28" s="235">
        <v>0</v>
      </c>
      <c r="I28" s="234"/>
      <c r="J28" s="237"/>
    </row>
    <row r="29" spans="2:10" ht="40.35" hidden="1" customHeight="1">
      <c r="B29" s="231"/>
      <c r="C29" s="232"/>
      <c r="D29" s="233">
        <v>0</v>
      </c>
      <c r="E29" s="234">
        <v>0</v>
      </c>
      <c r="F29" s="234">
        <v>0</v>
      </c>
      <c r="G29" s="234">
        <v>0</v>
      </c>
      <c r="H29" s="235">
        <v>0</v>
      </c>
      <c r="I29" s="234"/>
      <c r="J29" s="237"/>
    </row>
    <row r="30" spans="2:10" ht="40.35" hidden="1" customHeight="1">
      <c r="B30" s="231"/>
      <c r="C30" s="232"/>
      <c r="D30" s="233">
        <v>0</v>
      </c>
      <c r="E30" s="234">
        <v>0</v>
      </c>
      <c r="F30" s="234">
        <v>0</v>
      </c>
      <c r="G30" s="234">
        <v>0</v>
      </c>
      <c r="H30" s="235">
        <v>0</v>
      </c>
      <c r="I30" s="234"/>
      <c r="J30" s="237"/>
    </row>
    <row r="31" spans="2:10" ht="40.35" hidden="1" customHeight="1">
      <c r="B31" s="231"/>
      <c r="C31" s="232"/>
      <c r="D31" s="233">
        <v>0</v>
      </c>
      <c r="E31" s="234">
        <v>0</v>
      </c>
      <c r="F31" s="234">
        <v>0</v>
      </c>
      <c r="G31" s="234">
        <v>0</v>
      </c>
      <c r="H31" s="235">
        <v>0</v>
      </c>
      <c r="I31" s="234"/>
      <c r="J31" s="237"/>
    </row>
    <row r="32" spans="2:10" ht="40.35" hidden="1" customHeight="1">
      <c r="B32" s="231"/>
      <c r="C32" s="232"/>
      <c r="D32" s="233">
        <v>0</v>
      </c>
      <c r="E32" s="234">
        <v>0</v>
      </c>
      <c r="F32" s="234">
        <v>0</v>
      </c>
      <c r="G32" s="234">
        <v>0</v>
      </c>
      <c r="H32" s="235">
        <v>0</v>
      </c>
      <c r="I32" s="234"/>
      <c r="J32" s="237"/>
    </row>
    <row r="33" spans="2:10" ht="40.35" hidden="1" customHeight="1">
      <c r="B33" s="231"/>
      <c r="C33" s="232"/>
      <c r="D33" s="233">
        <v>0</v>
      </c>
      <c r="E33" s="234">
        <v>0</v>
      </c>
      <c r="F33" s="234">
        <v>0</v>
      </c>
      <c r="G33" s="234">
        <v>0</v>
      </c>
      <c r="H33" s="235">
        <v>0</v>
      </c>
      <c r="I33" s="234"/>
      <c r="J33" s="237"/>
    </row>
    <row r="34" spans="2:10" ht="40.35" hidden="1" customHeight="1">
      <c r="B34" s="231"/>
      <c r="C34" s="232"/>
      <c r="D34" s="233">
        <v>0</v>
      </c>
      <c r="E34" s="234">
        <v>0</v>
      </c>
      <c r="F34" s="234">
        <v>0</v>
      </c>
      <c r="G34" s="234">
        <v>0</v>
      </c>
      <c r="H34" s="235">
        <v>0</v>
      </c>
      <c r="I34" s="234"/>
      <c r="J34" s="237"/>
    </row>
    <row r="35" spans="2:10" ht="40.35" hidden="1" customHeight="1">
      <c r="B35" s="231"/>
      <c r="C35" s="232"/>
      <c r="D35" s="233">
        <v>0</v>
      </c>
      <c r="E35" s="234">
        <v>0</v>
      </c>
      <c r="F35" s="234">
        <v>0</v>
      </c>
      <c r="G35" s="234">
        <v>0</v>
      </c>
      <c r="H35" s="235">
        <v>0</v>
      </c>
      <c r="I35" s="234"/>
      <c r="J35" s="237"/>
    </row>
    <row r="36" spans="2:10" ht="40.35" hidden="1" customHeight="1">
      <c r="B36" s="231"/>
      <c r="C36" s="232"/>
      <c r="D36" s="233">
        <v>0</v>
      </c>
      <c r="E36" s="234">
        <v>0</v>
      </c>
      <c r="F36" s="234">
        <v>0</v>
      </c>
      <c r="G36" s="234">
        <v>0</v>
      </c>
      <c r="H36" s="235">
        <v>0</v>
      </c>
      <c r="I36" s="234"/>
      <c r="J36" s="237"/>
    </row>
    <row r="37" spans="2:10" ht="40.35" hidden="1" customHeight="1">
      <c r="B37" s="231"/>
      <c r="C37" s="232"/>
      <c r="D37" s="233">
        <v>0</v>
      </c>
      <c r="E37" s="234">
        <v>0</v>
      </c>
      <c r="F37" s="234">
        <v>0</v>
      </c>
      <c r="G37" s="234">
        <v>0</v>
      </c>
      <c r="H37" s="235">
        <v>0</v>
      </c>
      <c r="I37" s="234"/>
      <c r="J37" s="237"/>
    </row>
    <row r="38" spans="2:10" ht="40.35" hidden="1" customHeight="1">
      <c r="B38" s="231"/>
      <c r="C38" s="232"/>
      <c r="D38" s="233">
        <v>0</v>
      </c>
      <c r="E38" s="234">
        <v>0</v>
      </c>
      <c r="F38" s="234">
        <v>0</v>
      </c>
      <c r="G38" s="234">
        <v>0</v>
      </c>
      <c r="H38" s="235">
        <v>0</v>
      </c>
      <c r="I38" s="234"/>
      <c r="J38" s="237"/>
    </row>
    <row r="39" spans="2:10" ht="40.35" hidden="1" customHeight="1">
      <c r="B39" s="231"/>
      <c r="C39" s="232"/>
      <c r="D39" s="233">
        <v>0</v>
      </c>
      <c r="E39" s="234">
        <v>0</v>
      </c>
      <c r="F39" s="234">
        <v>0</v>
      </c>
      <c r="G39" s="234">
        <v>0</v>
      </c>
      <c r="H39" s="235">
        <v>0</v>
      </c>
      <c r="I39" s="234"/>
      <c r="J39" s="237"/>
    </row>
    <row r="40" spans="2:10" ht="40.35" hidden="1" customHeight="1">
      <c r="B40" s="231"/>
      <c r="C40" s="232"/>
      <c r="D40" s="233">
        <v>0</v>
      </c>
      <c r="E40" s="234">
        <v>0</v>
      </c>
      <c r="F40" s="234">
        <v>0</v>
      </c>
      <c r="G40" s="234">
        <v>0</v>
      </c>
      <c r="H40" s="235">
        <v>0</v>
      </c>
      <c r="I40" s="234"/>
      <c r="J40" s="237"/>
    </row>
    <row r="41" spans="2:10" ht="40.35" hidden="1" customHeight="1">
      <c r="B41" s="231"/>
      <c r="C41" s="232"/>
      <c r="D41" s="233">
        <v>0</v>
      </c>
      <c r="E41" s="234">
        <v>0</v>
      </c>
      <c r="F41" s="234">
        <v>0</v>
      </c>
      <c r="G41" s="234">
        <v>0</v>
      </c>
      <c r="H41" s="235">
        <v>0</v>
      </c>
      <c r="I41" s="234"/>
      <c r="J41" s="237"/>
    </row>
    <row r="42" spans="2:10" ht="40.35" hidden="1" customHeight="1">
      <c r="B42" s="231"/>
      <c r="C42" s="232"/>
      <c r="D42" s="233">
        <v>0</v>
      </c>
      <c r="E42" s="234">
        <v>0</v>
      </c>
      <c r="F42" s="234">
        <v>0</v>
      </c>
      <c r="G42" s="234">
        <v>0</v>
      </c>
      <c r="H42" s="235">
        <v>0</v>
      </c>
      <c r="I42" s="234"/>
      <c r="J42" s="237"/>
    </row>
    <row r="43" spans="2:10" ht="40.35" hidden="1" customHeight="1">
      <c r="B43" s="231"/>
      <c r="C43" s="232"/>
      <c r="D43" s="233">
        <v>0</v>
      </c>
      <c r="E43" s="234">
        <v>0</v>
      </c>
      <c r="F43" s="234">
        <v>0</v>
      </c>
      <c r="G43" s="234">
        <v>0</v>
      </c>
      <c r="H43" s="235">
        <v>0</v>
      </c>
      <c r="I43" s="234"/>
      <c r="J43" s="237"/>
    </row>
    <row r="44" spans="2:10" ht="40.35" hidden="1" customHeight="1">
      <c r="B44" s="231"/>
      <c r="C44" s="232"/>
      <c r="D44" s="233">
        <v>0</v>
      </c>
      <c r="E44" s="234">
        <v>0</v>
      </c>
      <c r="F44" s="234">
        <v>0</v>
      </c>
      <c r="G44" s="234">
        <v>0</v>
      </c>
      <c r="H44" s="235">
        <v>0</v>
      </c>
      <c r="I44" s="234"/>
      <c r="J44" s="237"/>
    </row>
    <row r="45" spans="2:10" ht="40.35" hidden="1" customHeight="1">
      <c r="B45" s="231"/>
      <c r="C45" s="232"/>
      <c r="D45" s="233">
        <v>0</v>
      </c>
      <c r="E45" s="234">
        <v>0</v>
      </c>
      <c r="F45" s="234">
        <v>0</v>
      </c>
      <c r="G45" s="234">
        <v>0</v>
      </c>
      <c r="H45" s="235">
        <v>0</v>
      </c>
      <c r="I45" s="234"/>
      <c r="J45" s="237"/>
    </row>
    <row r="46" spans="2:10" hidden="1">
      <c r="B46" s="231"/>
      <c r="C46" s="232"/>
      <c r="D46" s="233" t="s">
        <v>261</v>
      </c>
      <c r="E46" s="234" t="s">
        <v>261</v>
      </c>
      <c r="F46" s="234" t="s">
        <v>261</v>
      </c>
      <c r="G46" s="234" t="s">
        <v>261</v>
      </c>
      <c r="H46" s="235" t="s">
        <v>261</v>
      </c>
    </row>
    <row r="47" spans="2:10" hidden="1">
      <c r="B47" s="231"/>
      <c r="C47" s="232"/>
      <c r="D47" s="233" t="s">
        <v>261</v>
      </c>
      <c r="E47" s="234" t="s">
        <v>261</v>
      </c>
      <c r="F47" s="234" t="s">
        <v>261</v>
      </c>
      <c r="G47" s="234" t="s">
        <v>261</v>
      </c>
      <c r="H47" s="235" t="s">
        <v>261</v>
      </c>
    </row>
    <row r="48" spans="2:10" hidden="1">
      <c r="B48" s="231"/>
      <c r="C48" s="232"/>
      <c r="D48" s="233" t="s">
        <v>261</v>
      </c>
      <c r="E48" s="234" t="s">
        <v>261</v>
      </c>
      <c r="F48" s="234" t="s">
        <v>261</v>
      </c>
      <c r="G48" s="234" t="s">
        <v>261</v>
      </c>
      <c r="H48" s="235" t="s">
        <v>261</v>
      </c>
    </row>
    <row r="49" spans="2:8" hidden="1">
      <c r="B49" s="231"/>
      <c r="C49" s="232"/>
      <c r="D49" s="233" t="s">
        <v>261</v>
      </c>
      <c r="E49" s="234" t="s">
        <v>261</v>
      </c>
      <c r="F49" s="234" t="s">
        <v>261</v>
      </c>
      <c r="G49" s="234" t="s">
        <v>261</v>
      </c>
      <c r="H49" s="235" t="s">
        <v>261</v>
      </c>
    </row>
    <row r="50" spans="2:8" hidden="1">
      <c r="B50" s="231"/>
      <c r="C50" s="232"/>
      <c r="D50" s="233" t="s">
        <v>261</v>
      </c>
      <c r="E50" s="234" t="s">
        <v>261</v>
      </c>
      <c r="F50" s="234" t="s">
        <v>261</v>
      </c>
      <c r="G50" s="234" t="s">
        <v>261</v>
      </c>
      <c r="H50" s="235" t="s">
        <v>261</v>
      </c>
    </row>
    <row r="51" spans="2:8" hidden="1">
      <c r="B51" s="231"/>
      <c r="C51" s="232"/>
      <c r="D51" s="233" t="s">
        <v>261</v>
      </c>
      <c r="E51" s="234" t="s">
        <v>261</v>
      </c>
      <c r="F51" s="234" t="s">
        <v>261</v>
      </c>
      <c r="G51" s="234" t="s">
        <v>261</v>
      </c>
      <c r="H51" s="235" t="s">
        <v>261</v>
      </c>
    </row>
    <row r="52" spans="2:8" hidden="1">
      <c r="B52" s="231"/>
      <c r="C52" s="232"/>
      <c r="D52" s="233" t="s">
        <v>261</v>
      </c>
      <c r="E52" s="234" t="s">
        <v>261</v>
      </c>
      <c r="F52" s="234" t="s">
        <v>261</v>
      </c>
      <c r="G52" s="234" t="s">
        <v>261</v>
      </c>
      <c r="H52" s="235" t="s">
        <v>261</v>
      </c>
    </row>
    <row r="53" spans="2:8" hidden="1">
      <c r="B53" s="231"/>
      <c r="C53" s="232"/>
      <c r="D53" s="233" t="s">
        <v>261</v>
      </c>
      <c r="E53" s="234" t="s">
        <v>261</v>
      </c>
      <c r="F53" s="234" t="s">
        <v>261</v>
      </c>
      <c r="G53" s="234" t="s">
        <v>261</v>
      </c>
      <c r="H53" s="235" t="s">
        <v>261</v>
      </c>
    </row>
    <row r="54" spans="2:8" hidden="1">
      <c r="B54" s="231"/>
      <c r="C54" s="232"/>
      <c r="D54" s="233" t="s">
        <v>261</v>
      </c>
      <c r="E54" s="234" t="s">
        <v>261</v>
      </c>
      <c r="F54" s="234" t="s">
        <v>261</v>
      </c>
      <c r="G54" s="234" t="s">
        <v>261</v>
      </c>
      <c r="H54" s="235" t="s">
        <v>261</v>
      </c>
    </row>
    <row r="55" spans="2:8" hidden="1">
      <c r="B55" s="238"/>
      <c r="C55" s="232"/>
      <c r="D55" s="233" t="s">
        <v>261</v>
      </c>
      <c r="E55" s="234" t="s">
        <v>261</v>
      </c>
      <c r="F55" s="234" t="s">
        <v>261</v>
      </c>
      <c r="G55" s="234" t="s">
        <v>261</v>
      </c>
      <c r="H55" s="235" t="s">
        <v>261</v>
      </c>
    </row>
    <row r="56" spans="2:8" hidden="1">
      <c r="B56" s="238"/>
      <c r="C56" s="232"/>
      <c r="D56" s="233" t="s">
        <v>261</v>
      </c>
      <c r="E56" s="234" t="s">
        <v>261</v>
      </c>
      <c r="F56" s="234" t="s">
        <v>261</v>
      </c>
      <c r="G56" s="234" t="s">
        <v>261</v>
      </c>
      <c r="H56" s="235" t="s">
        <v>261</v>
      </c>
    </row>
    <row r="57" spans="2:8" hidden="1">
      <c r="B57" s="238"/>
      <c r="C57" s="232"/>
      <c r="D57" s="233" t="s">
        <v>261</v>
      </c>
      <c r="E57" s="234" t="s">
        <v>261</v>
      </c>
      <c r="F57" s="234" t="s">
        <v>261</v>
      </c>
      <c r="G57" s="234" t="s">
        <v>261</v>
      </c>
      <c r="H57" s="235" t="s">
        <v>261</v>
      </c>
    </row>
    <row r="58" spans="2:8" hidden="1">
      <c r="B58" s="238"/>
      <c r="C58" s="232"/>
      <c r="D58" s="233" t="s">
        <v>261</v>
      </c>
      <c r="E58" s="234" t="s">
        <v>261</v>
      </c>
      <c r="F58" s="234" t="s">
        <v>261</v>
      </c>
      <c r="G58" s="234" t="s">
        <v>261</v>
      </c>
      <c r="H58" s="235" t="s">
        <v>261</v>
      </c>
    </row>
    <row r="59" spans="2:8" hidden="1">
      <c r="B59" s="238"/>
      <c r="C59" s="232"/>
      <c r="D59" s="233" t="s">
        <v>261</v>
      </c>
      <c r="E59" s="234" t="s">
        <v>261</v>
      </c>
      <c r="F59" s="234" t="s">
        <v>261</v>
      </c>
      <c r="G59" s="234" t="s">
        <v>261</v>
      </c>
      <c r="H59" s="235" t="s">
        <v>261</v>
      </c>
    </row>
    <row r="60" spans="2:8" hidden="1">
      <c r="B60" s="238"/>
      <c r="C60" s="232"/>
      <c r="D60" s="233" t="s">
        <v>261</v>
      </c>
      <c r="E60" s="234" t="s">
        <v>261</v>
      </c>
      <c r="F60" s="234" t="s">
        <v>261</v>
      </c>
      <c r="G60" s="234" t="s">
        <v>261</v>
      </c>
      <c r="H60" s="235" t="s">
        <v>261</v>
      </c>
    </row>
    <row r="61" spans="2:8" hidden="1">
      <c r="B61" s="238"/>
      <c r="C61" s="232"/>
      <c r="D61" s="233" t="s">
        <v>261</v>
      </c>
      <c r="E61" s="234" t="s">
        <v>261</v>
      </c>
      <c r="F61" s="234" t="s">
        <v>261</v>
      </c>
      <c r="G61" s="234" t="s">
        <v>261</v>
      </c>
      <c r="H61" s="235" t="s">
        <v>261</v>
      </c>
    </row>
    <row r="62" spans="2:8" hidden="1">
      <c r="B62" s="238"/>
      <c r="C62" s="232"/>
      <c r="D62" s="233" t="s">
        <v>261</v>
      </c>
      <c r="E62" s="234" t="s">
        <v>261</v>
      </c>
      <c r="F62" s="234" t="s">
        <v>261</v>
      </c>
      <c r="G62" s="234" t="s">
        <v>261</v>
      </c>
      <c r="H62" s="235" t="s">
        <v>261</v>
      </c>
    </row>
    <row r="63" spans="2:8" hidden="1">
      <c r="B63" s="238"/>
      <c r="C63" s="232"/>
      <c r="D63" s="233" t="s">
        <v>261</v>
      </c>
      <c r="E63" s="234" t="s">
        <v>261</v>
      </c>
      <c r="F63" s="234" t="s">
        <v>261</v>
      </c>
      <c r="G63" s="234" t="s">
        <v>261</v>
      </c>
      <c r="H63" s="235" t="s">
        <v>261</v>
      </c>
    </row>
    <row r="64" spans="2:8" hidden="1">
      <c r="B64" s="238"/>
      <c r="C64" s="232"/>
      <c r="D64" s="233" t="s">
        <v>261</v>
      </c>
      <c r="E64" s="234" t="s">
        <v>261</v>
      </c>
      <c r="F64" s="234" t="s">
        <v>261</v>
      </c>
      <c r="G64" s="234" t="s">
        <v>261</v>
      </c>
      <c r="H64" s="235" t="s">
        <v>261</v>
      </c>
    </row>
    <row r="65" spans="2:8" hidden="1">
      <c r="B65" s="238"/>
      <c r="C65" s="232"/>
      <c r="D65" s="233" t="s">
        <v>261</v>
      </c>
      <c r="E65" s="234" t="s">
        <v>261</v>
      </c>
      <c r="F65" s="234" t="s">
        <v>261</v>
      </c>
      <c r="G65" s="234" t="s">
        <v>261</v>
      </c>
      <c r="H65" s="235" t="s">
        <v>261</v>
      </c>
    </row>
    <row r="66" spans="2:8" hidden="1">
      <c r="B66" s="238"/>
      <c r="C66" s="232"/>
      <c r="D66" s="233" t="s">
        <v>261</v>
      </c>
      <c r="E66" s="234" t="s">
        <v>261</v>
      </c>
      <c r="F66" s="234" t="s">
        <v>261</v>
      </c>
      <c r="G66" s="234" t="s">
        <v>261</v>
      </c>
      <c r="H66" s="235" t="s">
        <v>261</v>
      </c>
    </row>
    <row r="67" spans="2:8" hidden="1">
      <c r="B67" s="238"/>
      <c r="C67" s="232"/>
      <c r="D67" s="233" t="s">
        <v>261</v>
      </c>
      <c r="E67" s="234" t="s">
        <v>261</v>
      </c>
      <c r="F67" s="234" t="s">
        <v>261</v>
      </c>
      <c r="G67" s="234" t="s">
        <v>261</v>
      </c>
      <c r="H67" s="235" t="s">
        <v>261</v>
      </c>
    </row>
    <row r="68" spans="2:8" hidden="1">
      <c r="B68" s="238"/>
      <c r="C68" s="232"/>
      <c r="D68" s="233" t="s">
        <v>261</v>
      </c>
      <c r="E68" s="234" t="s">
        <v>261</v>
      </c>
      <c r="F68" s="234" t="s">
        <v>261</v>
      </c>
      <c r="G68" s="234" t="s">
        <v>261</v>
      </c>
      <c r="H68" s="235" t="s">
        <v>261</v>
      </c>
    </row>
    <row r="69" spans="2:8" hidden="1">
      <c r="B69" s="238"/>
      <c r="C69" s="232"/>
      <c r="D69" s="233" t="s">
        <v>261</v>
      </c>
      <c r="E69" s="234" t="s">
        <v>261</v>
      </c>
      <c r="F69" s="234" t="s">
        <v>261</v>
      </c>
      <c r="G69" s="234" t="s">
        <v>261</v>
      </c>
      <c r="H69" s="235" t="s">
        <v>261</v>
      </c>
    </row>
    <row r="70" spans="2:8" hidden="1">
      <c r="B70" s="238"/>
      <c r="C70" s="232"/>
      <c r="D70" s="233" t="s">
        <v>261</v>
      </c>
      <c r="E70" s="234" t="s">
        <v>261</v>
      </c>
      <c r="F70" s="234" t="s">
        <v>261</v>
      </c>
      <c r="G70" s="234" t="s">
        <v>261</v>
      </c>
      <c r="H70" s="235" t="s">
        <v>261</v>
      </c>
    </row>
    <row r="71" spans="2:8" hidden="1">
      <c r="B71" s="238"/>
      <c r="C71" s="232"/>
      <c r="D71" s="233" t="s">
        <v>261</v>
      </c>
      <c r="E71" s="234" t="s">
        <v>261</v>
      </c>
      <c r="F71" s="234" t="s">
        <v>261</v>
      </c>
      <c r="G71" s="234" t="s">
        <v>261</v>
      </c>
      <c r="H71" s="235" t="s">
        <v>261</v>
      </c>
    </row>
    <row r="72" spans="2:8" hidden="1">
      <c r="B72" s="238"/>
      <c r="C72" s="232"/>
      <c r="D72" s="233" t="s">
        <v>261</v>
      </c>
      <c r="E72" s="234" t="s">
        <v>261</v>
      </c>
      <c r="F72" s="234" t="s">
        <v>261</v>
      </c>
      <c r="G72" s="234" t="s">
        <v>261</v>
      </c>
      <c r="H72" s="235" t="s">
        <v>261</v>
      </c>
    </row>
    <row r="73" spans="2:8" hidden="1">
      <c r="B73" s="238"/>
      <c r="C73" s="232"/>
      <c r="D73" s="233" t="s">
        <v>261</v>
      </c>
      <c r="E73" s="234" t="s">
        <v>261</v>
      </c>
      <c r="F73" s="234" t="s">
        <v>261</v>
      </c>
      <c r="G73" s="234" t="s">
        <v>261</v>
      </c>
      <c r="H73" s="235" t="s">
        <v>261</v>
      </c>
    </row>
    <row r="74" spans="2:8" hidden="1">
      <c r="B74" s="238"/>
      <c r="C74" s="232"/>
      <c r="D74" s="233" t="s">
        <v>261</v>
      </c>
      <c r="E74" s="234" t="s">
        <v>261</v>
      </c>
      <c r="F74" s="234" t="s">
        <v>261</v>
      </c>
      <c r="G74" s="234" t="s">
        <v>261</v>
      </c>
      <c r="H74" s="235" t="s">
        <v>261</v>
      </c>
    </row>
    <row r="75" spans="2:8" hidden="1">
      <c r="B75" s="238"/>
      <c r="C75" s="232"/>
      <c r="D75" s="233" t="s">
        <v>261</v>
      </c>
      <c r="E75" s="234" t="s">
        <v>261</v>
      </c>
      <c r="F75" s="234" t="s">
        <v>261</v>
      </c>
      <c r="G75" s="234" t="s">
        <v>261</v>
      </c>
      <c r="H75" s="235" t="s">
        <v>261</v>
      </c>
    </row>
    <row r="76" spans="2:8" hidden="1">
      <c r="B76" s="238"/>
      <c r="C76" s="232"/>
      <c r="D76" s="233" t="s">
        <v>261</v>
      </c>
      <c r="E76" s="234" t="s">
        <v>261</v>
      </c>
      <c r="F76" s="234" t="s">
        <v>261</v>
      </c>
      <c r="G76" s="234" t="s">
        <v>261</v>
      </c>
      <c r="H76" s="235" t="s">
        <v>261</v>
      </c>
    </row>
    <row r="77" spans="2:8" hidden="1">
      <c r="B77" s="238"/>
      <c r="C77" s="232"/>
      <c r="D77" s="233" t="s">
        <v>261</v>
      </c>
      <c r="E77" s="234" t="s">
        <v>261</v>
      </c>
      <c r="F77" s="234" t="s">
        <v>261</v>
      </c>
      <c r="G77" s="234" t="s">
        <v>261</v>
      </c>
      <c r="H77" s="235" t="s">
        <v>261</v>
      </c>
    </row>
    <row r="78" spans="2:8" hidden="1">
      <c r="B78" s="238"/>
      <c r="C78" s="232"/>
      <c r="D78" s="233" t="s">
        <v>261</v>
      </c>
      <c r="E78" s="234" t="s">
        <v>261</v>
      </c>
      <c r="F78" s="234" t="s">
        <v>261</v>
      </c>
      <c r="G78" s="234" t="s">
        <v>261</v>
      </c>
      <c r="H78" s="235" t="s">
        <v>261</v>
      </c>
    </row>
    <row r="79" spans="2:8" hidden="1">
      <c r="B79" s="238"/>
      <c r="C79" s="232"/>
      <c r="D79" s="233" t="s">
        <v>261</v>
      </c>
      <c r="E79" s="234" t="s">
        <v>261</v>
      </c>
      <c r="F79" s="234" t="s">
        <v>261</v>
      </c>
      <c r="G79" s="234" t="s">
        <v>261</v>
      </c>
      <c r="H79" s="235" t="s">
        <v>261</v>
      </c>
    </row>
    <row r="80" spans="2:8" hidden="1">
      <c r="B80" s="238"/>
      <c r="C80" s="232"/>
      <c r="D80" s="233" t="s">
        <v>261</v>
      </c>
      <c r="E80" s="234" t="s">
        <v>261</v>
      </c>
      <c r="F80" s="234" t="s">
        <v>261</v>
      </c>
      <c r="G80" s="234" t="s">
        <v>261</v>
      </c>
      <c r="H80" s="235" t="s">
        <v>261</v>
      </c>
    </row>
    <row r="81" spans="2:8" hidden="1">
      <c r="B81" s="238"/>
      <c r="C81" s="232"/>
      <c r="D81" s="233" t="s">
        <v>261</v>
      </c>
      <c r="E81" s="234" t="s">
        <v>261</v>
      </c>
      <c r="F81" s="234" t="s">
        <v>261</v>
      </c>
      <c r="G81" s="234" t="s">
        <v>261</v>
      </c>
      <c r="H81" s="235" t="s">
        <v>261</v>
      </c>
    </row>
    <row r="82" spans="2:8" hidden="1">
      <c r="B82" s="238"/>
      <c r="C82" s="232"/>
      <c r="D82" s="233" t="s">
        <v>261</v>
      </c>
      <c r="E82" s="234" t="s">
        <v>261</v>
      </c>
      <c r="F82" s="234" t="s">
        <v>261</v>
      </c>
      <c r="G82" s="234" t="s">
        <v>261</v>
      </c>
      <c r="H82" s="235" t="s">
        <v>261</v>
      </c>
    </row>
    <row r="83" spans="2:8" hidden="1">
      <c r="B83" s="238"/>
      <c r="C83" s="232"/>
      <c r="D83" s="233" t="s">
        <v>261</v>
      </c>
      <c r="E83" s="234" t="s">
        <v>261</v>
      </c>
      <c r="F83" s="234" t="s">
        <v>261</v>
      </c>
      <c r="G83" s="234" t="s">
        <v>261</v>
      </c>
      <c r="H83" s="235" t="s">
        <v>261</v>
      </c>
    </row>
    <row r="84" spans="2:8" hidden="1">
      <c r="B84" s="238"/>
      <c r="C84" s="232"/>
      <c r="D84" s="233" t="s">
        <v>261</v>
      </c>
      <c r="E84" s="234" t="s">
        <v>261</v>
      </c>
      <c r="F84" s="234" t="s">
        <v>261</v>
      </c>
      <c r="G84" s="234" t="s">
        <v>261</v>
      </c>
      <c r="H84" s="235" t="s">
        <v>261</v>
      </c>
    </row>
    <row r="85" spans="2:8" hidden="1">
      <c r="B85" s="238"/>
      <c r="C85" s="232"/>
      <c r="D85" s="233" t="s">
        <v>261</v>
      </c>
      <c r="E85" s="234" t="s">
        <v>261</v>
      </c>
      <c r="F85" s="234" t="s">
        <v>261</v>
      </c>
      <c r="G85" s="234" t="s">
        <v>261</v>
      </c>
      <c r="H85" s="235" t="s">
        <v>261</v>
      </c>
    </row>
    <row r="86" spans="2:8" hidden="1">
      <c r="B86" s="238"/>
      <c r="C86" s="232"/>
      <c r="D86" s="233" t="s">
        <v>261</v>
      </c>
      <c r="E86" s="234" t="s">
        <v>261</v>
      </c>
      <c r="F86" s="234" t="s">
        <v>261</v>
      </c>
      <c r="G86" s="234" t="s">
        <v>261</v>
      </c>
      <c r="H86" s="235" t="s">
        <v>261</v>
      </c>
    </row>
    <row r="87" spans="2:8" hidden="1">
      <c r="B87" s="238"/>
      <c r="C87" s="232"/>
      <c r="D87" s="233" t="s">
        <v>261</v>
      </c>
      <c r="E87" s="234" t="s">
        <v>261</v>
      </c>
      <c r="F87" s="234" t="s">
        <v>261</v>
      </c>
      <c r="G87" s="234" t="s">
        <v>261</v>
      </c>
      <c r="H87" s="235" t="s">
        <v>261</v>
      </c>
    </row>
  </sheetData>
  <autoFilter ref="B2:I87" xr:uid="{46055B9A-408B-493B-9146-A15F88AF5344}">
    <filterColumn colId="0">
      <filters>
        <filter val="Instagram"/>
        <filter val="ВКонтакте"/>
      </filters>
    </filterColumn>
  </autoFilter>
  <conditionalFormatting sqref="H1:H1048576">
    <cfRule type="containsText" dxfId="68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67" priority="46" operator="containsText" text="Instagram">
      <formula>NOT(ISERROR(SEARCH("Instagram",B4)))</formula>
    </cfRule>
    <cfRule type="containsText" dxfId="66" priority="47" operator="containsText" text="Facebook">
      <formula>NOT(ISERROR(SEARCH("Facebook",B4)))</formula>
    </cfRule>
    <cfRule type="containsText" dxfId="65" priority="48" operator="containsText" text="myTarget">
      <formula>NOT(ISERROR(SEARCH("myTarget",B4)))</formula>
    </cfRule>
    <cfRule type="containsText" dxfId="64" priority="49" operator="containsText" text="ВКонтакте">
      <formula>NOT(ISERROR(SEARCH("ВКонтакте",B4)))</formula>
    </cfRule>
  </conditionalFormatting>
  <conditionalFormatting sqref="H46">
    <cfRule type="containsText" dxfId="63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62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61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60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59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58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57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56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55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54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53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52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51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50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49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48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47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46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45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44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43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42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41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40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39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38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37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36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35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34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33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32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31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30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29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28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27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26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25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24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23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22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21" priority="3" operator="equal">
      <formula>"YouTube"</formula>
    </cfRule>
  </conditionalFormatting>
  <conditionalFormatting sqref="I2">
    <cfRule type="containsText" dxfId="20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19" priority="1" operator="containsText" text="Tik_Tok">
      <formula>NOT(ISERROR(SEARCH("Tik_Tok",B1)))</formula>
    </cfRule>
  </conditionalFormatting>
  <dataValidations count="3">
    <dataValidation type="list" allowBlank="1" showInputMessage="1" showErrorMessage="1" sqref="B4:B45" xr:uid="{89E2AD85-AD8E-4BE3-B2B8-7FE4B5A71590}">
      <formula1>INDIRECT("СОЦСЕТИ")</formula1>
    </dataValidation>
    <dataValidation type="list" allowBlank="1" showInputMessage="1" showErrorMessage="1" sqref="C3:C1048576" xr:uid="{292D3FCA-00A5-49E0-A67E-5BEE262E725E}">
      <formula1>INDIRECT(B3)</formula1>
    </dataValidation>
    <dataValidation type="list" allowBlank="1" showInputMessage="1" showErrorMessage="1" sqref="B46:B74" xr:uid="{B140B5F1-32A4-4BA4-8857-E8D7D23A07E7}">
      <formula1>INDIRECT("Таблица4[Соцсети]")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5177-1AD1-45D3-AC70-155943D7E4B7}"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252" customWidth="1"/>
    <col min="2" max="2" width="25" style="252" bestFit="1" customWidth="1"/>
    <col min="3" max="4" width="9.28515625" style="252" bestFit="1" customWidth="1"/>
    <col min="5" max="5" width="10.7109375" style="252" customWidth="1"/>
    <col min="6" max="8" width="18.5703125" style="252" bestFit="1" customWidth="1"/>
    <col min="9" max="9" width="19.5703125" style="252" bestFit="1" customWidth="1"/>
    <col min="10" max="10" width="12.42578125" style="252" bestFit="1" customWidth="1"/>
    <col min="11" max="11" width="21" style="252" bestFit="1" customWidth="1"/>
    <col min="12" max="12" width="8.140625" style="252" bestFit="1" customWidth="1"/>
    <col min="13" max="13" width="8.7109375" style="252" bestFit="1" customWidth="1"/>
    <col min="14" max="14" width="7" style="252" bestFit="1" customWidth="1"/>
    <col min="15" max="15" width="8.42578125" style="252" bestFit="1" customWidth="1"/>
    <col min="16" max="17" width="7" style="252" bestFit="1" customWidth="1"/>
    <col min="18" max="18" width="8.140625" style="252" bestFit="1" customWidth="1"/>
    <col min="19" max="19" width="9.42578125" style="252" customWidth="1"/>
    <col min="20" max="20" width="8" style="252" bestFit="1" customWidth="1"/>
    <col min="21" max="21" width="8.140625" style="252" bestFit="1" customWidth="1"/>
    <col min="22" max="22" width="9.28515625" style="252" bestFit="1" customWidth="1"/>
    <col min="23" max="24" width="23.28515625" style="252" bestFit="1" customWidth="1"/>
    <col min="25" max="25" width="20.28515625" style="252" bestFit="1" customWidth="1"/>
    <col min="26" max="26" width="16.140625" style="252" bestFit="1" customWidth="1"/>
    <col min="27" max="27" width="20.5703125" style="252" bestFit="1" customWidth="1"/>
    <col min="28" max="28" width="17.5703125" style="252" customWidth="1"/>
    <col min="29" max="16384" width="9.140625" style="252"/>
  </cols>
  <sheetData>
    <row r="3" spans="2:27">
      <c r="B3" s="251" t="s">
        <v>274</v>
      </c>
    </row>
    <row r="4" spans="2:27" ht="3" customHeight="1" thickBot="1"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18" spans="2:28" ht="15.75" thickBot="1"/>
    <row r="19" spans="2:28" ht="39" thickBot="1">
      <c r="B19" s="254" t="s">
        <v>51</v>
      </c>
      <c r="C19" s="254" t="s">
        <v>275</v>
      </c>
      <c r="D19" s="254" t="s">
        <v>101</v>
      </c>
      <c r="E19" s="255" t="s">
        <v>276</v>
      </c>
      <c r="F19" s="254" t="s">
        <v>277</v>
      </c>
      <c r="G19" s="254" t="s">
        <v>278</v>
      </c>
      <c r="H19" s="254" t="s">
        <v>279</v>
      </c>
      <c r="I19" s="254" t="s">
        <v>280</v>
      </c>
      <c r="J19" s="254" t="s">
        <v>281</v>
      </c>
      <c r="K19" s="254" t="s">
        <v>282</v>
      </c>
      <c r="L19" s="254" t="s">
        <v>283</v>
      </c>
      <c r="M19" s="254" t="s">
        <v>284</v>
      </c>
      <c r="N19" s="254" t="s">
        <v>285</v>
      </c>
      <c r="O19" s="254" t="s">
        <v>286</v>
      </c>
      <c r="P19" s="254" t="s">
        <v>102</v>
      </c>
      <c r="Q19" s="254" t="s">
        <v>287</v>
      </c>
      <c r="R19" s="254" t="s">
        <v>288</v>
      </c>
      <c r="S19" s="255" t="s">
        <v>289</v>
      </c>
      <c r="T19" s="254" t="s">
        <v>290</v>
      </c>
      <c r="U19" s="254" t="s">
        <v>291</v>
      </c>
      <c r="V19" s="254" t="s">
        <v>292</v>
      </c>
      <c r="W19" s="254" t="s">
        <v>293</v>
      </c>
      <c r="X19" s="254" t="s">
        <v>294</v>
      </c>
      <c r="Y19" s="254" t="s">
        <v>295</v>
      </c>
      <c r="Z19" s="254" t="s">
        <v>296</v>
      </c>
      <c r="AA19" s="254" t="s">
        <v>297</v>
      </c>
      <c r="AB19" s="255" t="s">
        <v>298</v>
      </c>
    </row>
    <row r="20" spans="2:28" ht="25.5" customHeight="1" thickBot="1">
      <c r="B20" s="256" t="s">
        <v>23</v>
      </c>
      <c r="C20" s="257">
        <v>1576603</v>
      </c>
      <c r="D20" s="258">
        <v>264.28128704562903</v>
      </c>
      <c r="E20" s="259">
        <v>315.57</v>
      </c>
      <c r="F20" s="257">
        <v>1289913</v>
      </c>
      <c r="G20" s="257">
        <v>1163253</v>
      </c>
      <c r="H20" s="257">
        <v>1085378</v>
      </c>
      <c r="I20" s="257">
        <v>976067</v>
      </c>
      <c r="J20" s="257">
        <v>976067</v>
      </c>
      <c r="K20" s="260">
        <v>0.61909497825387905</v>
      </c>
      <c r="L20" s="257">
        <v>263247</v>
      </c>
      <c r="M20" s="257">
        <v>142361</v>
      </c>
      <c r="N20" s="257">
        <v>19326</v>
      </c>
      <c r="O20" s="257">
        <v>12985</v>
      </c>
      <c r="P20" s="258">
        <v>0.42688326723472902</v>
      </c>
      <c r="Q20" s="257">
        <v>19442</v>
      </c>
      <c r="R20" s="258">
        <v>21.431265816273999</v>
      </c>
      <c r="S20" s="259">
        <v>27.01</v>
      </c>
      <c r="T20" s="260">
        <v>1.23315761799261E-2</v>
      </c>
      <c r="U20" s="257">
        <v>6235</v>
      </c>
      <c r="V20" s="258">
        <v>66.827052125100195</v>
      </c>
      <c r="W20" s="260">
        <v>0.67930254089085496</v>
      </c>
      <c r="X20" s="260">
        <v>0.87987201331194898</v>
      </c>
      <c r="Y20" s="261">
        <v>1.15523353712911</v>
      </c>
      <c r="Z20" s="262">
        <v>7.8905020558599898E-5</v>
      </c>
      <c r="AA20" s="258">
        <v>416666.67</v>
      </c>
      <c r="AB20" s="259">
        <f>AA20*1.2</f>
        <v>500000.00399999996</v>
      </c>
    </row>
    <row r="21" spans="2:28" ht="25.5" customHeight="1">
      <c r="B21" s="263">
        <v>44308</v>
      </c>
      <c r="C21" s="264">
        <v>37445</v>
      </c>
      <c r="D21" s="265">
        <v>267.74255574843102</v>
      </c>
      <c r="E21" s="266">
        <f>(AB21/C21)*1000</f>
        <v>321.29106689811726</v>
      </c>
      <c r="F21" s="264">
        <v>30425</v>
      </c>
      <c r="G21" s="264">
        <v>27702</v>
      </c>
      <c r="H21" s="264">
        <v>26096</v>
      </c>
      <c r="I21" s="264">
        <v>23523</v>
      </c>
      <c r="J21" s="264">
        <v>23523</v>
      </c>
      <c r="K21" s="267">
        <v>0.62820136199759602</v>
      </c>
      <c r="L21" s="264">
        <v>6086</v>
      </c>
      <c r="M21" s="264">
        <v>3278</v>
      </c>
      <c r="N21" s="264">
        <v>490</v>
      </c>
      <c r="O21" s="264">
        <v>190</v>
      </c>
      <c r="P21" s="265">
        <v>0.42620499086000901</v>
      </c>
      <c r="Q21" s="264">
        <v>302</v>
      </c>
      <c r="R21" s="265">
        <v>33.197417218543002</v>
      </c>
      <c r="S21" s="266">
        <f>AB21/Q21</f>
        <v>39.836900662251658</v>
      </c>
      <c r="T21" s="267">
        <v>8.0651622379489894E-3</v>
      </c>
      <c r="U21" s="264">
        <v>0</v>
      </c>
      <c r="V21" s="265">
        <v>0</v>
      </c>
      <c r="W21" s="267">
        <v>1</v>
      </c>
      <c r="X21" s="268"/>
      <c r="Y21" s="269"/>
      <c r="Z21" s="270">
        <v>0</v>
      </c>
      <c r="AA21" s="265">
        <v>10025.620000000001</v>
      </c>
      <c r="AB21" s="266">
        <f>AA21*1.2</f>
        <v>12030.744000000001</v>
      </c>
    </row>
    <row r="22" spans="2:28" ht="25.5" customHeight="1">
      <c r="B22" s="263">
        <v>44309</v>
      </c>
      <c r="C22" s="264">
        <v>94887</v>
      </c>
      <c r="D22" s="265">
        <v>267.75280069977998</v>
      </c>
      <c r="E22" s="266">
        <f t="shared" ref="E22:E36" si="0">(AB22/C22)*1000</f>
        <v>321.30336083973566</v>
      </c>
      <c r="F22" s="264">
        <v>71768</v>
      </c>
      <c r="G22" s="264">
        <v>64211</v>
      </c>
      <c r="H22" s="264">
        <v>60126</v>
      </c>
      <c r="I22" s="264">
        <v>53093</v>
      </c>
      <c r="J22" s="264">
        <v>53093</v>
      </c>
      <c r="K22" s="267">
        <v>0.559539241413471</v>
      </c>
      <c r="L22" s="264">
        <v>18930</v>
      </c>
      <c r="M22" s="264">
        <v>9476</v>
      </c>
      <c r="N22" s="264">
        <v>1380</v>
      </c>
      <c r="O22" s="264">
        <v>723</v>
      </c>
      <c r="P22" s="265">
        <v>0.47852372252462699</v>
      </c>
      <c r="Q22" s="264">
        <v>990</v>
      </c>
      <c r="R22" s="265">
        <v>25.662888888888901</v>
      </c>
      <c r="S22" s="266">
        <f t="shared" ref="S22:S36" si="1">AB22/Q22</f>
        <v>30.795466666666663</v>
      </c>
      <c r="T22" s="267">
        <v>1.0433462961206501E-2</v>
      </c>
      <c r="U22" s="264">
        <v>111</v>
      </c>
      <c r="V22" s="265">
        <v>228.88522522522501</v>
      </c>
      <c r="W22" s="267">
        <v>0.88787878787878804</v>
      </c>
      <c r="X22" s="267">
        <v>0.88495599999999996</v>
      </c>
      <c r="Y22" s="271">
        <v>1.150442</v>
      </c>
      <c r="Z22" s="270">
        <v>5.1165950231481499E-4</v>
      </c>
      <c r="AA22" s="265">
        <v>25406.26</v>
      </c>
      <c r="AB22" s="266">
        <f t="shared" ref="AB22:AB36" si="2">AA22*1.2</f>
        <v>30487.511999999995</v>
      </c>
    </row>
    <row r="23" spans="2:28" ht="25.5" customHeight="1">
      <c r="B23" s="263">
        <v>44310</v>
      </c>
      <c r="C23" s="264">
        <v>107609</v>
      </c>
      <c r="D23" s="265">
        <v>267.759481084296</v>
      </c>
      <c r="E23" s="266">
        <f t="shared" si="0"/>
        <v>321.31137730115512</v>
      </c>
      <c r="F23" s="264">
        <v>79975</v>
      </c>
      <c r="G23" s="264">
        <v>71058</v>
      </c>
      <c r="H23" s="264">
        <v>66463</v>
      </c>
      <c r="I23" s="264">
        <v>58432</v>
      </c>
      <c r="J23" s="264">
        <v>58432</v>
      </c>
      <c r="K23" s="267">
        <v>0.54300290867864198</v>
      </c>
      <c r="L23" s="264">
        <v>23114</v>
      </c>
      <c r="M23" s="264">
        <v>11193</v>
      </c>
      <c r="N23" s="264">
        <v>1543</v>
      </c>
      <c r="O23" s="264">
        <v>1147</v>
      </c>
      <c r="P23" s="265">
        <v>0.49310874178532299</v>
      </c>
      <c r="Q23" s="264">
        <v>1569</v>
      </c>
      <c r="R23" s="265">
        <v>18.364136392606799</v>
      </c>
      <c r="S23" s="266">
        <f t="shared" si="1"/>
        <v>22.036963671128106</v>
      </c>
      <c r="T23" s="267">
        <v>1.4580564822644901E-2</v>
      </c>
      <c r="U23" s="264">
        <v>591</v>
      </c>
      <c r="V23" s="265">
        <v>48.753519458544801</v>
      </c>
      <c r="W23" s="267">
        <v>0.62332695984703601</v>
      </c>
      <c r="X23" s="267">
        <v>0.87123700000000004</v>
      </c>
      <c r="Y23" s="271">
        <v>1.167224</v>
      </c>
      <c r="Z23" s="270">
        <v>1.40969513888889E-4</v>
      </c>
      <c r="AA23" s="265">
        <v>28813.33</v>
      </c>
      <c r="AB23" s="266">
        <f t="shared" si="2"/>
        <v>34575.995999999999</v>
      </c>
    </row>
    <row r="24" spans="2:28" ht="25.5" customHeight="1">
      <c r="B24" s="263">
        <v>44311</v>
      </c>
      <c r="C24" s="264">
        <v>124559</v>
      </c>
      <c r="D24" s="265">
        <v>267.78289806437101</v>
      </c>
      <c r="E24" s="266">
        <f t="shared" si="0"/>
        <v>321.33947767724533</v>
      </c>
      <c r="F24" s="264">
        <v>92233</v>
      </c>
      <c r="G24" s="264">
        <v>81958</v>
      </c>
      <c r="H24" s="264">
        <v>76697</v>
      </c>
      <c r="I24" s="264">
        <v>66243</v>
      </c>
      <c r="J24" s="264">
        <v>66243</v>
      </c>
      <c r="K24" s="267">
        <v>0.53182026188392695</v>
      </c>
      <c r="L24" s="264">
        <v>28777</v>
      </c>
      <c r="M24" s="264">
        <v>12883</v>
      </c>
      <c r="N24" s="264">
        <v>1272</v>
      </c>
      <c r="O24" s="264">
        <v>979</v>
      </c>
      <c r="P24" s="265">
        <v>0.50352142867925698</v>
      </c>
      <c r="Q24" s="264">
        <v>1702</v>
      </c>
      <c r="R24" s="265">
        <v>19.597397179788501</v>
      </c>
      <c r="S24" s="266">
        <f t="shared" si="1"/>
        <v>23.516876615746177</v>
      </c>
      <c r="T24" s="267">
        <v>1.3664207323437099E-2</v>
      </c>
      <c r="U24" s="264">
        <v>549</v>
      </c>
      <c r="V24" s="265">
        <v>60.755500910746797</v>
      </c>
      <c r="W24" s="267">
        <v>0.67743830787309001</v>
      </c>
      <c r="X24" s="267">
        <v>0.88051500000000005</v>
      </c>
      <c r="Y24" s="271">
        <v>1.136029</v>
      </c>
      <c r="Z24" s="270">
        <v>1.3445870370370401E-4</v>
      </c>
      <c r="AA24" s="265">
        <v>33354.769999999997</v>
      </c>
      <c r="AB24" s="266">
        <f t="shared" si="2"/>
        <v>40025.723999999995</v>
      </c>
    </row>
    <row r="25" spans="2:28" ht="25.5" customHeight="1">
      <c r="B25" s="263">
        <v>44312</v>
      </c>
      <c r="C25" s="264">
        <v>96175</v>
      </c>
      <c r="D25" s="265">
        <v>267.73724980504301</v>
      </c>
      <c r="E25" s="266">
        <f t="shared" si="0"/>
        <v>321.28469976605146</v>
      </c>
      <c r="F25" s="264">
        <v>69415</v>
      </c>
      <c r="G25" s="264">
        <v>60113</v>
      </c>
      <c r="H25" s="264">
        <v>55695</v>
      </c>
      <c r="I25" s="264">
        <v>48977</v>
      </c>
      <c r="J25" s="264">
        <v>48977</v>
      </c>
      <c r="K25" s="267">
        <v>0.50924876527163998</v>
      </c>
      <c r="L25" s="264">
        <v>17451</v>
      </c>
      <c r="M25" s="264">
        <v>7699</v>
      </c>
      <c r="N25" s="264">
        <v>830</v>
      </c>
      <c r="O25" s="264">
        <v>510</v>
      </c>
      <c r="P25" s="265">
        <v>0.52574943340751801</v>
      </c>
      <c r="Q25" s="264">
        <v>1136</v>
      </c>
      <c r="R25" s="265">
        <v>22.666927816901399</v>
      </c>
      <c r="S25" s="266">
        <f t="shared" si="1"/>
        <v>27.200313380281692</v>
      </c>
      <c r="T25" s="267">
        <v>1.1811801403691201E-2</v>
      </c>
      <c r="U25" s="264">
        <v>377</v>
      </c>
      <c r="V25" s="265">
        <v>68.301405835543804</v>
      </c>
      <c r="W25" s="267">
        <v>0.66813380281690105</v>
      </c>
      <c r="X25" s="267">
        <v>0.885714</v>
      </c>
      <c r="Y25" s="271">
        <v>1.137662</v>
      </c>
      <c r="Z25" s="270">
        <v>4.6157916666666698E-5</v>
      </c>
      <c r="AA25" s="265">
        <v>25749.63</v>
      </c>
      <c r="AB25" s="266">
        <f t="shared" si="2"/>
        <v>30899.556</v>
      </c>
    </row>
    <row r="26" spans="2:28" ht="25.5" customHeight="1">
      <c r="B26" s="263">
        <v>44313</v>
      </c>
      <c r="C26" s="264">
        <v>110350</v>
      </c>
      <c r="D26" s="265">
        <v>267.694608065247</v>
      </c>
      <c r="E26" s="266">
        <f t="shared" si="0"/>
        <v>321.23352967829629</v>
      </c>
      <c r="F26" s="264">
        <v>90010</v>
      </c>
      <c r="G26" s="264">
        <v>79781</v>
      </c>
      <c r="H26" s="264">
        <v>73904</v>
      </c>
      <c r="I26" s="264">
        <v>66452</v>
      </c>
      <c r="J26" s="264">
        <v>66452</v>
      </c>
      <c r="K26" s="267">
        <v>0.60219302220208404</v>
      </c>
      <c r="L26" s="264">
        <v>17279</v>
      </c>
      <c r="M26" s="264">
        <v>9302</v>
      </c>
      <c r="N26" s="264">
        <v>1256</v>
      </c>
      <c r="O26" s="264">
        <v>527</v>
      </c>
      <c r="P26" s="265">
        <v>0.44453289592487799</v>
      </c>
      <c r="Q26" s="264">
        <v>1276</v>
      </c>
      <c r="R26" s="265">
        <v>23.1505485893417</v>
      </c>
      <c r="S26" s="266">
        <f t="shared" si="1"/>
        <v>27.780658307210029</v>
      </c>
      <c r="T26" s="267">
        <v>1.15632079746262E-2</v>
      </c>
      <c r="U26" s="264">
        <v>430</v>
      </c>
      <c r="V26" s="265">
        <v>68.697906976744207</v>
      </c>
      <c r="W26" s="267">
        <v>0.66300940438871503</v>
      </c>
      <c r="X26" s="267">
        <v>0.90719300000000003</v>
      </c>
      <c r="Y26" s="271">
        <v>1.12761</v>
      </c>
      <c r="Z26" s="270">
        <v>5.0214004629629597E-5</v>
      </c>
      <c r="AA26" s="265">
        <v>29540.1</v>
      </c>
      <c r="AB26" s="266">
        <f t="shared" si="2"/>
        <v>35448.119999999995</v>
      </c>
    </row>
    <row r="27" spans="2:28" ht="25.5" customHeight="1">
      <c r="B27" s="263">
        <v>44314</v>
      </c>
      <c r="C27" s="264">
        <v>98682</v>
      </c>
      <c r="D27" s="265">
        <v>267.730183822784</v>
      </c>
      <c r="E27" s="266">
        <f t="shared" si="0"/>
        <v>321.27622058734119</v>
      </c>
      <c r="F27" s="264">
        <v>81802</v>
      </c>
      <c r="G27" s="264">
        <v>73246</v>
      </c>
      <c r="H27" s="264">
        <v>67921</v>
      </c>
      <c r="I27" s="264">
        <v>60988</v>
      </c>
      <c r="J27" s="264">
        <v>60988</v>
      </c>
      <c r="K27" s="267">
        <v>0.61802557710626105</v>
      </c>
      <c r="L27" s="264">
        <v>17488</v>
      </c>
      <c r="M27" s="264">
        <v>10082</v>
      </c>
      <c r="N27" s="264">
        <v>1110</v>
      </c>
      <c r="O27" s="264">
        <v>415</v>
      </c>
      <c r="P27" s="265">
        <v>0.43320243326556002</v>
      </c>
      <c r="Q27" s="264">
        <v>1341</v>
      </c>
      <c r="R27" s="265">
        <v>19.701826994779999</v>
      </c>
      <c r="S27" s="266">
        <f t="shared" si="1"/>
        <v>23.642192393736018</v>
      </c>
      <c r="T27" s="267">
        <v>1.35891043959385E-2</v>
      </c>
      <c r="U27" s="264">
        <v>449</v>
      </c>
      <c r="V27" s="265">
        <v>58.8422048997773</v>
      </c>
      <c r="W27" s="267">
        <v>0.66517524235644998</v>
      </c>
      <c r="X27" s="267">
        <v>0.87662300000000004</v>
      </c>
      <c r="Y27" s="271">
        <v>1.1580090000000001</v>
      </c>
      <c r="Z27" s="270">
        <v>7.2666145833333296E-5</v>
      </c>
      <c r="AA27" s="265">
        <v>26420.15</v>
      </c>
      <c r="AB27" s="266">
        <f t="shared" si="2"/>
        <v>31704.18</v>
      </c>
    </row>
    <row r="28" spans="2:28" ht="25.5" customHeight="1">
      <c r="B28" s="263">
        <v>44315</v>
      </c>
      <c r="C28" s="264">
        <v>117427</v>
      </c>
      <c r="D28" s="265">
        <v>267.73833956415501</v>
      </c>
      <c r="E28" s="266">
        <f t="shared" si="0"/>
        <v>321.28600747698567</v>
      </c>
      <c r="F28" s="264">
        <v>99922</v>
      </c>
      <c r="G28" s="264">
        <v>89981</v>
      </c>
      <c r="H28" s="264">
        <v>83281</v>
      </c>
      <c r="I28" s="264">
        <v>75233</v>
      </c>
      <c r="J28" s="264">
        <v>75233</v>
      </c>
      <c r="K28" s="267">
        <v>0.64067888986348998</v>
      </c>
      <c r="L28" s="264">
        <v>19484</v>
      </c>
      <c r="M28" s="264">
        <v>11529</v>
      </c>
      <c r="N28" s="264">
        <v>1417</v>
      </c>
      <c r="O28" s="264">
        <v>615</v>
      </c>
      <c r="P28" s="265">
        <v>0.41789786396926898</v>
      </c>
      <c r="Q28" s="264">
        <v>1620</v>
      </c>
      <c r="R28" s="265">
        <v>19.407228395061701</v>
      </c>
      <c r="S28" s="266">
        <f t="shared" si="1"/>
        <v>23.28867407407407</v>
      </c>
      <c r="T28" s="267">
        <v>1.37958050533523E-2</v>
      </c>
      <c r="U28" s="264">
        <v>542</v>
      </c>
      <c r="V28" s="265">
        <v>58.0068450184502</v>
      </c>
      <c r="W28" s="267">
        <v>0.66543209876543197</v>
      </c>
      <c r="X28" s="267">
        <v>0.86617100000000002</v>
      </c>
      <c r="Y28" s="271">
        <v>1.2007429999999999</v>
      </c>
      <c r="Z28" s="270">
        <v>9.4925439814814807E-5</v>
      </c>
      <c r="AA28" s="265">
        <v>31439.71</v>
      </c>
      <c r="AB28" s="266">
        <f t="shared" si="2"/>
        <v>37727.651999999995</v>
      </c>
    </row>
    <row r="29" spans="2:28" ht="25.5" customHeight="1">
      <c r="B29" s="263">
        <v>44316</v>
      </c>
      <c r="C29" s="264">
        <v>82508</v>
      </c>
      <c r="D29" s="265">
        <v>267.69670819799302</v>
      </c>
      <c r="E29" s="266">
        <f t="shared" si="0"/>
        <v>321.23604983759145</v>
      </c>
      <c r="F29" s="264">
        <v>71125</v>
      </c>
      <c r="G29" s="264">
        <v>64021</v>
      </c>
      <c r="H29" s="264">
        <v>59239</v>
      </c>
      <c r="I29" s="264">
        <v>54190</v>
      </c>
      <c r="J29" s="264">
        <v>54190</v>
      </c>
      <c r="K29" s="267">
        <v>0.65678479662578204</v>
      </c>
      <c r="L29" s="264">
        <v>13503</v>
      </c>
      <c r="M29" s="264">
        <v>8090</v>
      </c>
      <c r="N29" s="264">
        <v>1292</v>
      </c>
      <c r="O29" s="264">
        <v>410</v>
      </c>
      <c r="P29" s="265">
        <v>0.40758663960140201</v>
      </c>
      <c r="Q29" s="264">
        <v>1191</v>
      </c>
      <c r="R29" s="265">
        <v>18.545020990764101</v>
      </c>
      <c r="S29" s="266">
        <f t="shared" si="1"/>
        <v>22.254025188916874</v>
      </c>
      <c r="T29" s="267">
        <v>1.44349638822902E-2</v>
      </c>
      <c r="U29" s="264">
        <v>388</v>
      </c>
      <c r="V29" s="265">
        <v>56.925567010309301</v>
      </c>
      <c r="W29" s="267">
        <v>0.67422334172963905</v>
      </c>
      <c r="X29" s="267">
        <v>0.87403600000000004</v>
      </c>
      <c r="Y29" s="271">
        <v>1.1619539999999999</v>
      </c>
      <c r="Z29" s="270">
        <v>3.3647407407407403E-5</v>
      </c>
      <c r="AA29" s="265">
        <v>22087.119999999999</v>
      </c>
      <c r="AB29" s="266">
        <f t="shared" si="2"/>
        <v>26504.543999999998</v>
      </c>
    </row>
    <row r="30" spans="2:28" ht="25.5" customHeight="1">
      <c r="B30" s="263">
        <v>44330</v>
      </c>
      <c r="C30" s="264">
        <v>69055</v>
      </c>
      <c r="D30" s="265">
        <v>267.71964376221803</v>
      </c>
      <c r="E30" s="266">
        <f t="shared" si="0"/>
        <v>321.2635725146622</v>
      </c>
      <c r="F30" s="264">
        <v>58664</v>
      </c>
      <c r="G30" s="264">
        <v>54419</v>
      </c>
      <c r="H30" s="264">
        <v>51579</v>
      </c>
      <c r="I30" s="264">
        <v>47796</v>
      </c>
      <c r="J30" s="264">
        <v>47796</v>
      </c>
      <c r="K30" s="267">
        <v>0.69214394323365402</v>
      </c>
      <c r="L30" s="264">
        <v>9015</v>
      </c>
      <c r="M30" s="264">
        <v>5095</v>
      </c>
      <c r="N30" s="264">
        <v>736</v>
      </c>
      <c r="O30" s="264">
        <v>1012</v>
      </c>
      <c r="P30" s="265">
        <v>0.38679763996987199</v>
      </c>
      <c r="Q30" s="264">
        <v>763</v>
      </c>
      <c r="R30" s="265">
        <v>24.2298558322411</v>
      </c>
      <c r="S30" s="266">
        <f t="shared" si="1"/>
        <v>29.075826998689383</v>
      </c>
      <c r="T30" s="267">
        <v>1.1049163710086201E-2</v>
      </c>
      <c r="U30" s="264">
        <v>255</v>
      </c>
      <c r="V30" s="265">
        <v>72.499529411764698</v>
      </c>
      <c r="W30" s="267">
        <v>0.66579292267365697</v>
      </c>
      <c r="X30" s="267">
        <v>0.87209300000000001</v>
      </c>
      <c r="Y30" s="271">
        <v>1.1511629999999999</v>
      </c>
      <c r="Z30" s="270">
        <v>5.5508356481481498E-5</v>
      </c>
      <c r="AA30" s="265">
        <v>18487.38</v>
      </c>
      <c r="AB30" s="266">
        <f t="shared" si="2"/>
        <v>22184.856</v>
      </c>
    </row>
    <row r="31" spans="2:28" ht="25.5" customHeight="1">
      <c r="B31" s="263">
        <v>44331</v>
      </c>
      <c r="C31" s="264">
        <v>108941</v>
      </c>
      <c r="D31" s="265">
        <v>267.70517986800201</v>
      </c>
      <c r="E31" s="266">
        <f t="shared" si="0"/>
        <v>321.24621584160235</v>
      </c>
      <c r="F31" s="264">
        <v>94223</v>
      </c>
      <c r="G31" s="264">
        <v>86913</v>
      </c>
      <c r="H31" s="264">
        <v>81937</v>
      </c>
      <c r="I31" s="264">
        <v>75309</v>
      </c>
      <c r="J31" s="264">
        <v>75309</v>
      </c>
      <c r="K31" s="267">
        <v>0.691282437282566</v>
      </c>
      <c r="L31" s="264">
        <v>13259</v>
      </c>
      <c r="M31" s="264">
        <v>7601</v>
      </c>
      <c r="N31" s="264">
        <v>1544</v>
      </c>
      <c r="O31" s="264">
        <v>1735</v>
      </c>
      <c r="P31" s="265">
        <v>0.38725876057310499</v>
      </c>
      <c r="Q31" s="264">
        <v>1160</v>
      </c>
      <c r="R31" s="265">
        <v>25.141439655172402</v>
      </c>
      <c r="S31" s="266">
        <f t="shared" si="1"/>
        <v>30.169727586206896</v>
      </c>
      <c r="T31" s="267">
        <v>1.0647965412471001E-2</v>
      </c>
      <c r="U31" s="264">
        <v>411</v>
      </c>
      <c r="V31" s="265">
        <v>70.958807785888098</v>
      </c>
      <c r="W31" s="267">
        <v>0.64568965517241395</v>
      </c>
      <c r="X31" s="267">
        <v>0.90322599999999997</v>
      </c>
      <c r="Y31" s="271">
        <v>1.1339950000000001</v>
      </c>
      <c r="Z31" s="270">
        <v>5.6005972222222199E-5</v>
      </c>
      <c r="AA31" s="265">
        <v>29164.07</v>
      </c>
      <c r="AB31" s="266">
        <f t="shared" si="2"/>
        <v>34996.883999999998</v>
      </c>
    </row>
    <row r="32" spans="2:28" ht="25.5" customHeight="1">
      <c r="B32" s="263">
        <v>44332</v>
      </c>
      <c r="C32" s="264">
        <v>127267</v>
      </c>
      <c r="D32" s="265">
        <v>267.726904853576</v>
      </c>
      <c r="E32" s="266">
        <f t="shared" si="0"/>
        <v>321.27228582429069</v>
      </c>
      <c r="F32" s="264">
        <v>109343</v>
      </c>
      <c r="G32" s="264">
        <v>100696</v>
      </c>
      <c r="H32" s="264">
        <v>94913</v>
      </c>
      <c r="I32" s="264">
        <v>86324</v>
      </c>
      <c r="J32" s="264">
        <v>86324</v>
      </c>
      <c r="K32" s="267">
        <v>0.67829052307353799</v>
      </c>
      <c r="L32" s="264">
        <v>16041</v>
      </c>
      <c r="M32" s="264">
        <v>8943</v>
      </c>
      <c r="N32" s="264">
        <v>1292</v>
      </c>
      <c r="O32" s="264">
        <v>1329</v>
      </c>
      <c r="P32" s="265">
        <v>0.39470830823409497</v>
      </c>
      <c r="Q32" s="264">
        <v>1394</v>
      </c>
      <c r="R32" s="265">
        <v>24.442467718794799</v>
      </c>
      <c r="S32" s="266">
        <f t="shared" si="1"/>
        <v>29.330961262553803</v>
      </c>
      <c r="T32" s="267">
        <v>1.09533500436091E-2</v>
      </c>
      <c r="U32" s="264">
        <v>490</v>
      </c>
      <c r="V32" s="265">
        <v>69.5363265306122</v>
      </c>
      <c r="W32" s="267">
        <v>0.64849354375896695</v>
      </c>
      <c r="X32" s="267">
        <v>0.87576399999999999</v>
      </c>
      <c r="Y32" s="271">
        <v>1.1792260000000001</v>
      </c>
      <c r="Z32" s="270">
        <v>5.0412523148148199E-5</v>
      </c>
      <c r="AA32" s="265">
        <v>34072.800000000003</v>
      </c>
      <c r="AB32" s="266">
        <f t="shared" si="2"/>
        <v>40887.360000000001</v>
      </c>
    </row>
    <row r="33" spans="2:28" ht="25.5" customHeight="1">
      <c r="B33" s="263">
        <v>44333</v>
      </c>
      <c r="C33" s="264">
        <v>148033</v>
      </c>
      <c r="D33" s="265">
        <v>267.69281173792302</v>
      </c>
      <c r="E33" s="266">
        <f t="shared" si="0"/>
        <v>321.23137408550798</v>
      </c>
      <c r="F33" s="264">
        <v>128189</v>
      </c>
      <c r="G33" s="264">
        <v>117375</v>
      </c>
      <c r="H33" s="264">
        <v>109801</v>
      </c>
      <c r="I33" s="264">
        <v>99998</v>
      </c>
      <c r="J33" s="264">
        <v>99998</v>
      </c>
      <c r="K33" s="267">
        <v>0.67551154134551095</v>
      </c>
      <c r="L33" s="264">
        <v>18905</v>
      </c>
      <c r="M33" s="264">
        <v>10680</v>
      </c>
      <c r="N33" s="264">
        <v>2175</v>
      </c>
      <c r="O33" s="264">
        <v>1026</v>
      </c>
      <c r="P33" s="265">
        <v>0.39628162563251301</v>
      </c>
      <c r="Q33" s="264">
        <v>1309</v>
      </c>
      <c r="R33" s="265">
        <v>30.273009931245198</v>
      </c>
      <c r="S33" s="266">
        <f t="shared" si="1"/>
        <v>36.327611917494274</v>
      </c>
      <c r="T33" s="267">
        <v>8.8426229286713096E-3</v>
      </c>
      <c r="U33" s="264">
        <v>468</v>
      </c>
      <c r="V33" s="265">
        <v>84.673867521367498</v>
      </c>
      <c r="W33" s="267">
        <v>0.64247517188693704</v>
      </c>
      <c r="X33" s="267">
        <v>0.88888900000000004</v>
      </c>
      <c r="Y33" s="271">
        <v>1.136752</v>
      </c>
      <c r="Z33" s="270">
        <v>6.6374097222222201E-5</v>
      </c>
      <c r="AA33" s="265">
        <v>39627.370000000003</v>
      </c>
      <c r="AB33" s="266">
        <f t="shared" si="2"/>
        <v>47552.844000000005</v>
      </c>
    </row>
    <row r="34" spans="2:28" ht="25.5" customHeight="1">
      <c r="B34" s="263">
        <v>44334</v>
      </c>
      <c r="C34" s="264">
        <v>137718</v>
      </c>
      <c r="D34" s="265">
        <v>267.71925238530901</v>
      </c>
      <c r="E34" s="266">
        <f t="shared" si="0"/>
        <v>321.26310286237094</v>
      </c>
      <c r="F34" s="264">
        <v>117647</v>
      </c>
      <c r="G34" s="264">
        <v>107077</v>
      </c>
      <c r="H34" s="264">
        <v>99962</v>
      </c>
      <c r="I34" s="264">
        <v>89882</v>
      </c>
      <c r="J34" s="264">
        <v>89882</v>
      </c>
      <c r="K34" s="267">
        <v>0.65265252181995104</v>
      </c>
      <c r="L34" s="264">
        <v>17572</v>
      </c>
      <c r="M34" s="264">
        <v>10397</v>
      </c>
      <c r="N34" s="264">
        <v>1953</v>
      </c>
      <c r="O34" s="264">
        <v>954</v>
      </c>
      <c r="P34" s="265">
        <v>0.41020182016421503</v>
      </c>
      <c r="Q34" s="264">
        <v>1630</v>
      </c>
      <c r="R34" s="265">
        <v>22.619484662576699</v>
      </c>
      <c r="S34" s="266">
        <f t="shared" si="1"/>
        <v>27.143381595092023</v>
      </c>
      <c r="T34" s="267">
        <v>1.1835780362770301E-2</v>
      </c>
      <c r="U34" s="264">
        <v>547</v>
      </c>
      <c r="V34" s="265">
        <v>67.403583180987198</v>
      </c>
      <c r="W34" s="267">
        <v>0.66441717791411004</v>
      </c>
      <c r="X34" s="267">
        <v>0.85816899999999996</v>
      </c>
      <c r="Y34" s="271">
        <v>1.18851</v>
      </c>
      <c r="Z34" s="270">
        <v>6.74852083333333E-5</v>
      </c>
      <c r="AA34" s="265">
        <v>36869.760000000002</v>
      </c>
      <c r="AB34" s="266">
        <f t="shared" si="2"/>
        <v>44243.712</v>
      </c>
    </row>
    <row r="35" spans="2:28" ht="25.5" customHeight="1">
      <c r="B35" s="263">
        <v>44335</v>
      </c>
      <c r="C35" s="264">
        <v>44527</v>
      </c>
      <c r="D35" s="265">
        <v>267.735980416377</v>
      </c>
      <c r="E35" s="266">
        <f t="shared" si="0"/>
        <v>321.28317649965186</v>
      </c>
      <c r="F35" s="264">
        <v>37644</v>
      </c>
      <c r="G35" s="264">
        <v>34380</v>
      </c>
      <c r="H35" s="264">
        <v>32153</v>
      </c>
      <c r="I35" s="264">
        <v>28637</v>
      </c>
      <c r="J35" s="264">
        <v>28637</v>
      </c>
      <c r="K35" s="267">
        <v>0.64313787140386702</v>
      </c>
      <c r="L35" s="264">
        <v>7243</v>
      </c>
      <c r="M35" s="264">
        <v>4624</v>
      </c>
      <c r="N35" s="264">
        <v>270</v>
      </c>
      <c r="O35" s="264">
        <v>251</v>
      </c>
      <c r="P35" s="265">
        <v>0.41629639976254501</v>
      </c>
      <c r="Q35" s="264">
        <v>488</v>
      </c>
      <c r="R35" s="265">
        <v>24.429262295082001</v>
      </c>
      <c r="S35" s="266">
        <f t="shared" si="1"/>
        <v>29.31511475409836</v>
      </c>
      <c r="T35" s="267">
        <v>1.09596424641229E-2</v>
      </c>
      <c r="U35" s="264">
        <v>157</v>
      </c>
      <c r="V35" s="265">
        <v>75.932993630573193</v>
      </c>
      <c r="W35" s="267">
        <v>0.67827868852458995</v>
      </c>
      <c r="X35" s="267">
        <v>0.89506200000000002</v>
      </c>
      <c r="Y35" s="271">
        <v>1.1172839999999999</v>
      </c>
      <c r="Z35" s="270">
        <v>1.7355104166666699E-5</v>
      </c>
      <c r="AA35" s="265">
        <v>11921.48</v>
      </c>
      <c r="AB35" s="266">
        <f t="shared" si="2"/>
        <v>14305.776</v>
      </c>
    </row>
    <row r="36" spans="2:28" ht="25.5" customHeight="1">
      <c r="B36" s="263">
        <v>44336</v>
      </c>
      <c r="C36" s="264">
        <v>71420</v>
      </c>
      <c r="D36" s="265">
        <v>191.64267712125499</v>
      </c>
      <c r="E36" s="266">
        <f t="shared" si="0"/>
        <v>229.97121254550549</v>
      </c>
      <c r="F36" s="264">
        <v>57528</v>
      </c>
      <c r="G36" s="264">
        <v>50322</v>
      </c>
      <c r="H36" s="264">
        <v>45611</v>
      </c>
      <c r="I36" s="264">
        <v>40990</v>
      </c>
      <c r="J36" s="264">
        <v>40990</v>
      </c>
      <c r="K36" s="267">
        <v>0.57392887146457605</v>
      </c>
      <c r="L36" s="264">
        <v>19100</v>
      </c>
      <c r="M36" s="264">
        <v>11489</v>
      </c>
      <c r="N36" s="264">
        <v>766</v>
      </c>
      <c r="O36" s="264">
        <v>1162</v>
      </c>
      <c r="P36" s="265">
        <v>0.33391363747255398</v>
      </c>
      <c r="Q36" s="264">
        <v>1571</v>
      </c>
      <c r="R36" s="265">
        <v>8.7123615531508598</v>
      </c>
      <c r="S36" s="266">
        <f t="shared" si="1"/>
        <v>10.454833863781031</v>
      </c>
      <c r="T36" s="267">
        <v>2.1996639596751601E-2</v>
      </c>
      <c r="U36" s="264">
        <v>470</v>
      </c>
      <c r="V36" s="265">
        <v>29.121531914893598</v>
      </c>
      <c r="W36" s="267">
        <v>0.70082749840865699</v>
      </c>
      <c r="X36" s="267">
        <v>0.88210500000000003</v>
      </c>
      <c r="Y36" s="271">
        <v>1.1305259999999999</v>
      </c>
      <c r="Z36" s="270">
        <v>1.98827430555556E-5</v>
      </c>
      <c r="AA36" s="265">
        <v>13687.12</v>
      </c>
      <c r="AB36" s="266">
        <f t="shared" si="2"/>
        <v>16424.544000000002</v>
      </c>
    </row>
    <row r="37" spans="2:28">
      <c r="B37" s="272" t="s">
        <v>299</v>
      </c>
    </row>
    <row r="136" spans="2:27">
      <c r="B136" s="273" t="str">
        <f>B19</f>
        <v>Дата</v>
      </c>
      <c r="C136" s="274" t="str">
        <f>C19</f>
        <v>Показы</v>
      </c>
      <c r="D136" s="275" t="str">
        <f>D19</f>
        <v>CPM</v>
      </c>
      <c r="E136" s="275"/>
      <c r="F136" s="274" t="str">
        <f t="shared" ref="F136:R136" si="3">F19</f>
        <v>25% просмотрено</v>
      </c>
      <c r="G136" s="274" t="str">
        <f t="shared" si="3"/>
        <v>50% просмотрено</v>
      </c>
      <c r="H136" s="274" t="str">
        <f t="shared" si="3"/>
        <v>75% просмотрено</v>
      </c>
      <c r="I136" s="274" t="str">
        <f t="shared" si="3"/>
        <v>100% просмотрено</v>
      </c>
      <c r="J136" s="274" t="str">
        <f t="shared" si="3"/>
        <v>Просмотры</v>
      </c>
      <c r="K136" s="276" t="str">
        <f t="shared" si="3"/>
        <v>Просмотры (VTR), %</v>
      </c>
      <c r="L136" s="274" t="str">
        <f t="shared" si="3"/>
        <v>Pause</v>
      </c>
      <c r="M136" s="274" t="str">
        <f t="shared" si="3"/>
        <v>Resume</v>
      </c>
      <c r="N136" s="274" t="str">
        <f t="shared" si="3"/>
        <v>Mute</v>
      </c>
      <c r="O136" s="274" t="str">
        <f t="shared" si="3"/>
        <v>Unmute</v>
      </c>
      <c r="P136" s="275" t="str">
        <f t="shared" si="3"/>
        <v>CPV</v>
      </c>
      <c r="Q136" s="274" t="str">
        <f t="shared" si="3"/>
        <v>Клики</v>
      </c>
      <c r="R136" s="275" t="str">
        <f t="shared" si="3"/>
        <v>CPC</v>
      </c>
      <c r="S136" s="275"/>
      <c r="T136" s="276" t="str">
        <f t="shared" ref="T136:AA136" si="4">T19</f>
        <v>CTR, %</v>
      </c>
      <c r="U136" s="274" t="str">
        <f t="shared" si="4"/>
        <v>Сессии</v>
      </c>
      <c r="V136" s="275" t="str">
        <f t="shared" si="4"/>
        <v>CPS</v>
      </c>
      <c r="W136" s="276" t="str">
        <f t="shared" si="4"/>
        <v>Потери клик-сессия, %</v>
      </c>
      <c r="X136" s="276" t="str">
        <f t="shared" si="4"/>
        <v>Показатель отказов, %</v>
      </c>
      <c r="Y136" s="277" t="str">
        <f t="shared" si="4"/>
        <v>Глубина просмотра</v>
      </c>
      <c r="Z136" s="278" t="str">
        <f t="shared" si="4"/>
        <v>Время на сайте</v>
      </c>
      <c r="AA136" s="252" t="str">
        <f t="shared" si="4"/>
        <v>Клиентский бюджет</v>
      </c>
    </row>
    <row r="137" spans="2:27">
      <c r="B137" s="273">
        <f t="shared" ref="B137:D145" si="5">B21</f>
        <v>44308</v>
      </c>
      <c r="C137" s="274">
        <f t="shared" si="5"/>
        <v>37445</v>
      </c>
      <c r="D137" s="275">
        <f t="shared" si="5"/>
        <v>267.74255574843102</v>
      </c>
      <c r="E137" s="275"/>
      <c r="F137" s="274">
        <f t="shared" ref="F137:R145" si="6">F21</f>
        <v>30425</v>
      </c>
      <c r="G137" s="274">
        <f t="shared" si="6"/>
        <v>27702</v>
      </c>
      <c r="H137" s="274">
        <f t="shared" si="6"/>
        <v>26096</v>
      </c>
      <c r="I137" s="274">
        <f t="shared" si="6"/>
        <v>23523</v>
      </c>
      <c r="J137" s="274">
        <f t="shared" si="6"/>
        <v>23523</v>
      </c>
      <c r="K137" s="276">
        <f t="shared" si="6"/>
        <v>0.62820136199759602</v>
      </c>
      <c r="L137" s="274">
        <f t="shared" si="6"/>
        <v>6086</v>
      </c>
      <c r="M137" s="274">
        <f t="shared" si="6"/>
        <v>3278</v>
      </c>
      <c r="N137" s="274">
        <f t="shared" si="6"/>
        <v>490</v>
      </c>
      <c r="O137" s="274">
        <f t="shared" si="6"/>
        <v>190</v>
      </c>
      <c r="P137" s="275">
        <f t="shared" si="6"/>
        <v>0.42620499086000901</v>
      </c>
      <c r="Q137" s="274">
        <f t="shared" si="6"/>
        <v>302</v>
      </c>
      <c r="R137" s="275">
        <f t="shared" si="6"/>
        <v>33.197417218543002</v>
      </c>
      <c r="S137" s="275"/>
      <c r="T137" s="276">
        <f t="shared" ref="T137:AA145" si="7">T21</f>
        <v>8.0651622379489894E-3</v>
      </c>
      <c r="U137" s="274">
        <f t="shared" si="7"/>
        <v>0</v>
      </c>
      <c r="V137" s="275">
        <f t="shared" si="7"/>
        <v>0</v>
      </c>
      <c r="W137" s="276">
        <f t="shared" si="7"/>
        <v>1</v>
      </c>
      <c r="X137" s="276">
        <f t="shared" si="7"/>
        <v>0</v>
      </c>
      <c r="Y137" s="277">
        <f t="shared" si="7"/>
        <v>0</v>
      </c>
      <c r="Z137" s="278">
        <f t="shared" si="7"/>
        <v>0</v>
      </c>
      <c r="AA137" s="252">
        <f t="shared" si="7"/>
        <v>10025.620000000001</v>
      </c>
    </row>
    <row r="138" spans="2:27">
      <c r="B138" s="273">
        <f t="shared" si="5"/>
        <v>44309</v>
      </c>
      <c r="C138" s="274">
        <f t="shared" si="5"/>
        <v>94887</v>
      </c>
      <c r="D138" s="275">
        <f t="shared" si="5"/>
        <v>267.75280069977998</v>
      </c>
      <c r="E138" s="275"/>
      <c r="F138" s="274">
        <f t="shared" si="6"/>
        <v>71768</v>
      </c>
      <c r="G138" s="274">
        <f t="shared" si="6"/>
        <v>64211</v>
      </c>
      <c r="H138" s="274">
        <f t="shared" si="6"/>
        <v>60126</v>
      </c>
      <c r="I138" s="274">
        <f t="shared" si="6"/>
        <v>53093</v>
      </c>
      <c r="J138" s="274">
        <f t="shared" si="6"/>
        <v>53093</v>
      </c>
      <c r="K138" s="276">
        <f t="shared" si="6"/>
        <v>0.559539241413471</v>
      </c>
      <c r="L138" s="274">
        <f t="shared" si="6"/>
        <v>18930</v>
      </c>
      <c r="M138" s="274">
        <f t="shared" si="6"/>
        <v>9476</v>
      </c>
      <c r="N138" s="274">
        <f t="shared" si="6"/>
        <v>1380</v>
      </c>
      <c r="O138" s="274">
        <f t="shared" si="6"/>
        <v>723</v>
      </c>
      <c r="P138" s="275">
        <f t="shared" si="6"/>
        <v>0.47852372252462699</v>
      </c>
      <c r="Q138" s="274">
        <f t="shared" si="6"/>
        <v>990</v>
      </c>
      <c r="R138" s="275">
        <f t="shared" si="6"/>
        <v>25.662888888888901</v>
      </c>
      <c r="S138" s="275"/>
      <c r="T138" s="276">
        <f t="shared" si="7"/>
        <v>1.0433462961206501E-2</v>
      </c>
      <c r="U138" s="274">
        <f t="shared" si="7"/>
        <v>111</v>
      </c>
      <c r="V138" s="275">
        <f t="shared" si="7"/>
        <v>228.88522522522501</v>
      </c>
      <c r="W138" s="276">
        <f t="shared" si="7"/>
        <v>0.88787878787878804</v>
      </c>
      <c r="X138" s="276">
        <f t="shared" si="7"/>
        <v>0.88495599999999996</v>
      </c>
      <c r="Y138" s="277">
        <f t="shared" si="7"/>
        <v>1.150442</v>
      </c>
      <c r="Z138" s="278">
        <f t="shared" si="7"/>
        <v>5.1165950231481499E-4</v>
      </c>
      <c r="AA138" s="252">
        <f t="shared" si="7"/>
        <v>25406.26</v>
      </c>
    </row>
    <row r="139" spans="2:27">
      <c r="B139" s="273">
        <f t="shared" si="5"/>
        <v>44310</v>
      </c>
      <c r="C139" s="274">
        <f t="shared" si="5"/>
        <v>107609</v>
      </c>
      <c r="D139" s="275">
        <f t="shared" si="5"/>
        <v>267.759481084296</v>
      </c>
      <c r="E139" s="275"/>
      <c r="F139" s="274">
        <f t="shared" si="6"/>
        <v>79975</v>
      </c>
      <c r="G139" s="274">
        <f t="shared" si="6"/>
        <v>71058</v>
      </c>
      <c r="H139" s="274">
        <f t="shared" si="6"/>
        <v>66463</v>
      </c>
      <c r="I139" s="274">
        <f t="shared" si="6"/>
        <v>58432</v>
      </c>
      <c r="J139" s="274">
        <f t="shared" si="6"/>
        <v>58432</v>
      </c>
      <c r="K139" s="276">
        <f t="shared" si="6"/>
        <v>0.54300290867864198</v>
      </c>
      <c r="L139" s="274">
        <f t="shared" si="6"/>
        <v>23114</v>
      </c>
      <c r="M139" s="274">
        <f t="shared" si="6"/>
        <v>11193</v>
      </c>
      <c r="N139" s="274">
        <f t="shared" si="6"/>
        <v>1543</v>
      </c>
      <c r="O139" s="274">
        <f t="shared" si="6"/>
        <v>1147</v>
      </c>
      <c r="P139" s="275">
        <f t="shared" si="6"/>
        <v>0.49310874178532299</v>
      </c>
      <c r="Q139" s="274">
        <f t="shared" si="6"/>
        <v>1569</v>
      </c>
      <c r="R139" s="275">
        <f t="shared" si="6"/>
        <v>18.364136392606799</v>
      </c>
      <c r="S139" s="275"/>
      <c r="T139" s="276">
        <f t="shared" si="7"/>
        <v>1.4580564822644901E-2</v>
      </c>
      <c r="U139" s="274">
        <f t="shared" si="7"/>
        <v>591</v>
      </c>
      <c r="V139" s="275">
        <f t="shared" si="7"/>
        <v>48.753519458544801</v>
      </c>
      <c r="W139" s="276">
        <f t="shared" si="7"/>
        <v>0.62332695984703601</v>
      </c>
      <c r="X139" s="276">
        <f t="shared" si="7"/>
        <v>0.87123700000000004</v>
      </c>
      <c r="Y139" s="277">
        <f t="shared" si="7"/>
        <v>1.167224</v>
      </c>
      <c r="Z139" s="278">
        <f t="shared" si="7"/>
        <v>1.40969513888889E-4</v>
      </c>
      <c r="AA139" s="252">
        <f t="shared" si="7"/>
        <v>28813.33</v>
      </c>
    </row>
    <row r="140" spans="2:27">
      <c r="B140" s="273">
        <f t="shared" si="5"/>
        <v>44311</v>
      </c>
      <c r="C140" s="274">
        <f t="shared" si="5"/>
        <v>124559</v>
      </c>
      <c r="D140" s="275">
        <f t="shared" si="5"/>
        <v>267.78289806437101</v>
      </c>
      <c r="E140" s="275"/>
      <c r="F140" s="274">
        <f t="shared" si="6"/>
        <v>92233</v>
      </c>
      <c r="G140" s="274">
        <f t="shared" si="6"/>
        <v>81958</v>
      </c>
      <c r="H140" s="274">
        <f t="shared" si="6"/>
        <v>76697</v>
      </c>
      <c r="I140" s="274">
        <f t="shared" si="6"/>
        <v>66243</v>
      </c>
      <c r="J140" s="274">
        <f t="shared" si="6"/>
        <v>66243</v>
      </c>
      <c r="K140" s="276">
        <f t="shared" si="6"/>
        <v>0.53182026188392695</v>
      </c>
      <c r="L140" s="274">
        <f t="shared" si="6"/>
        <v>28777</v>
      </c>
      <c r="M140" s="274">
        <f t="shared" si="6"/>
        <v>12883</v>
      </c>
      <c r="N140" s="274">
        <f t="shared" si="6"/>
        <v>1272</v>
      </c>
      <c r="O140" s="274">
        <f t="shared" si="6"/>
        <v>979</v>
      </c>
      <c r="P140" s="275">
        <f t="shared" si="6"/>
        <v>0.50352142867925698</v>
      </c>
      <c r="Q140" s="274">
        <f t="shared" si="6"/>
        <v>1702</v>
      </c>
      <c r="R140" s="275">
        <f t="shared" si="6"/>
        <v>19.597397179788501</v>
      </c>
      <c r="S140" s="275"/>
      <c r="T140" s="276">
        <f t="shared" si="7"/>
        <v>1.3664207323437099E-2</v>
      </c>
      <c r="U140" s="274">
        <f t="shared" si="7"/>
        <v>549</v>
      </c>
      <c r="V140" s="275">
        <f t="shared" si="7"/>
        <v>60.755500910746797</v>
      </c>
      <c r="W140" s="276">
        <f t="shared" si="7"/>
        <v>0.67743830787309001</v>
      </c>
      <c r="X140" s="276">
        <f t="shared" si="7"/>
        <v>0.88051500000000005</v>
      </c>
      <c r="Y140" s="277">
        <f t="shared" si="7"/>
        <v>1.136029</v>
      </c>
      <c r="Z140" s="278">
        <f t="shared" si="7"/>
        <v>1.3445870370370401E-4</v>
      </c>
      <c r="AA140" s="252">
        <f t="shared" si="7"/>
        <v>33354.769999999997</v>
      </c>
    </row>
    <row r="141" spans="2:27">
      <c r="B141" s="273">
        <f t="shared" si="5"/>
        <v>44312</v>
      </c>
      <c r="C141" s="274">
        <f t="shared" si="5"/>
        <v>96175</v>
      </c>
      <c r="D141" s="275">
        <f t="shared" si="5"/>
        <v>267.73724980504301</v>
      </c>
      <c r="E141" s="275"/>
      <c r="F141" s="274">
        <f t="shared" si="6"/>
        <v>69415</v>
      </c>
      <c r="G141" s="274">
        <f t="shared" si="6"/>
        <v>60113</v>
      </c>
      <c r="H141" s="274">
        <f t="shared" si="6"/>
        <v>55695</v>
      </c>
      <c r="I141" s="274">
        <f t="shared" si="6"/>
        <v>48977</v>
      </c>
      <c r="J141" s="274">
        <f t="shared" si="6"/>
        <v>48977</v>
      </c>
      <c r="K141" s="276">
        <f t="shared" si="6"/>
        <v>0.50924876527163998</v>
      </c>
      <c r="L141" s="274">
        <f t="shared" si="6"/>
        <v>17451</v>
      </c>
      <c r="M141" s="274">
        <f t="shared" si="6"/>
        <v>7699</v>
      </c>
      <c r="N141" s="274">
        <f t="shared" si="6"/>
        <v>830</v>
      </c>
      <c r="O141" s="274">
        <f t="shared" si="6"/>
        <v>510</v>
      </c>
      <c r="P141" s="275">
        <f t="shared" si="6"/>
        <v>0.52574943340751801</v>
      </c>
      <c r="Q141" s="274">
        <f t="shared" si="6"/>
        <v>1136</v>
      </c>
      <c r="R141" s="275">
        <f t="shared" si="6"/>
        <v>22.666927816901399</v>
      </c>
      <c r="S141" s="275"/>
      <c r="T141" s="276">
        <f t="shared" si="7"/>
        <v>1.1811801403691201E-2</v>
      </c>
      <c r="U141" s="274">
        <f t="shared" si="7"/>
        <v>377</v>
      </c>
      <c r="V141" s="275">
        <f t="shared" si="7"/>
        <v>68.301405835543804</v>
      </c>
      <c r="W141" s="276">
        <f t="shared" si="7"/>
        <v>0.66813380281690105</v>
      </c>
      <c r="X141" s="276">
        <f t="shared" si="7"/>
        <v>0.885714</v>
      </c>
      <c r="Y141" s="277">
        <f t="shared" si="7"/>
        <v>1.137662</v>
      </c>
      <c r="Z141" s="278">
        <f t="shared" si="7"/>
        <v>4.6157916666666698E-5</v>
      </c>
      <c r="AA141" s="252">
        <f t="shared" si="7"/>
        <v>25749.63</v>
      </c>
    </row>
    <row r="142" spans="2:27">
      <c r="B142" s="273">
        <f t="shared" si="5"/>
        <v>44313</v>
      </c>
      <c r="C142" s="274">
        <f t="shared" si="5"/>
        <v>110350</v>
      </c>
      <c r="D142" s="275">
        <f t="shared" si="5"/>
        <v>267.694608065247</v>
      </c>
      <c r="E142" s="275"/>
      <c r="F142" s="274">
        <f t="shared" si="6"/>
        <v>90010</v>
      </c>
      <c r="G142" s="274">
        <f t="shared" si="6"/>
        <v>79781</v>
      </c>
      <c r="H142" s="274">
        <f t="shared" si="6"/>
        <v>73904</v>
      </c>
      <c r="I142" s="274">
        <f t="shared" si="6"/>
        <v>66452</v>
      </c>
      <c r="J142" s="274">
        <f t="shared" si="6"/>
        <v>66452</v>
      </c>
      <c r="K142" s="276">
        <f t="shared" si="6"/>
        <v>0.60219302220208404</v>
      </c>
      <c r="L142" s="274">
        <f t="shared" si="6"/>
        <v>17279</v>
      </c>
      <c r="M142" s="274">
        <f t="shared" si="6"/>
        <v>9302</v>
      </c>
      <c r="N142" s="274">
        <f t="shared" si="6"/>
        <v>1256</v>
      </c>
      <c r="O142" s="274">
        <f t="shared" si="6"/>
        <v>527</v>
      </c>
      <c r="P142" s="275">
        <f t="shared" si="6"/>
        <v>0.44453289592487799</v>
      </c>
      <c r="Q142" s="274">
        <f t="shared" si="6"/>
        <v>1276</v>
      </c>
      <c r="R142" s="275">
        <f t="shared" si="6"/>
        <v>23.1505485893417</v>
      </c>
      <c r="S142" s="275"/>
      <c r="T142" s="276">
        <f t="shared" si="7"/>
        <v>1.15632079746262E-2</v>
      </c>
      <c r="U142" s="274">
        <f t="shared" si="7"/>
        <v>430</v>
      </c>
      <c r="V142" s="275">
        <f t="shared" si="7"/>
        <v>68.697906976744207</v>
      </c>
      <c r="W142" s="276">
        <f t="shared" si="7"/>
        <v>0.66300940438871503</v>
      </c>
      <c r="X142" s="276">
        <f t="shared" si="7"/>
        <v>0.90719300000000003</v>
      </c>
      <c r="Y142" s="277">
        <f t="shared" si="7"/>
        <v>1.12761</v>
      </c>
      <c r="Z142" s="278">
        <f t="shared" si="7"/>
        <v>5.0214004629629597E-5</v>
      </c>
      <c r="AA142" s="252">
        <f t="shared" si="7"/>
        <v>29540.1</v>
      </c>
    </row>
    <row r="143" spans="2:27">
      <c r="B143" s="273">
        <f t="shared" si="5"/>
        <v>44314</v>
      </c>
      <c r="C143" s="274">
        <f t="shared" si="5"/>
        <v>98682</v>
      </c>
      <c r="D143" s="275">
        <f t="shared" si="5"/>
        <v>267.730183822784</v>
      </c>
      <c r="E143" s="275"/>
      <c r="F143" s="274">
        <f t="shared" si="6"/>
        <v>81802</v>
      </c>
      <c r="G143" s="274">
        <f t="shared" si="6"/>
        <v>73246</v>
      </c>
      <c r="H143" s="274">
        <f t="shared" si="6"/>
        <v>67921</v>
      </c>
      <c r="I143" s="274">
        <f t="shared" si="6"/>
        <v>60988</v>
      </c>
      <c r="J143" s="274">
        <f t="shared" si="6"/>
        <v>60988</v>
      </c>
      <c r="K143" s="276">
        <f t="shared" si="6"/>
        <v>0.61802557710626105</v>
      </c>
      <c r="L143" s="274">
        <f t="shared" si="6"/>
        <v>17488</v>
      </c>
      <c r="M143" s="274">
        <f t="shared" si="6"/>
        <v>10082</v>
      </c>
      <c r="N143" s="274">
        <f t="shared" si="6"/>
        <v>1110</v>
      </c>
      <c r="O143" s="274">
        <f t="shared" si="6"/>
        <v>415</v>
      </c>
      <c r="P143" s="275">
        <f t="shared" si="6"/>
        <v>0.43320243326556002</v>
      </c>
      <c r="Q143" s="274">
        <f t="shared" si="6"/>
        <v>1341</v>
      </c>
      <c r="R143" s="275">
        <f t="shared" si="6"/>
        <v>19.701826994779999</v>
      </c>
      <c r="S143" s="275"/>
      <c r="T143" s="276">
        <f t="shared" si="7"/>
        <v>1.35891043959385E-2</v>
      </c>
      <c r="U143" s="274">
        <f t="shared" si="7"/>
        <v>449</v>
      </c>
      <c r="V143" s="275">
        <f t="shared" si="7"/>
        <v>58.8422048997773</v>
      </c>
      <c r="W143" s="276">
        <f t="shared" si="7"/>
        <v>0.66517524235644998</v>
      </c>
      <c r="X143" s="276">
        <f t="shared" si="7"/>
        <v>0.87662300000000004</v>
      </c>
      <c r="Y143" s="277">
        <f t="shared" si="7"/>
        <v>1.1580090000000001</v>
      </c>
      <c r="Z143" s="278">
        <f t="shared" si="7"/>
        <v>7.2666145833333296E-5</v>
      </c>
      <c r="AA143" s="252">
        <f t="shared" si="7"/>
        <v>26420.15</v>
      </c>
    </row>
    <row r="144" spans="2:27">
      <c r="B144" s="273">
        <f t="shared" si="5"/>
        <v>44315</v>
      </c>
      <c r="C144" s="274">
        <f t="shared" si="5"/>
        <v>117427</v>
      </c>
      <c r="D144" s="275">
        <f t="shared" si="5"/>
        <v>267.73833956415501</v>
      </c>
      <c r="E144" s="275"/>
      <c r="F144" s="274">
        <f t="shared" si="6"/>
        <v>99922</v>
      </c>
      <c r="G144" s="274">
        <f t="shared" si="6"/>
        <v>89981</v>
      </c>
      <c r="H144" s="274">
        <f t="shared" si="6"/>
        <v>83281</v>
      </c>
      <c r="I144" s="274">
        <f t="shared" si="6"/>
        <v>75233</v>
      </c>
      <c r="J144" s="274">
        <f t="shared" si="6"/>
        <v>75233</v>
      </c>
      <c r="K144" s="276">
        <f t="shared" si="6"/>
        <v>0.64067888986348998</v>
      </c>
      <c r="L144" s="274">
        <f t="shared" si="6"/>
        <v>19484</v>
      </c>
      <c r="M144" s="274">
        <f t="shared" si="6"/>
        <v>11529</v>
      </c>
      <c r="N144" s="274">
        <f t="shared" si="6"/>
        <v>1417</v>
      </c>
      <c r="O144" s="274">
        <f t="shared" si="6"/>
        <v>615</v>
      </c>
      <c r="P144" s="275">
        <f t="shared" si="6"/>
        <v>0.41789786396926898</v>
      </c>
      <c r="Q144" s="274">
        <f t="shared" si="6"/>
        <v>1620</v>
      </c>
      <c r="R144" s="275">
        <f t="shared" si="6"/>
        <v>19.407228395061701</v>
      </c>
      <c r="S144" s="275"/>
      <c r="T144" s="276">
        <f t="shared" si="7"/>
        <v>1.37958050533523E-2</v>
      </c>
      <c r="U144" s="274">
        <f t="shared" si="7"/>
        <v>542</v>
      </c>
      <c r="V144" s="275">
        <f t="shared" si="7"/>
        <v>58.0068450184502</v>
      </c>
      <c r="W144" s="276">
        <f t="shared" si="7"/>
        <v>0.66543209876543197</v>
      </c>
      <c r="X144" s="276">
        <f t="shared" si="7"/>
        <v>0.86617100000000002</v>
      </c>
      <c r="Y144" s="277">
        <f t="shared" si="7"/>
        <v>1.2007429999999999</v>
      </c>
      <c r="Z144" s="278">
        <f t="shared" si="7"/>
        <v>9.4925439814814807E-5</v>
      </c>
      <c r="AA144" s="252">
        <f t="shared" si="7"/>
        <v>31439.71</v>
      </c>
    </row>
    <row r="145" spans="2:27">
      <c r="B145" s="273">
        <f t="shared" si="5"/>
        <v>44316</v>
      </c>
      <c r="C145" s="274">
        <f t="shared" si="5"/>
        <v>82508</v>
      </c>
      <c r="D145" s="275">
        <f t="shared" si="5"/>
        <v>267.69670819799302</v>
      </c>
      <c r="E145" s="275"/>
      <c r="F145" s="274">
        <f t="shared" si="6"/>
        <v>71125</v>
      </c>
      <c r="G145" s="274">
        <f t="shared" si="6"/>
        <v>64021</v>
      </c>
      <c r="H145" s="274">
        <f t="shared" si="6"/>
        <v>59239</v>
      </c>
      <c r="I145" s="274">
        <f t="shared" si="6"/>
        <v>54190</v>
      </c>
      <c r="J145" s="274">
        <f t="shared" si="6"/>
        <v>54190</v>
      </c>
      <c r="K145" s="276">
        <f t="shared" si="6"/>
        <v>0.65678479662578204</v>
      </c>
      <c r="L145" s="274">
        <f t="shared" si="6"/>
        <v>13503</v>
      </c>
      <c r="M145" s="274">
        <f t="shared" si="6"/>
        <v>8090</v>
      </c>
      <c r="N145" s="274">
        <f t="shared" si="6"/>
        <v>1292</v>
      </c>
      <c r="O145" s="274">
        <f t="shared" si="6"/>
        <v>410</v>
      </c>
      <c r="P145" s="275">
        <f t="shared" si="6"/>
        <v>0.40758663960140201</v>
      </c>
      <c r="Q145" s="274">
        <f t="shared" si="6"/>
        <v>1191</v>
      </c>
      <c r="R145" s="275">
        <f t="shared" si="6"/>
        <v>18.545020990764101</v>
      </c>
      <c r="S145" s="275"/>
      <c r="T145" s="276">
        <f t="shared" si="7"/>
        <v>1.44349638822902E-2</v>
      </c>
      <c r="U145" s="274">
        <f t="shared" si="7"/>
        <v>388</v>
      </c>
      <c r="V145" s="275">
        <f t="shared" si="7"/>
        <v>56.925567010309301</v>
      </c>
      <c r="W145" s="276">
        <f t="shared" si="7"/>
        <v>0.67422334172963905</v>
      </c>
      <c r="X145" s="276">
        <f t="shared" si="7"/>
        <v>0.87403600000000004</v>
      </c>
      <c r="Y145" s="277">
        <f t="shared" si="7"/>
        <v>1.1619539999999999</v>
      </c>
      <c r="Z145" s="278">
        <f t="shared" si="7"/>
        <v>3.3647407407407403E-5</v>
      </c>
      <c r="AA145" s="252">
        <f t="shared" si="7"/>
        <v>22087.119999999999</v>
      </c>
    </row>
    <row r="146" spans="2:27">
      <c r="B146" s="273" t="e">
        <f>#REF!</f>
        <v>#REF!</v>
      </c>
      <c r="C146" s="274" t="e">
        <f>#REF!</f>
        <v>#REF!</v>
      </c>
      <c r="D146" s="275" t="e">
        <f>#REF!</f>
        <v>#REF!</v>
      </c>
      <c r="E146" s="275"/>
      <c r="F146" s="274" t="e">
        <f>#REF!</f>
        <v>#REF!</v>
      </c>
      <c r="G146" s="274" t="e">
        <f>#REF!</f>
        <v>#REF!</v>
      </c>
      <c r="H146" s="274" t="e">
        <f>#REF!</f>
        <v>#REF!</v>
      </c>
      <c r="I146" s="274" t="e">
        <f>#REF!</f>
        <v>#REF!</v>
      </c>
      <c r="J146" s="274" t="e">
        <f>#REF!</f>
        <v>#REF!</v>
      </c>
      <c r="K146" s="276" t="e">
        <f>#REF!</f>
        <v>#REF!</v>
      </c>
      <c r="L146" s="274" t="e">
        <f>#REF!</f>
        <v>#REF!</v>
      </c>
      <c r="M146" s="274" t="e">
        <f>#REF!</f>
        <v>#REF!</v>
      </c>
      <c r="N146" s="274" t="e">
        <f>#REF!</f>
        <v>#REF!</v>
      </c>
      <c r="O146" s="274" t="e">
        <f>#REF!</f>
        <v>#REF!</v>
      </c>
      <c r="P146" s="275" t="e">
        <f>#REF!</f>
        <v>#REF!</v>
      </c>
      <c r="Q146" s="274" t="e">
        <f>#REF!</f>
        <v>#REF!</v>
      </c>
      <c r="R146" s="275" t="e">
        <f>#REF!</f>
        <v>#REF!</v>
      </c>
      <c r="S146" s="275"/>
      <c r="T146" s="276" t="e">
        <f>#REF!</f>
        <v>#REF!</v>
      </c>
      <c r="U146" s="274" t="e">
        <f>#REF!</f>
        <v>#REF!</v>
      </c>
      <c r="V146" s="275" t="e">
        <f>#REF!</f>
        <v>#REF!</v>
      </c>
      <c r="W146" s="276" t="e">
        <f>#REF!</f>
        <v>#REF!</v>
      </c>
      <c r="X146" s="276" t="e">
        <f>#REF!</f>
        <v>#REF!</v>
      </c>
      <c r="Y146" s="277" t="e">
        <f>#REF!</f>
        <v>#REF!</v>
      </c>
      <c r="Z146" s="278" t="e">
        <f>#REF!</f>
        <v>#REF!</v>
      </c>
      <c r="AA146" s="252" t="e">
        <f>#REF!</f>
        <v>#REF!</v>
      </c>
    </row>
    <row r="147" spans="2:27">
      <c r="B147" s="273" t="e">
        <f>#REF!</f>
        <v>#REF!</v>
      </c>
      <c r="C147" s="274" t="e">
        <f>#REF!</f>
        <v>#REF!</v>
      </c>
      <c r="D147" s="275" t="e">
        <f>#REF!</f>
        <v>#REF!</v>
      </c>
      <c r="E147" s="275"/>
      <c r="F147" s="274" t="e">
        <f>#REF!</f>
        <v>#REF!</v>
      </c>
      <c r="G147" s="274" t="e">
        <f>#REF!</f>
        <v>#REF!</v>
      </c>
      <c r="H147" s="274" t="e">
        <f>#REF!</f>
        <v>#REF!</v>
      </c>
      <c r="I147" s="274" t="e">
        <f>#REF!</f>
        <v>#REF!</v>
      </c>
      <c r="J147" s="274" t="e">
        <f>#REF!</f>
        <v>#REF!</v>
      </c>
      <c r="K147" s="276" t="e">
        <f>#REF!</f>
        <v>#REF!</v>
      </c>
      <c r="L147" s="274" t="e">
        <f>#REF!</f>
        <v>#REF!</v>
      </c>
      <c r="M147" s="274" t="e">
        <f>#REF!</f>
        <v>#REF!</v>
      </c>
      <c r="N147" s="274" t="e">
        <f>#REF!</f>
        <v>#REF!</v>
      </c>
      <c r="O147" s="274" t="e">
        <f>#REF!</f>
        <v>#REF!</v>
      </c>
      <c r="P147" s="275" t="e">
        <f>#REF!</f>
        <v>#REF!</v>
      </c>
      <c r="Q147" s="274" t="e">
        <f>#REF!</f>
        <v>#REF!</v>
      </c>
      <c r="R147" s="275" t="e">
        <f>#REF!</f>
        <v>#REF!</v>
      </c>
      <c r="S147" s="275"/>
      <c r="T147" s="276" t="e">
        <f>#REF!</f>
        <v>#REF!</v>
      </c>
      <c r="U147" s="274" t="e">
        <f>#REF!</f>
        <v>#REF!</v>
      </c>
      <c r="V147" s="275" t="e">
        <f>#REF!</f>
        <v>#REF!</v>
      </c>
      <c r="W147" s="276" t="e">
        <f>#REF!</f>
        <v>#REF!</v>
      </c>
      <c r="X147" s="276" t="e">
        <f>#REF!</f>
        <v>#REF!</v>
      </c>
      <c r="Y147" s="277" t="e">
        <f>#REF!</f>
        <v>#REF!</v>
      </c>
      <c r="Z147" s="278" t="e">
        <f>#REF!</f>
        <v>#REF!</v>
      </c>
      <c r="AA147" s="252" t="e">
        <f>#REF!</f>
        <v>#REF!</v>
      </c>
    </row>
    <row r="148" spans="2:27">
      <c r="B148" s="273" t="e">
        <f>#REF!</f>
        <v>#REF!</v>
      </c>
      <c r="C148" s="274" t="e">
        <f>#REF!</f>
        <v>#REF!</v>
      </c>
      <c r="D148" s="275" t="e">
        <f>#REF!</f>
        <v>#REF!</v>
      </c>
      <c r="E148" s="275"/>
      <c r="F148" s="274" t="e">
        <f>#REF!</f>
        <v>#REF!</v>
      </c>
      <c r="G148" s="274" t="e">
        <f>#REF!</f>
        <v>#REF!</v>
      </c>
      <c r="H148" s="274" t="e">
        <f>#REF!</f>
        <v>#REF!</v>
      </c>
      <c r="I148" s="274" t="e">
        <f>#REF!</f>
        <v>#REF!</v>
      </c>
      <c r="J148" s="274" t="e">
        <f>#REF!</f>
        <v>#REF!</v>
      </c>
      <c r="K148" s="276" t="e">
        <f>#REF!</f>
        <v>#REF!</v>
      </c>
      <c r="L148" s="274" t="e">
        <f>#REF!</f>
        <v>#REF!</v>
      </c>
      <c r="M148" s="274" t="e">
        <f>#REF!</f>
        <v>#REF!</v>
      </c>
      <c r="N148" s="274" t="e">
        <f>#REF!</f>
        <v>#REF!</v>
      </c>
      <c r="O148" s="274" t="e">
        <f>#REF!</f>
        <v>#REF!</v>
      </c>
      <c r="P148" s="275" t="e">
        <f>#REF!</f>
        <v>#REF!</v>
      </c>
      <c r="Q148" s="274" t="e">
        <f>#REF!</f>
        <v>#REF!</v>
      </c>
      <c r="R148" s="275" t="e">
        <f>#REF!</f>
        <v>#REF!</v>
      </c>
      <c r="S148" s="275"/>
      <c r="T148" s="276" t="e">
        <f>#REF!</f>
        <v>#REF!</v>
      </c>
      <c r="U148" s="274" t="e">
        <f>#REF!</f>
        <v>#REF!</v>
      </c>
      <c r="V148" s="275" t="e">
        <f>#REF!</f>
        <v>#REF!</v>
      </c>
      <c r="W148" s="276" t="e">
        <f>#REF!</f>
        <v>#REF!</v>
      </c>
      <c r="X148" s="276" t="e">
        <f>#REF!</f>
        <v>#REF!</v>
      </c>
      <c r="Y148" s="277" t="e">
        <f>#REF!</f>
        <v>#REF!</v>
      </c>
      <c r="Z148" s="278" t="e">
        <f>#REF!</f>
        <v>#REF!</v>
      </c>
      <c r="AA148" s="252" t="e">
        <f>#REF!</f>
        <v>#REF!</v>
      </c>
    </row>
    <row r="149" spans="2:27">
      <c r="B149" s="273" t="e">
        <f>#REF!</f>
        <v>#REF!</v>
      </c>
      <c r="C149" s="274" t="e">
        <f>#REF!</f>
        <v>#REF!</v>
      </c>
      <c r="D149" s="275" t="e">
        <f>#REF!</f>
        <v>#REF!</v>
      </c>
      <c r="E149" s="275"/>
      <c r="F149" s="274" t="e">
        <f>#REF!</f>
        <v>#REF!</v>
      </c>
      <c r="G149" s="274" t="e">
        <f>#REF!</f>
        <v>#REF!</v>
      </c>
      <c r="H149" s="274" t="e">
        <f>#REF!</f>
        <v>#REF!</v>
      </c>
      <c r="I149" s="274" t="e">
        <f>#REF!</f>
        <v>#REF!</v>
      </c>
      <c r="J149" s="274" t="e">
        <f>#REF!</f>
        <v>#REF!</v>
      </c>
      <c r="K149" s="276" t="e">
        <f>#REF!</f>
        <v>#REF!</v>
      </c>
      <c r="L149" s="274" t="e">
        <f>#REF!</f>
        <v>#REF!</v>
      </c>
      <c r="M149" s="274" t="e">
        <f>#REF!</f>
        <v>#REF!</v>
      </c>
      <c r="N149" s="274" t="e">
        <f>#REF!</f>
        <v>#REF!</v>
      </c>
      <c r="O149" s="274" t="e">
        <f>#REF!</f>
        <v>#REF!</v>
      </c>
      <c r="P149" s="275" t="e">
        <f>#REF!</f>
        <v>#REF!</v>
      </c>
      <c r="Q149" s="274" t="e">
        <f>#REF!</f>
        <v>#REF!</v>
      </c>
      <c r="R149" s="275" t="e">
        <f>#REF!</f>
        <v>#REF!</v>
      </c>
      <c r="S149" s="275"/>
      <c r="T149" s="276" t="e">
        <f>#REF!</f>
        <v>#REF!</v>
      </c>
      <c r="U149" s="274" t="e">
        <f>#REF!</f>
        <v>#REF!</v>
      </c>
      <c r="V149" s="275" t="e">
        <f>#REF!</f>
        <v>#REF!</v>
      </c>
      <c r="W149" s="276" t="e">
        <f>#REF!</f>
        <v>#REF!</v>
      </c>
      <c r="X149" s="276" t="e">
        <f>#REF!</f>
        <v>#REF!</v>
      </c>
      <c r="Y149" s="277" t="e">
        <f>#REF!</f>
        <v>#REF!</v>
      </c>
      <c r="Z149" s="278" t="e">
        <f>#REF!</f>
        <v>#REF!</v>
      </c>
      <c r="AA149" s="252" t="e">
        <f>#REF!</f>
        <v>#REF!</v>
      </c>
    </row>
    <row r="150" spans="2:27">
      <c r="B150" s="273" t="e">
        <f>#REF!</f>
        <v>#REF!</v>
      </c>
      <c r="C150" s="274" t="e">
        <f>#REF!</f>
        <v>#REF!</v>
      </c>
      <c r="D150" s="275" t="e">
        <f>#REF!</f>
        <v>#REF!</v>
      </c>
      <c r="E150" s="275"/>
      <c r="F150" s="274" t="e">
        <f>#REF!</f>
        <v>#REF!</v>
      </c>
      <c r="G150" s="274" t="e">
        <f>#REF!</f>
        <v>#REF!</v>
      </c>
      <c r="H150" s="274" t="e">
        <f>#REF!</f>
        <v>#REF!</v>
      </c>
      <c r="I150" s="274" t="e">
        <f>#REF!</f>
        <v>#REF!</v>
      </c>
      <c r="J150" s="274" t="e">
        <f>#REF!</f>
        <v>#REF!</v>
      </c>
      <c r="K150" s="276" t="e">
        <f>#REF!</f>
        <v>#REF!</v>
      </c>
      <c r="L150" s="274" t="e">
        <f>#REF!</f>
        <v>#REF!</v>
      </c>
      <c r="M150" s="274" t="e">
        <f>#REF!</f>
        <v>#REF!</v>
      </c>
      <c r="N150" s="274" t="e">
        <f>#REF!</f>
        <v>#REF!</v>
      </c>
      <c r="O150" s="274" t="e">
        <f>#REF!</f>
        <v>#REF!</v>
      </c>
      <c r="P150" s="275" t="e">
        <f>#REF!</f>
        <v>#REF!</v>
      </c>
      <c r="Q150" s="274" t="e">
        <f>#REF!</f>
        <v>#REF!</v>
      </c>
      <c r="R150" s="275" t="e">
        <f>#REF!</f>
        <v>#REF!</v>
      </c>
      <c r="S150" s="275"/>
      <c r="T150" s="276" t="e">
        <f>#REF!</f>
        <v>#REF!</v>
      </c>
      <c r="U150" s="274" t="e">
        <f>#REF!</f>
        <v>#REF!</v>
      </c>
      <c r="V150" s="275" t="e">
        <f>#REF!</f>
        <v>#REF!</v>
      </c>
      <c r="W150" s="276" t="e">
        <f>#REF!</f>
        <v>#REF!</v>
      </c>
      <c r="X150" s="276" t="e">
        <f>#REF!</f>
        <v>#REF!</v>
      </c>
      <c r="Y150" s="277" t="e">
        <f>#REF!</f>
        <v>#REF!</v>
      </c>
      <c r="Z150" s="278" t="e">
        <f>#REF!</f>
        <v>#REF!</v>
      </c>
      <c r="AA150" s="252" t="e">
        <f>#REF!</f>
        <v>#REF!</v>
      </c>
    </row>
    <row r="151" spans="2:27">
      <c r="B151" s="273" t="e">
        <f>#REF!</f>
        <v>#REF!</v>
      </c>
      <c r="C151" s="274" t="e">
        <f>#REF!</f>
        <v>#REF!</v>
      </c>
      <c r="D151" s="275" t="e">
        <f>#REF!</f>
        <v>#REF!</v>
      </c>
      <c r="E151" s="275"/>
      <c r="F151" s="274" t="e">
        <f>#REF!</f>
        <v>#REF!</v>
      </c>
      <c r="G151" s="274" t="e">
        <f>#REF!</f>
        <v>#REF!</v>
      </c>
      <c r="H151" s="274" t="e">
        <f>#REF!</f>
        <v>#REF!</v>
      </c>
      <c r="I151" s="274" t="e">
        <f>#REF!</f>
        <v>#REF!</v>
      </c>
      <c r="J151" s="274" t="e">
        <f>#REF!</f>
        <v>#REF!</v>
      </c>
      <c r="K151" s="276" t="e">
        <f>#REF!</f>
        <v>#REF!</v>
      </c>
      <c r="L151" s="274" t="e">
        <f>#REF!</f>
        <v>#REF!</v>
      </c>
      <c r="M151" s="274" t="e">
        <f>#REF!</f>
        <v>#REF!</v>
      </c>
      <c r="N151" s="274" t="e">
        <f>#REF!</f>
        <v>#REF!</v>
      </c>
      <c r="O151" s="274" t="e">
        <f>#REF!</f>
        <v>#REF!</v>
      </c>
      <c r="P151" s="275" t="e">
        <f>#REF!</f>
        <v>#REF!</v>
      </c>
      <c r="Q151" s="274" t="e">
        <f>#REF!</f>
        <v>#REF!</v>
      </c>
      <c r="R151" s="275" t="e">
        <f>#REF!</f>
        <v>#REF!</v>
      </c>
      <c r="S151" s="275"/>
      <c r="T151" s="276" t="e">
        <f>#REF!</f>
        <v>#REF!</v>
      </c>
      <c r="U151" s="274" t="e">
        <f>#REF!</f>
        <v>#REF!</v>
      </c>
      <c r="V151" s="275" t="e">
        <f>#REF!</f>
        <v>#REF!</v>
      </c>
      <c r="W151" s="276" t="e">
        <f>#REF!</f>
        <v>#REF!</v>
      </c>
      <c r="X151" s="276" t="e">
        <f>#REF!</f>
        <v>#REF!</v>
      </c>
      <c r="Y151" s="277" t="e">
        <f>#REF!</f>
        <v>#REF!</v>
      </c>
      <c r="Z151" s="278" t="e">
        <f>#REF!</f>
        <v>#REF!</v>
      </c>
      <c r="AA151" s="252" t="e">
        <f>#REF!</f>
        <v>#REF!</v>
      </c>
    </row>
    <row r="152" spans="2:27">
      <c r="B152" s="273" t="e">
        <f>#REF!</f>
        <v>#REF!</v>
      </c>
      <c r="C152" s="274" t="e">
        <f>#REF!</f>
        <v>#REF!</v>
      </c>
      <c r="D152" s="275" t="e">
        <f>#REF!</f>
        <v>#REF!</v>
      </c>
      <c r="E152" s="275"/>
      <c r="F152" s="274" t="e">
        <f>#REF!</f>
        <v>#REF!</v>
      </c>
      <c r="G152" s="274" t="e">
        <f>#REF!</f>
        <v>#REF!</v>
      </c>
      <c r="H152" s="274" t="e">
        <f>#REF!</f>
        <v>#REF!</v>
      </c>
      <c r="I152" s="274" t="e">
        <f>#REF!</f>
        <v>#REF!</v>
      </c>
      <c r="J152" s="274" t="e">
        <f>#REF!</f>
        <v>#REF!</v>
      </c>
      <c r="K152" s="276" t="e">
        <f>#REF!</f>
        <v>#REF!</v>
      </c>
      <c r="L152" s="274" t="e">
        <f>#REF!</f>
        <v>#REF!</v>
      </c>
      <c r="M152" s="274" t="e">
        <f>#REF!</f>
        <v>#REF!</v>
      </c>
      <c r="N152" s="274" t="e">
        <f>#REF!</f>
        <v>#REF!</v>
      </c>
      <c r="O152" s="274" t="e">
        <f>#REF!</f>
        <v>#REF!</v>
      </c>
      <c r="P152" s="275" t="e">
        <f>#REF!</f>
        <v>#REF!</v>
      </c>
      <c r="Q152" s="274" t="e">
        <f>#REF!</f>
        <v>#REF!</v>
      </c>
      <c r="R152" s="275" t="e">
        <f>#REF!</f>
        <v>#REF!</v>
      </c>
      <c r="S152" s="275"/>
      <c r="T152" s="276" t="e">
        <f>#REF!</f>
        <v>#REF!</v>
      </c>
      <c r="U152" s="274" t="e">
        <f>#REF!</f>
        <v>#REF!</v>
      </c>
      <c r="V152" s="275" t="e">
        <f>#REF!</f>
        <v>#REF!</v>
      </c>
      <c r="W152" s="276" t="e">
        <f>#REF!</f>
        <v>#REF!</v>
      </c>
      <c r="X152" s="276" t="e">
        <f>#REF!</f>
        <v>#REF!</v>
      </c>
      <c r="Y152" s="277" t="e">
        <f>#REF!</f>
        <v>#REF!</v>
      </c>
      <c r="Z152" s="278" t="e">
        <f>#REF!</f>
        <v>#REF!</v>
      </c>
      <c r="AA152" s="252" t="e">
        <f>#REF!</f>
        <v>#REF!</v>
      </c>
    </row>
    <row r="153" spans="2:27">
      <c r="B153" s="273" t="e">
        <f>#REF!</f>
        <v>#REF!</v>
      </c>
      <c r="C153" s="274" t="e">
        <f>#REF!</f>
        <v>#REF!</v>
      </c>
      <c r="D153" s="275" t="e">
        <f>#REF!</f>
        <v>#REF!</v>
      </c>
      <c r="E153" s="275"/>
      <c r="F153" s="274" t="e">
        <f>#REF!</f>
        <v>#REF!</v>
      </c>
      <c r="G153" s="274" t="e">
        <f>#REF!</f>
        <v>#REF!</v>
      </c>
      <c r="H153" s="274" t="e">
        <f>#REF!</f>
        <v>#REF!</v>
      </c>
      <c r="I153" s="274" t="e">
        <f>#REF!</f>
        <v>#REF!</v>
      </c>
      <c r="J153" s="274" t="e">
        <f>#REF!</f>
        <v>#REF!</v>
      </c>
      <c r="K153" s="276" t="e">
        <f>#REF!</f>
        <v>#REF!</v>
      </c>
      <c r="L153" s="274" t="e">
        <f>#REF!</f>
        <v>#REF!</v>
      </c>
      <c r="M153" s="274" t="e">
        <f>#REF!</f>
        <v>#REF!</v>
      </c>
      <c r="N153" s="274" t="e">
        <f>#REF!</f>
        <v>#REF!</v>
      </c>
      <c r="O153" s="274" t="e">
        <f>#REF!</f>
        <v>#REF!</v>
      </c>
      <c r="P153" s="275" t="e">
        <f>#REF!</f>
        <v>#REF!</v>
      </c>
      <c r="Q153" s="274" t="e">
        <f>#REF!</f>
        <v>#REF!</v>
      </c>
      <c r="R153" s="275" t="e">
        <f>#REF!</f>
        <v>#REF!</v>
      </c>
      <c r="S153" s="275"/>
      <c r="T153" s="276" t="e">
        <f>#REF!</f>
        <v>#REF!</v>
      </c>
      <c r="U153" s="274" t="e">
        <f>#REF!</f>
        <v>#REF!</v>
      </c>
      <c r="V153" s="275" t="e">
        <f>#REF!</f>
        <v>#REF!</v>
      </c>
      <c r="W153" s="276" t="e">
        <f>#REF!</f>
        <v>#REF!</v>
      </c>
      <c r="X153" s="276" t="e">
        <f>#REF!</f>
        <v>#REF!</v>
      </c>
      <c r="Y153" s="277" t="e">
        <f>#REF!</f>
        <v>#REF!</v>
      </c>
      <c r="Z153" s="278" t="e">
        <f>#REF!</f>
        <v>#REF!</v>
      </c>
      <c r="AA153" s="252" t="e">
        <f>#REF!</f>
        <v>#REF!</v>
      </c>
    </row>
    <row r="154" spans="2:27">
      <c r="B154" s="273" t="e">
        <f>#REF!</f>
        <v>#REF!</v>
      </c>
      <c r="C154" s="274" t="e">
        <f>#REF!</f>
        <v>#REF!</v>
      </c>
      <c r="D154" s="275" t="e">
        <f>#REF!</f>
        <v>#REF!</v>
      </c>
      <c r="E154" s="275"/>
      <c r="F154" s="274" t="e">
        <f>#REF!</f>
        <v>#REF!</v>
      </c>
      <c r="G154" s="274" t="e">
        <f>#REF!</f>
        <v>#REF!</v>
      </c>
      <c r="H154" s="274" t="e">
        <f>#REF!</f>
        <v>#REF!</v>
      </c>
      <c r="I154" s="274" t="e">
        <f>#REF!</f>
        <v>#REF!</v>
      </c>
      <c r="J154" s="274" t="e">
        <f>#REF!</f>
        <v>#REF!</v>
      </c>
      <c r="K154" s="276" t="e">
        <f>#REF!</f>
        <v>#REF!</v>
      </c>
      <c r="L154" s="274" t="e">
        <f>#REF!</f>
        <v>#REF!</v>
      </c>
      <c r="M154" s="274" t="e">
        <f>#REF!</f>
        <v>#REF!</v>
      </c>
      <c r="N154" s="274" t="e">
        <f>#REF!</f>
        <v>#REF!</v>
      </c>
      <c r="O154" s="274" t="e">
        <f>#REF!</f>
        <v>#REF!</v>
      </c>
      <c r="P154" s="275" t="e">
        <f>#REF!</f>
        <v>#REF!</v>
      </c>
      <c r="Q154" s="274" t="e">
        <f>#REF!</f>
        <v>#REF!</v>
      </c>
      <c r="R154" s="275" t="e">
        <f>#REF!</f>
        <v>#REF!</v>
      </c>
      <c r="S154" s="275"/>
      <c r="T154" s="276" t="e">
        <f>#REF!</f>
        <v>#REF!</v>
      </c>
      <c r="U154" s="274" t="e">
        <f>#REF!</f>
        <v>#REF!</v>
      </c>
      <c r="V154" s="275" t="e">
        <f>#REF!</f>
        <v>#REF!</v>
      </c>
      <c r="W154" s="276" t="e">
        <f>#REF!</f>
        <v>#REF!</v>
      </c>
      <c r="X154" s="276" t="e">
        <f>#REF!</f>
        <v>#REF!</v>
      </c>
      <c r="Y154" s="277" t="e">
        <f>#REF!</f>
        <v>#REF!</v>
      </c>
      <c r="Z154" s="278" t="e">
        <f>#REF!</f>
        <v>#REF!</v>
      </c>
      <c r="AA154" s="252" t="e">
        <f>#REF!</f>
        <v>#REF!</v>
      </c>
    </row>
    <row r="155" spans="2:27">
      <c r="B155" s="273" t="e">
        <f>#REF!</f>
        <v>#REF!</v>
      </c>
      <c r="C155" s="274" t="e">
        <f>#REF!</f>
        <v>#REF!</v>
      </c>
      <c r="D155" s="275" t="e">
        <f>#REF!</f>
        <v>#REF!</v>
      </c>
      <c r="E155" s="275"/>
      <c r="F155" s="274" t="e">
        <f>#REF!</f>
        <v>#REF!</v>
      </c>
      <c r="G155" s="274" t="e">
        <f>#REF!</f>
        <v>#REF!</v>
      </c>
      <c r="H155" s="274" t="e">
        <f>#REF!</f>
        <v>#REF!</v>
      </c>
      <c r="I155" s="274" t="e">
        <f>#REF!</f>
        <v>#REF!</v>
      </c>
      <c r="J155" s="274" t="e">
        <f>#REF!</f>
        <v>#REF!</v>
      </c>
      <c r="K155" s="276" t="e">
        <f>#REF!</f>
        <v>#REF!</v>
      </c>
      <c r="L155" s="274" t="e">
        <f>#REF!</f>
        <v>#REF!</v>
      </c>
      <c r="M155" s="274" t="e">
        <f>#REF!</f>
        <v>#REF!</v>
      </c>
      <c r="N155" s="274" t="e">
        <f>#REF!</f>
        <v>#REF!</v>
      </c>
      <c r="O155" s="274" t="e">
        <f>#REF!</f>
        <v>#REF!</v>
      </c>
      <c r="P155" s="275" t="e">
        <f>#REF!</f>
        <v>#REF!</v>
      </c>
      <c r="Q155" s="274" t="e">
        <f>#REF!</f>
        <v>#REF!</v>
      </c>
      <c r="R155" s="275" t="e">
        <f>#REF!</f>
        <v>#REF!</v>
      </c>
      <c r="S155" s="275"/>
      <c r="T155" s="276" t="e">
        <f>#REF!</f>
        <v>#REF!</v>
      </c>
      <c r="U155" s="274" t="e">
        <f>#REF!</f>
        <v>#REF!</v>
      </c>
      <c r="V155" s="275" t="e">
        <f>#REF!</f>
        <v>#REF!</v>
      </c>
      <c r="W155" s="276" t="e">
        <f>#REF!</f>
        <v>#REF!</v>
      </c>
      <c r="X155" s="276" t="e">
        <f>#REF!</f>
        <v>#REF!</v>
      </c>
      <c r="Y155" s="277" t="e">
        <f>#REF!</f>
        <v>#REF!</v>
      </c>
      <c r="Z155" s="278" t="e">
        <f>#REF!</f>
        <v>#REF!</v>
      </c>
      <c r="AA155" s="252" t="e">
        <f>#REF!</f>
        <v>#REF!</v>
      </c>
    </row>
    <row r="156" spans="2:27">
      <c r="B156" s="273" t="e">
        <f>#REF!</f>
        <v>#REF!</v>
      </c>
      <c r="C156" s="274" t="e">
        <f>#REF!</f>
        <v>#REF!</v>
      </c>
      <c r="D156" s="275" t="e">
        <f>#REF!</f>
        <v>#REF!</v>
      </c>
      <c r="E156" s="275"/>
      <c r="F156" s="274" t="e">
        <f>#REF!</f>
        <v>#REF!</v>
      </c>
      <c r="G156" s="274" t="e">
        <f>#REF!</f>
        <v>#REF!</v>
      </c>
      <c r="H156" s="274" t="e">
        <f>#REF!</f>
        <v>#REF!</v>
      </c>
      <c r="I156" s="274" t="e">
        <f>#REF!</f>
        <v>#REF!</v>
      </c>
      <c r="J156" s="274" t="e">
        <f>#REF!</f>
        <v>#REF!</v>
      </c>
      <c r="K156" s="276" t="e">
        <f>#REF!</f>
        <v>#REF!</v>
      </c>
      <c r="L156" s="274" t="e">
        <f>#REF!</f>
        <v>#REF!</v>
      </c>
      <c r="M156" s="274" t="e">
        <f>#REF!</f>
        <v>#REF!</v>
      </c>
      <c r="N156" s="274" t="e">
        <f>#REF!</f>
        <v>#REF!</v>
      </c>
      <c r="O156" s="274" t="e">
        <f>#REF!</f>
        <v>#REF!</v>
      </c>
      <c r="P156" s="275" t="e">
        <f>#REF!</f>
        <v>#REF!</v>
      </c>
      <c r="Q156" s="274" t="e">
        <f>#REF!</f>
        <v>#REF!</v>
      </c>
      <c r="R156" s="275" t="e">
        <f>#REF!</f>
        <v>#REF!</v>
      </c>
      <c r="S156" s="275"/>
      <c r="T156" s="276" t="e">
        <f>#REF!</f>
        <v>#REF!</v>
      </c>
      <c r="U156" s="274" t="e">
        <f>#REF!</f>
        <v>#REF!</v>
      </c>
      <c r="V156" s="275" t="e">
        <f>#REF!</f>
        <v>#REF!</v>
      </c>
      <c r="W156" s="276" t="e">
        <f>#REF!</f>
        <v>#REF!</v>
      </c>
      <c r="X156" s="276" t="e">
        <f>#REF!</f>
        <v>#REF!</v>
      </c>
      <c r="Y156" s="277" t="e">
        <f>#REF!</f>
        <v>#REF!</v>
      </c>
      <c r="Z156" s="278" t="e">
        <f>#REF!</f>
        <v>#REF!</v>
      </c>
      <c r="AA156" s="252" t="e">
        <f>#REF!</f>
        <v>#REF!</v>
      </c>
    </row>
    <row r="157" spans="2:27">
      <c r="B157" s="273" t="e">
        <f>#REF!</f>
        <v>#REF!</v>
      </c>
      <c r="C157" s="274" t="e">
        <f>#REF!</f>
        <v>#REF!</v>
      </c>
      <c r="D157" s="275" t="e">
        <f>#REF!</f>
        <v>#REF!</v>
      </c>
      <c r="E157" s="275"/>
      <c r="F157" s="274" t="e">
        <f>#REF!</f>
        <v>#REF!</v>
      </c>
      <c r="G157" s="274" t="e">
        <f>#REF!</f>
        <v>#REF!</v>
      </c>
      <c r="H157" s="274" t="e">
        <f>#REF!</f>
        <v>#REF!</v>
      </c>
      <c r="I157" s="274" t="e">
        <f>#REF!</f>
        <v>#REF!</v>
      </c>
      <c r="J157" s="274" t="e">
        <f>#REF!</f>
        <v>#REF!</v>
      </c>
      <c r="K157" s="276" t="e">
        <f>#REF!</f>
        <v>#REF!</v>
      </c>
      <c r="L157" s="274" t="e">
        <f>#REF!</f>
        <v>#REF!</v>
      </c>
      <c r="M157" s="274" t="e">
        <f>#REF!</f>
        <v>#REF!</v>
      </c>
      <c r="N157" s="274" t="e">
        <f>#REF!</f>
        <v>#REF!</v>
      </c>
      <c r="O157" s="274" t="e">
        <f>#REF!</f>
        <v>#REF!</v>
      </c>
      <c r="P157" s="275" t="e">
        <f>#REF!</f>
        <v>#REF!</v>
      </c>
      <c r="Q157" s="274" t="e">
        <f>#REF!</f>
        <v>#REF!</v>
      </c>
      <c r="R157" s="275" t="e">
        <f>#REF!</f>
        <v>#REF!</v>
      </c>
      <c r="S157" s="275"/>
      <c r="T157" s="276" t="e">
        <f>#REF!</f>
        <v>#REF!</v>
      </c>
      <c r="U157" s="274" t="e">
        <f>#REF!</f>
        <v>#REF!</v>
      </c>
      <c r="V157" s="275" t="e">
        <f>#REF!</f>
        <v>#REF!</v>
      </c>
      <c r="W157" s="276" t="e">
        <f>#REF!</f>
        <v>#REF!</v>
      </c>
      <c r="X157" s="276" t="e">
        <f>#REF!</f>
        <v>#REF!</v>
      </c>
      <c r="Y157" s="277" t="e">
        <f>#REF!</f>
        <v>#REF!</v>
      </c>
      <c r="Z157" s="278" t="e">
        <f>#REF!</f>
        <v>#REF!</v>
      </c>
      <c r="AA157" s="252" t="e">
        <f>#REF!</f>
        <v>#REF!</v>
      </c>
    </row>
    <row r="158" spans="2:27">
      <c r="B158" s="273" t="e">
        <f>#REF!</f>
        <v>#REF!</v>
      </c>
      <c r="C158" s="274" t="e">
        <f>#REF!</f>
        <v>#REF!</v>
      </c>
      <c r="D158" s="275" t="e">
        <f>#REF!</f>
        <v>#REF!</v>
      </c>
      <c r="E158" s="275"/>
      <c r="F158" s="274" t="e">
        <f>#REF!</f>
        <v>#REF!</v>
      </c>
      <c r="G158" s="274" t="e">
        <f>#REF!</f>
        <v>#REF!</v>
      </c>
      <c r="H158" s="274" t="e">
        <f>#REF!</f>
        <v>#REF!</v>
      </c>
      <c r="I158" s="274" t="e">
        <f>#REF!</f>
        <v>#REF!</v>
      </c>
      <c r="J158" s="274" t="e">
        <f>#REF!</f>
        <v>#REF!</v>
      </c>
      <c r="K158" s="276" t="e">
        <f>#REF!</f>
        <v>#REF!</v>
      </c>
      <c r="L158" s="274" t="e">
        <f>#REF!</f>
        <v>#REF!</v>
      </c>
      <c r="M158" s="274" t="e">
        <f>#REF!</f>
        <v>#REF!</v>
      </c>
      <c r="N158" s="274" t="e">
        <f>#REF!</f>
        <v>#REF!</v>
      </c>
      <c r="O158" s="274" t="e">
        <f>#REF!</f>
        <v>#REF!</v>
      </c>
      <c r="P158" s="275" t="e">
        <f>#REF!</f>
        <v>#REF!</v>
      </c>
      <c r="Q158" s="274" t="e">
        <f>#REF!</f>
        <v>#REF!</v>
      </c>
      <c r="R158" s="275" t="e">
        <f>#REF!</f>
        <v>#REF!</v>
      </c>
      <c r="S158" s="275"/>
      <c r="T158" s="276" t="e">
        <f>#REF!</f>
        <v>#REF!</v>
      </c>
      <c r="U158" s="274" t="e">
        <f>#REF!</f>
        <v>#REF!</v>
      </c>
      <c r="V158" s="275" t="e">
        <f>#REF!</f>
        <v>#REF!</v>
      </c>
      <c r="W158" s="276" t="e">
        <f>#REF!</f>
        <v>#REF!</v>
      </c>
      <c r="X158" s="276" t="e">
        <f>#REF!</f>
        <v>#REF!</v>
      </c>
      <c r="Y158" s="277" t="e">
        <f>#REF!</f>
        <v>#REF!</v>
      </c>
      <c r="Z158" s="278" t="e">
        <f>#REF!</f>
        <v>#REF!</v>
      </c>
      <c r="AA158" s="252" t="e">
        <f>#REF!</f>
        <v>#REF!</v>
      </c>
    </row>
    <row r="159" spans="2:27">
      <c r="B159" s="273">
        <f t="shared" ref="B159:AA165" si="8">B30</f>
        <v>44330</v>
      </c>
      <c r="C159" s="274">
        <f t="shared" si="8"/>
        <v>69055</v>
      </c>
      <c r="D159" s="275">
        <f t="shared" si="8"/>
        <v>267.71964376221803</v>
      </c>
      <c r="E159" s="275"/>
      <c r="F159" s="274">
        <f t="shared" si="8"/>
        <v>58664</v>
      </c>
      <c r="G159" s="274">
        <f t="shared" si="8"/>
        <v>54419</v>
      </c>
      <c r="H159" s="274">
        <f t="shared" si="8"/>
        <v>51579</v>
      </c>
      <c r="I159" s="274">
        <f t="shared" si="8"/>
        <v>47796</v>
      </c>
      <c r="J159" s="274">
        <f t="shared" si="8"/>
        <v>47796</v>
      </c>
      <c r="K159" s="276">
        <f t="shared" si="8"/>
        <v>0.69214394323365402</v>
      </c>
      <c r="L159" s="274">
        <f t="shared" si="8"/>
        <v>9015</v>
      </c>
      <c r="M159" s="274">
        <f t="shared" si="8"/>
        <v>5095</v>
      </c>
      <c r="N159" s="274">
        <f t="shared" si="8"/>
        <v>736</v>
      </c>
      <c r="O159" s="274">
        <f t="shared" si="8"/>
        <v>1012</v>
      </c>
      <c r="P159" s="275">
        <f t="shared" si="8"/>
        <v>0.38679763996987199</v>
      </c>
      <c r="Q159" s="274">
        <f t="shared" si="8"/>
        <v>763</v>
      </c>
      <c r="R159" s="275">
        <f t="shared" si="8"/>
        <v>24.2298558322411</v>
      </c>
      <c r="S159" s="275"/>
      <c r="T159" s="276">
        <f t="shared" si="8"/>
        <v>1.1049163710086201E-2</v>
      </c>
      <c r="U159" s="274">
        <f t="shared" si="8"/>
        <v>255</v>
      </c>
      <c r="V159" s="275">
        <f t="shared" si="8"/>
        <v>72.499529411764698</v>
      </c>
      <c r="W159" s="276">
        <f t="shared" si="8"/>
        <v>0.66579292267365697</v>
      </c>
      <c r="X159" s="276">
        <f t="shared" si="8"/>
        <v>0.87209300000000001</v>
      </c>
      <c r="Y159" s="277">
        <f t="shared" si="8"/>
        <v>1.1511629999999999</v>
      </c>
      <c r="Z159" s="278">
        <f t="shared" si="8"/>
        <v>5.5508356481481498E-5</v>
      </c>
      <c r="AA159" s="252">
        <f t="shared" si="8"/>
        <v>18487.38</v>
      </c>
    </row>
    <row r="160" spans="2:27">
      <c r="B160" s="273">
        <f t="shared" si="8"/>
        <v>44331</v>
      </c>
      <c r="C160" s="274">
        <f t="shared" si="8"/>
        <v>108941</v>
      </c>
      <c r="D160" s="275">
        <f t="shared" si="8"/>
        <v>267.70517986800201</v>
      </c>
      <c r="E160" s="275"/>
      <c r="F160" s="274">
        <f t="shared" si="8"/>
        <v>94223</v>
      </c>
      <c r="G160" s="274">
        <f t="shared" si="8"/>
        <v>86913</v>
      </c>
      <c r="H160" s="274">
        <f t="shared" si="8"/>
        <v>81937</v>
      </c>
      <c r="I160" s="274">
        <f t="shared" si="8"/>
        <v>75309</v>
      </c>
      <c r="J160" s="274">
        <f t="shared" si="8"/>
        <v>75309</v>
      </c>
      <c r="K160" s="276">
        <f t="shared" si="8"/>
        <v>0.691282437282566</v>
      </c>
      <c r="L160" s="274">
        <f t="shared" si="8"/>
        <v>13259</v>
      </c>
      <c r="M160" s="274">
        <f t="shared" si="8"/>
        <v>7601</v>
      </c>
      <c r="N160" s="274">
        <f t="shared" si="8"/>
        <v>1544</v>
      </c>
      <c r="O160" s="274">
        <f t="shared" si="8"/>
        <v>1735</v>
      </c>
      <c r="P160" s="275">
        <f t="shared" si="8"/>
        <v>0.38725876057310499</v>
      </c>
      <c r="Q160" s="274">
        <f t="shared" si="8"/>
        <v>1160</v>
      </c>
      <c r="R160" s="275">
        <f t="shared" si="8"/>
        <v>25.141439655172402</v>
      </c>
      <c r="S160" s="275"/>
      <c r="T160" s="276">
        <f t="shared" si="8"/>
        <v>1.0647965412471001E-2</v>
      </c>
      <c r="U160" s="274">
        <f t="shared" si="8"/>
        <v>411</v>
      </c>
      <c r="V160" s="275">
        <f t="shared" si="8"/>
        <v>70.958807785888098</v>
      </c>
      <c r="W160" s="276">
        <f t="shared" si="8"/>
        <v>0.64568965517241395</v>
      </c>
      <c r="X160" s="276">
        <f t="shared" si="8"/>
        <v>0.90322599999999997</v>
      </c>
      <c r="Y160" s="277">
        <f t="shared" si="8"/>
        <v>1.1339950000000001</v>
      </c>
      <c r="Z160" s="278">
        <f t="shared" si="8"/>
        <v>5.6005972222222199E-5</v>
      </c>
      <c r="AA160" s="252">
        <f t="shared" si="8"/>
        <v>29164.07</v>
      </c>
    </row>
    <row r="161" spans="2:27">
      <c r="B161" s="273">
        <f t="shared" si="8"/>
        <v>44332</v>
      </c>
      <c r="C161" s="274">
        <f t="shared" si="8"/>
        <v>127267</v>
      </c>
      <c r="D161" s="275">
        <f t="shared" si="8"/>
        <v>267.726904853576</v>
      </c>
      <c r="E161" s="275"/>
      <c r="F161" s="274">
        <f t="shared" si="8"/>
        <v>109343</v>
      </c>
      <c r="G161" s="274">
        <f t="shared" si="8"/>
        <v>100696</v>
      </c>
      <c r="H161" s="274">
        <f t="shared" si="8"/>
        <v>94913</v>
      </c>
      <c r="I161" s="274">
        <f t="shared" si="8"/>
        <v>86324</v>
      </c>
      <c r="J161" s="274">
        <f t="shared" si="8"/>
        <v>86324</v>
      </c>
      <c r="K161" s="276">
        <f t="shared" si="8"/>
        <v>0.67829052307353799</v>
      </c>
      <c r="L161" s="274">
        <f t="shared" si="8"/>
        <v>16041</v>
      </c>
      <c r="M161" s="274">
        <f t="shared" si="8"/>
        <v>8943</v>
      </c>
      <c r="N161" s="274">
        <f t="shared" si="8"/>
        <v>1292</v>
      </c>
      <c r="O161" s="274">
        <f t="shared" si="8"/>
        <v>1329</v>
      </c>
      <c r="P161" s="275">
        <f t="shared" si="8"/>
        <v>0.39470830823409497</v>
      </c>
      <c r="Q161" s="274">
        <f t="shared" si="8"/>
        <v>1394</v>
      </c>
      <c r="R161" s="275">
        <f t="shared" si="8"/>
        <v>24.442467718794799</v>
      </c>
      <c r="S161" s="275"/>
      <c r="T161" s="276">
        <f t="shared" si="8"/>
        <v>1.09533500436091E-2</v>
      </c>
      <c r="U161" s="274">
        <f t="shared" si="8"/>
        <v>490</v>
      </c>
      <c r="V161" s="275">
        <f t="shared" si="8"/>
        <v>69.5363265306122</v>
      </c>
      <c r="W161" s="276">
        <f t="shared" si="8"/>
        <v>0.64849354375896695</v>
      </c>
      <c r="X161" s="276">
        <f t="shared" si="8"/>
        <v>0.87576399999999999</v>
      </c>
      <c r="Y161" s="277">
        <f t="shared" si="8"/>
        <v>1.1792260000000001</v>
      </c>
      <c r="Z161" s="278">
        <f t="shared" si="8"/>
        <v>5.0412523148148199E-5</v>
      </c>
      <c r="AA161" s="252">
        <f t="shared" si="8"/>
        <v>34072.800000000003</v>
      </c>
    </row>
    <row r="162" spans="2:27">
      <c r="B162" s="273">
        <f t="shared" si="8"/>
        <v>44333</v>
      </c>
      <c r="C162" s="274">
        <f t="shared" si="8"/>
        <v>148033</v>
      </c>
      <c r="D162" s="275">
        <f t="shared" si="8"/>
        <v>267.69281173792302</v>
      </c>
      <c r="E162" s="275"/>
      <c r="F162" s="274">
        <f t="shared" si="8"/>
        <v>128189</v>
      </c>
      <c r="G162" s="274">
        <f t="shared" si="8"/>
        <v>117375</v>
      </c>
      <c r="H162" s="274">
        <f t="shared" si="8"/>
        <v>109801</v>
      </c>
      <c r="I162" s="274">
        <f t="shared" si="8"/>
        <v>99998</v>
      </c>
      <c r="J162" s="274">
        <f t="shared" si="8"/>
        <v>99998</v>
      </c>
      <c r="K162" s="276">
        <f t="shared" si="8"/>
        <v>0.67551154134551095</v>
      </c>
      <c r="L162" s="274">
        <f t="shared" si="8"/>
        <v>18905</v>
      </c>
      <c r="M162" s="274">
        <f t="shared" si="8"/>
        <v>10680</v>
      </c>
      <c r="N162" s="274">
        <f t="shared" si="8"/>
        <v>2175</v>
      </c>
      <c r="O162" s="274">
        <f t="shared" si="8"/>
        <v>1026</v>
      </c>
      <c r="P162" s="275">
        <f t="shared" si="8"/>
        <v>0.39628162563251301</v>
      </c>
      <c r="Q162" s="274">
        <f t="shared" si="8"/>
        <v>1309</v>
      </c>
      <c r="R162" s="275">
        <f t="shared" si="8"/>
        <v>30.273009931245198</v>
      </c>
      <c r="S162" s="275"/>
      <c r="T162" s="276">
        <f t="shared" si="8"/>
        <v>8.8426229286713096E-3</v>
      </c>
      <c r="U162" s="274">
        <f t="shared" si="8"/>
        <v>468</v>
      </c>
      <c r="V162" s="275">
        <f t="shared" si="8"/>
        <v>84.673867521367498</v>
      </c>
      <c r="W162" s="276">
        <f t="shared" si="8"/>
        <v>0.64247517188693704</v>
      </c>
      <c r="X162" s="276">
        <f t="shared" si="8"/>
        <v>0.88888900000000004</v>
      </c>
      <c r="Y162" s="277">
        <f t="shared" si="8"/>
        <v>1.136752</v>
      </c>
      <c r="Z162" s="278">
        <f t="shared" si="8"/>
        <v>6.6374097222222201E-5</v>
      </c>
      <c r="AA162" s="252">
        <f t="shared" si="8"/>
        <v>39627.370000000003</v>
      </c>
    </row>
    <row r="163" spans="2:27">
      <c r="B163" s="273">
        <f t="shared" si="8"/>
        <v>44334</v>
      </c>
      <c r="C163" s="274">
        <f t="shared" si="8"/>
        <v>137718</v>
      </c>
      <c r="D163" s="275">
        <f t="shared" si="8"/>
        <v>267.71925238530901</v>
      </c>
      <c r="E163" s="275"/>
      <c r="F163" s="274">
        <f t="shared" si="8"/>
        <v>117647</v>
      </c>
      <c r="G163" s="274">
        <f t="shared" si="8"/>
        <v>107077</v>
      </c>
      <c r="H163" s="274">
        <f t="shared" si="8"/>
        <v>99962</v>
      </c>
      <c r="I163" s="274">
        <f t="shared" si="8"/>
        <v>89882</v>
      </c>
      <c r="J163" s="274">
        <f t="shared" si="8"/>
        <v>89882</v>
      </c>
      <c r="K163" s="276">
        <f t="shared" si="8"/>
        <v>0.65265252181995104</v>
      </c>
      <c r="L163" s="274">
        <f t="shared" si="8"/>
        <v>17572</v>
      </c>
      <c r="M163" s="274">
        <f t="shared" si="8"/>
        <v>10397</v>
      </c>
      <c r="N163" s="274">
        <f t="shared" si="8"/>
        <v>1953</v>
      </c>
      <c r="O163" s="274">
        <f t="shared" si="8"/>
        <v>954</v>
      </c>
      <c r="P163" s="275">
        <f t="shared" si="8"/>
        <v>0.41020182016421503</v>
      </c>
      <c r="Q163" s="274">
        <f t="shared" si="8"/>
        <v>1630</v>
      </c>
      <c r="R163" s="275">
        <f t="shared" si="8"/>
        <v>22.619484662576699</v>
      </c>
      <c r="S163" s="275"/>
      <c r="T163" s="276">
        <f t="shared" si="8"/>
        <v>1.1835780362770301E-2</v>
      </c>
      <c r="U163" s="274">
        <f t="shared" si="8"/>
        <v>547</v>
      </c>
      <c r="V163" s="275">
        <f t="shared" si="8"/>
        <v>67.403583180987198</v>
      </c>
      <c r="W163" s="276">
        <f t="shared" si="8"/>
        <v>0.66441717791411004</v>
      </c>
      <c r="X163" s="276">
        <f t="shared" si="8"/>
        <v>0.85816899999999996</v>
      </c>
      <c r="Y163" s="277">
        <f t="shared" si="8"/>
        <v>1.18851</v>
      </c>
      <c r="Z163" s="278">
        <f t="shared" si="8"/>
        <v>6.74852083333333E-5</v>
      </c>
      <c r="AA163" s="252">
        <f t="shared" si="8"/>
        <v>36869.760000000002</v>
      </c>
    </row>
    <row r="164" spans="2:27">
      <c r="B164" s="273">
        <f t="shared" si="8"/>
        <v>44335</v>
      </c>
      <c r="C164" s="274">
        <f t="shared" si="8"/>
        <v>44527</v>
      </c>
      <c r="D164" s="275">
        <f t="shared" si="8"/>
        <v>267.735980416377</v>
      </c>
      <c r="E164" s="275"/>
      <c r="F164" s="274">
        <f t="shared" si="8"/>
        <v>37644</v>
      </c>
      <c r="G164" s="274">
        <f t="shared" si="8"/>
        <v>34380</v>
      </c>
      <c r="H164" s="274">
        <f t="shared" si="8"/>
        <v>32153</v>
      </c>
      <c r="I164" s="274">
        <f t="shared" si="8"/>
        <v>28637</v>
      </c>
      <c r="J164" s="274">
        <f t="shared" si="8"/>
        <v>28637</v>
      </c>
      <c r="K164" s="276">
        <f t="shared" si="8"/>
        <v>0.64313787140386702</v>
      </c>
      <c r="L164" s="274">
        <f t="shared" si="8"/>
        <v>7243</v>
      </c>
      <c r="M164" s="274">
        <f t="shared" si="8"/>
        <v>4624</v>
      </c>
      <c r="N164" s="274">
        <f t="shared" si="8"/>
        <v>270</v>
      </c>
      <c r="O164" s="274">
        <f t="shared" si="8"/>
        <v>251</v>
      </c>
      <c r="P164" s="275">
        <f t="shared" si="8"/>
        <v>0.41629639976254501</v>
      </c>
      <c r="Q164" s="274">
        <f t="shared" si="8"/>
        <v>488</v>
      </c>
      <c r="R164" s="275">
        <f t="shared" si="8"/>
        <v>24.429262295082001</v>
      </c>
      <c r="S164" s="275"/>
      <c r="T164" s="276">
        <f t="shared" si="8"/>
        <v>1.09596424641229E-2</v>
      </c>
      <c r="U164" s="274">
        <f t="shared" si="8"/>
        <v>157</v>
      </c>
      <c r="V164" s="275">
        <f t="shared" si="8"/>
        <v>75.932993630573193</v>
      </c>
      <c r="W164" s="276">
        <f t="shared" si="8"/>
        <v>0.67827868852458995</v>
      </c>
      <c r="X164" s="276">
        <f t="shared" si="8"/>
        <v>0.89506200000000002</v>
      </c>
      <c r="Y164" s="277">
        <f t="shared" si="8"/>
        <v>1.1172839999999999</v>
      </c>
      <c r="Z164" s="278">
        <f t="shared" si="8"/>
        <v>1.7355104166666699E-5</v>
      </c>
      <c r="AA164" s="252">
        <f t="shared" si="8"/>
        <v>11921.48</v>
      </c>
    </row>
    <row r="165" spans="2:27">
      <c r="B165" s="273">
        <f t="shared" si="8"/>
        <v>44336</v>
      </c>
      <c r="C165" s="274">
        <f t="shared" si="8"/>
        <v>71420</v>
      </c>
      <c r="D165" s="275">
        <f t="shared" si="8"/>
        <v>191.64267712125499</v>
      </c>
      <c r="E165" s="275"/>
      <c r="F165" s="274">
        <f t="shared" si="8"/>
        <v>57528</v>
      </c>
      <c r="G165" s="274">
        <f t="shared" si="8"/>
        <v>50322</v>
      </c>
      <c r="H165" s="274">
        <f t="shared" si="8"/>
        <v>45611</v>
      </c>
      <c r="I165" s="274">
        <f t="shared" si="8"/>
        <v>40990</v>
      </c>
      <c r="J165" s="274">
        <f t="shared" si="8"/>
        <v>40990</v>
      </c>
      <c r="K165" s="276">
        <f t="shared" si="8"/>
        <v>0.57392887146457605</v>
      </c>
      <c r="L165" s="274">
        <f t="shared" si="8"/>
        <v>19100</v>
      </c>
      <c r="M165" s="274">
        <f t="shared" si="8"/>
        <v>11489</v>
      </c>
      <c r="N165" s="274">
        <f t="shared" si="8"/>
        <v>766</v>
      </c>
      <c r="O165" s="274">
        <f t="shared" si="8"/>
        <v>1162</v>
      </c>
      <c r="P165" s="275">
        <f t="shared" si="8"/>
        <v>0.33391363747255398</v>
      </c>
      <c r="Q165" s="274">
        <f t="shared" si="8"/>
        <v>1571</v>
      </c>
      <c r="R165" s="275">
        <f t="shared" si="8"/>
        <v>8.7123615531508598</v>
      </c>
      <c r="S165" s="275"/>
      <c r="T165" s="276">
        <f t="shared" si="8"/>
        <v>2.1996639596751601E-2</v>
      </c>
      <c r="U165" s="274">
        <f t="shared" si="8"/>
        <v>470</v>
      </c>
      <c r="V165" s="275">
        <f t="shared" si="8"/>
        <v>29.121531914893598</v>
      </c>
      <c r="W165" s="276">
        <f t="shared" si="8"/>
        <v>0.70082749840865699</v>
      </c>
      <c r="X165" s="276">
        <f t="shared" si="8"/>
        <v>0.88210500000000003</v>
      </c>
      <c r="Y165" s="277">
        <f t="shared" si="8"/>
        <v>1.1305259999999999</v>
      </c>
      <c r="Z165" s="278">
        <f t="shared" si="8"/>
        <v>1.98827430555556E-5</v>
      </c>
      <c r="AA165" s="252">
        <f t="shared" si="8"/>
        <v>13687.12</v>
      </c>
    </row>
    <row r="166" spans="2:27">
      <c r="B166" s="273"/>
      <c r="C166" s="274"/>
      <c r="D166" s="275"/>
      <c r="E166" s="275"/>
      <c r="F166" s="274"/>
      <c r="G166" s="274"/>
      <c r="H166" s="274"/>
      <c r="I166" s="274"/>
      <c r="J166" s="274"/>
      <c r="K166" s="276"/>
      <c r="L166" s="274"/>
      <c r="M166" s="274"/>
      <c r="N166" s="274"/>
      <c r="O166" s="274"/>
      <c r="P166" s="275"/>
      <c r="Q166" s="274"/>
      <c r="R166" s="275"/>
      <c r="S166" s="275"/>
      <c r="T166" s="276"/>
      <c r="U166" s="274"/>
      <c r="V166" s="275"/>
      <c r="W166" s="276"/>
      <c r="X166" s="276"/>
      <c r="Y166" s="277"/>
      <c r="Z166" s="278"/>
    </row>
    <row r="167" spans="2:27">
      <c r="B167" s="273"/>
      <c r="C167" s="274"/>
      <c r="D167" s="275"/>
      <c r="E167" s="275"/>
      <c r="F167" s="274"/>
      <c r="G167" s="274"/>
      <c r="H167" s="274"/>
      <c r="I167" s="274"/>
      <c r="J167" s="274"/>
      <c r="K167" s="276"/>
      <c r="L167" s="274"/>
      <c r="M167" s="274"/>
      <c r="N167" s="274"/>
      <c r="O167" s="274"/>
      <c r="P167" s="275"/>
      <c r="Q167" s="274"/>
      <c r="R167" s="275"/>
      <c r="S167" s="275"/>
      <c r="T167" s="276"/>
      <c r="U167" s="274"/>
      <c r="V167" s="275"/>
      <c r="W167" s="276"/>
      <c r="X167" s="276"/>
      <c r="Y167" s="277"/>
      <c r="Z167" s="278"/>
    </row>
    <row r="168" spans="2:27">
      <c r="B168" s="273"/>
      <c r="C168" s="274"/>
      <c r="D168" s="275"/>
      <c r="E168" s="275"/>
      <c r="F168" s="274"/>
      <c r="G168" s="274"/>
      <c r="H168" s="274"/>
      <c r="I168" s="274"/>
      <c r="J168" s="274"/>
      <c r="K168" s="276"/>
      <c r="L168" s="274"/>
      <c r="M168" s="274"/>
      <c r="N168" s="274"/>
      <c r="O168" s="274"/>
      <c r="P168" s="275"/>
      <c r="Q168" s="274"/>
      <c r="R168" s="275"/>
      <c r="S168" s="275"/>
      <c r="T168" s="276"/>
      <c r="U168" s="274"/>
      <c r="V168" s="275"/>
      <c r="W168" s="276"/>
      <c r="X168" s="276"/>
      <c r="Y168" s="277"/>
      <c r="Z168" s="278"/>
    </row>
    <row r="169" spans="2:27">
      <c r="B169" s="273"/>
      <c r="C169" s="274"/>
      <c r="D169" s="275"/>
      <c r="E169" s="275"/>
      <c r="F169" s="274"/>
      <c r="G169" s="274"/>
      <c r="H169" s="274"/>
      <c r="I169" s="274"/>
      <c r="J169" s="274"/>
      <c r="K169" s="276"/>
      <c r="L169" s="274"/>
      <c r="M169" s="274"/>
      <c r="N169" s="274"/>
      <c r="O169" s="274"/>
      <c r="P169" s="275"/>
      <c r="Q169" s="274"/>
      <c r="R169" s="275"/>
      <c r="S169" s="275"/>
      <c r="T169" s="276"/>
      <c r="U169" s="274"/>
      <c r="V169" s="275"/>
      <c r="W169" s="276"/>
      <c r="X169" s="276"/>
      <c r="Y169" s="277"/>
      <c r="Z169" s="278"/>
    </row>
    <row r="170" spans="2:27">
      <c r="B170" s="273"/>
      <c r="C170" s="274"/>
      <c r="D170" s="275"/>
      <c r="E170" s="275"/>
      <c r="F170" s="274"/>
      <c r="G170" s="274"/>
      <c r="H170" s="274"/>
      <c r="I170" s="274"/>
      <c r="J170" s="274"/>
      <c r="K170" s="276"/>
      <c r="L170" s="274"/>
      <c r="M170" s="274"/>
      <c r="N170" s="274"/>
      <c r="O170" s="274"/>
      <c r="P170" s="275"/>
      <c r="Q170" s="274"/>
      <c r="R170" s="275"/>
      <c r="S170" s="275"/>
      <c r="T170" s="276"/>
      <c r="U170" s="274"/>
      <c r="V170" s="275"/>
      <c r="W170" s="276"/>
      <c r="X170" s="276"/>
      <c r="Y170" s="277"/>
      <c r="Z170" s="278"/>
    </row>
    <row r="171" spans="2:27">
      <c r="B171" s="273"/>
      <c r="C171" s="274"/>
      <c r="D171" s="275"/>
      <c r="E171" s="275"/>
      <c r="F171" s="274"/>
      <c r="G171" s="274"/>
      <c r="H171" s="274"/>
      <c r="I171" s="274"/>
      <c r="J171" s="274"/>
      <c r="K171" s="276"/>
      <c r="L171" s="274"/>
      <c r="M171" s="274"/>
      <c r="N171" s="274"/>
      <c r="O171" s="274"/>
      <c r="P171" s="275"/>
      <c r="Q171" s="274"/>
      <c r="R171" s="275"/>
      <c r="S171" s="275"/>
      <c r="T171" s="276"/>
      <c r="U171" s="274"/>
      <c r="V171" s="275"/>
      <c r="W171" s="276"/>
      <c r="X171" s="276"/>
      <c r="Y171" s="277"/>
      <c r="Z171" s="278"/>
    </row>
    <row r="172" spans="2:27">
      <c r="B172" s="273"/>
      <c r="C172" s="274"/>
      <c r="D172" s="275"/>
      <c r="E172" s="275"/>
      <c r="F172" s="274"/>
      <c r="G172" s="274"/>
      <c r="H172" s="274"/>
      <c r="I172" s="274"/>
      <c r="J172" s="274"/>
      <c r="K172" s="276"/>
      <c r="L172" s="274"/>
      <c r="M172" s="274"/>
      <c r="N172" s="274"/>
      <c r="O172" s="274"/>
      <c r="P172" s="275"/>
      <c r="Q172" s="274"/>
      <c r="R172" s="275"/>
      <c r="S172" s="275"/>
      <c r="T172" s="276"/>
      <c r="U172" s="274"/>
      <c r="V172" s="275"/>
      <c r="W172" s="276"/>
      <c r="X172" s="276"/>
      <c r="Y172" s="277"/>
      <c r="Z172" s="278"/>
    </row>
    <row r="173" spans="2:27">
      <c r="B173" s="273"/>
      <c r="C173" s="274"/>
      <c r="D173" s="275"/>
      <c r="E173" s="275"/>
      <c r="F173" s="274"/>
      <c r="G173" s="274"/>
      <c r="H173" s="274"/>
      <c r="I173" s="274"/>
      <c r="J173" s="274"/>
      <c r="K173" s="276"/>
      <c r="L173" s="274"/>
      <c r="M173" s="274"/>
      <c r="N173" s="274"/>
      <c r="O173" s="274"/>
      <c r="P173" s="275"/>
      <c r="Q173" s="274"/>
      <c r="R173" s="275"/>
      <c r="S173" s="275"/>
      <c r="T173" s="276"/>
      <c r="U173" s="274"/>
      <c r="V173" s="275"/>
      <c r="W173" s="276"/>
      <c r="X173" s="276"/>
      <c r="Y173" s="277"/>
      <c r="Z173" s="278"/>
    </row>
    <row r="174" spans="2:27">
      <c r="B174" s="273"/>
      <c r="C174" s="274"/>
      <c r="D174" s="275"/>
      <c r="E174" s="275"/>
      <c r="F174" s="274"/>
      <c r="G174" s="274"/>
      <c r="H174" s="274"/>
      <c r="I174" s="274"/>
      <c r="J174" s="274"/>
      <c r="K174" s="276"/>
      <c r="L174" s="274"/>
      <c r="M174" s="274"/>
      <c r="N174" s="274"/>
      <c r="O174" s="274"/>
      <c r="P174" s="275"/>
      <c r="Q174" s="274"/>
      <c r="R174" s="275"/>
      <c r="S174" s="275"/>
      <c r="T174" s="276"/>
      <c r="U174" s="274"/>
      <c r="V174" s="275"/>
      <c r="W174" s="276"/>
      <c r="X174" s="276"/>
      <c r="Y174" s="277"/>
      <c r="Z174" s="278"/>
    </row>
    <row r="175" spans="2:27">
      <c r="B175" s="273"/>
      <c r="C175" s="274"/>
      <c r="D175" s="275"/>
      <c r="E175" s="275"/>
      <c r="F175" s="274"/>
      <c r="G175" s="274"/>
      <c r="H175" s="274"/>
      <c r="I175" s="274"/>
      <c r="J175" s="274"/>
      <c r="K175" s="276"/>
      <c r="L175" s="274"/>
      <c r="M175" s="274"/>
      <c r="N175" s="274"/>
      <c r="O175" s="274"/>
      <c r="P175" s="275"/>
      <c r="Q175" s="274"/>
      <c r="R175" s="275"/>
      <c r="S175" s="275"/>
      <c r="T175" s="276"/>
      <c r="U175" s="274"/>
      <c r="V175" s="275"/>
      <c r="W175" s="276"/>
      <c r="X175" s="276"/>
      <c r="Y175" s="277"/>
      <c r="Z175" s="278"/>
    </row>
    <row r="176" spans="2:27">
      <c r="B176" s="273"/>
      <c r="C176" s="274"/>
      <c r="D176" s="275"/>
      <c r="E176" s="275"/>
      <c r="F176" s="274"/>
      <c r="G176" s="274"/>
      <c r="H176" s="274"/>
      <c r="I176" s="274"/>
      <c r="J176" s="274"/>
      <c r="K176" s="276"/>
      <c r="L176" s="274"/>
      <c r="M176" s="274"/>
      <c r="N176" s="274"/>
      <c r="O176" s="274"/>
      <c r="P176" s="275"/>
      <c r="Q176" s="274"/>
      <c r="R176" s="275"/>
      <c r="S176" s="275"/>
      <c r="T176" s="276"/>
      <c r="U176" s="274"/>
      <c r="V176" s="275"/>
      <c r="W176" s="276"/>
      <c r="X176" s="276"/>
      <c r="Y176" s="277"/>
      <c r="Z176" s="278"/>
    </row>
    <row r="177" spans="2:26">
      <c r="B177" s="273"/>
      <c r="C177" s="274"/>
      <c r="D177" s="275"/>
      <c r="E177" s="275"/>
      <c r="F177" s="274"/>
      <c r="G177" s="274"/>
      <c r="H177" s="274"/>
      <c r="I177" s="274"/>
      <c r="J177" s="274"/>
      <c r="K177" s="276"/>
      <c r="L177" s="274"/>
      <c r="M177" s="274"/>
      <c r="N177" s="274"/>
      <c r="O177" s="274"/>
      <c r="P177" s="275"/>
      <c r="Q177" s="274"/>
      <c r="R177" s="275"/>
      <c r="S177" s="275"/>
      <c r="T177" s="276"/>
      <c r="U177" s="274"/>
      <c r="V177" s="275"/>
      <c r="W177" s="276"/>
      <c r="X177" s="276"/>
      <c r="Y177" s="277"/>
      <c r="Z177" s="278"/>
    </row>
    <row r="178" spans="2:26">
      <c r="B178" s="273"/>
      <c r="C178" s="274"/>
      <c r="D178" s="275"/>
      <c r="E178" s="275"/>
      <c r="F178" s="274"/>
      <c r="G178" s="274"/>
      <c r="H178" s="274"/>
      <c r="I178" s="274"/>
      <c r="J178" s="274"/>
      <c r="K178" s="276"/>
      <c r="L178" s="274"/>
      <c r="M178" s="274"/>
      <c r="N178" s="274"/>
      <c r="O178" s="274"/>
      <c r="P178" s="275"/>
      <c r="Q178" s="274"/>
      <c r="R178" s="275"/>
      <c r="S178" s="275"/>
      <c r="T178" s="276"/>
      <c r="U178" s="274"/>
      <c r="V178" s="275"/>
      <c r="W178" s="276"/>
      <c r="X178" s="276"/>
      <c r="Y178" s="277"/>
      <c r="Z178" s="278"/>
    </row>
    <row r="179" spans="2:26">
      <c r="B179" s="273"/>
      <c r="C179" s="274"/>
      <c r="D179" s="275"/>
      <c r="E179" s="275"/>
      <c r="F179" s="274"/>
      <c r="G179" s="274"/>
      <c r="H179" s="274"/>
      <c r="I179" s="274"/>
      <c r="J179" s="274"/>
      <c r="K179" s="276"/>
      <c r="L179" s="274"/>
      <c r="M179" s="274"/>
      <c r="N179" s="274"/>
      <c r="O179" s="274"/>
      <c r="P179" s="275"/>
      <c r="Q179" s="274"/>
      <c r="R179" s="275"/>
      <c r="S179" s="275"/>
      <c r="T179" s="276"/>
      <c r="U179" s="274"/>
      <c r="V179" s="275"/>
      <c r="W179" s="276"/>
      <c r="X179" s="276"/>
      <c r="Y179" s="277"/>
      <c r="Z179" s="278"/>
    </row>
    <row r="180" spans="2:26">
      <c r="B180" s="273"/>
      <c r="C180" s="274"/>
      <c r="D180" s="275"/>
      <c r="E180" s="275"/>
      <c r="F180" s="274"/>
      <c r="G180" s="274"/>
      <c r="H180" s="274"/>
      <c r="I180" s="274"/>
      <c r="J180" s="274"/>
      <c r="K180" s="276"/>
      <c r="L180" s="274"/>
      <c r="M180" s="274"/>
      <c r="N180" s="274"/>
      <c r="O180" s="274"/>
      <c r="P180" s="275"/>
      <c r="Q180" s="274"/>
      <c r="R180" s="275"/>
      <c r="S180" s="275"/>
      <c r="T180" s="276"/>
      <c r="U180" s="274"/>
      <c r="V180" s="275"/>
      <c r="W180" s="276"/>
      <c r="X180" s="276"/>
      <c r="Y180" s="277"/>
      <c r="Z180" s="278"/>
    </row>
    <row r="181" spans="2:26">
      <c r="B181" s="273"/>
      <c r="C181" s="274"/>
      <c r="D181" s="275"/>
      <c r="E181" s="275"/>
      <c r="F181" s="274"/>
      <c r="G181" s="274"/>
      <c r="H181" s="274"/>
      <c r="I181" s="274"/>
      <c r="J181" s="274"/>
      <c r="K181" s="276"/>
      <c r="L181" s="274"/>
      <c r="M181" s="274"/>
      <c r="N181" s="274"/>
      <c r="O181" s="274"/>
      <c r="P181" s="275"/>
      <c r="Q181" s="274"/>
      <c r="R181" s="275"/>
      <c r="S181" s="275"/>
      <c r="T181" s="276"/>
      <c r="U181" s="274"/>
      <c r="V181" s="275"/>
      <c r="W181" s="276"/>
      <c r="X181" s="276"/>
      <c r="Y181" s="277"/>
      <c r="Z181" s="278"/>
    </row>
    <row r="182" spans="2:26">
      <c r="B182" s="273"/>
      <c r="C182" s="274"/>
      <c r="D182" s="275"/>
      <c r="E182" s="275"/>
      <c r="F182" s="274"/>
      <c r="G182" s="274"/>
      <c r="H182" s="274"/>
      <c r="I182" s="274"/>
      <c r="J182" s="274"/>
      <c r="K182" s="276"/>
      <c r="L182" s="274"/>
      <c r="M182" s="274"/>
      <c r="N182" s="274"/>
      <c r="O182" s="274"/>
      <c r="P182" s="275"/>
      <c r="Q182" s="274"/>
      <c r="R182" s="275"/>
      <c r="S182" s="275"/>
      <c r="T182" s="276"/>
      <c r="U182" s="274"/>
      <c r="V182" s="275"/>
      <c r="W182" s="276"/>
      <c r="X182" s="276"/>
      <c r="Y182" s="277"/>
      <c r="Z182" s="278"/>
    </row>
    <row r="183" spans="2:26">
      <c r="B183" s="273"/>
      <c r="C183" s="274"/>
      <c r="D183" s="275"/>
      <c r="E183" s="275"/>
      <c r="F183" s="274"/>
      <c r="G183" s="274"/>
      <c r="H183" s="274"/>
      <c r="I183" s="274"/>
      <c r="J183" s="274"/>
      <c r="K183" s="276"/>
      <c r="L183" s="274"/>
      <c r="M183" s="274"/>
      <c r="N183" s="274"/>
      <c r="O183" s="274"/>
      <c r="P183" s="275"/>
      <c r="Q183" s="274"/>
      <c r="R183" s="275"/>
      <c r="S183" s="275"/>
      <c r="T183" s="276"/>
      <c r="U183" s="274"/>
      <c r="V183" s="275"/>
      <c r="W183" s="276"/>
      <c r="X183" s="276"/>
      <c r="Y183" s="277"/>
      <c r="Z183" s="278"/>
    </row>
    <row r="184" spans="2:26">
      <c r="B184" s="273"/>
      <c r="C184" s="274"/>
      <c r="D184" s="275"/>
      <c r="E184" s="275"/>
      <c r="F184" s="274"/>
      <c r="G184" s="274"/>
      <c r="H184" s="274"/>
      <c r="I184" s="274"/>
      <c r="J184" s="274"/>
      <c r="K184" s="276"/>
      <c r="L184" s="274"/>
      <c r="M184" s="274"/>
      <c r="N184" s="274"/>
      <c r="O184" s="274"/>
      <c r="P184" s="275"/>
      <c r="Q184" s="274"/>
      <c r="R184" s="275"/>
      <c r="S184" s="275"/>
      <c r="T184" s="276"/>
      <c r="U184" s="274"/>
      <c r="V184" s="275"/>
      <c r="W184" s="276"/>
      <c r="X184" s="276"/>
      <c r="Y184" s="277"/>
      <c r="Z184" s="278"/>
    </row>
    <row r="185" spans="2:26">
      <c r="B185" s="273"/>
      <c r="C185" s="274"/>
      <c r="D185" s="275"/>
      <c r="E185" s="275"/>
      <c r="F185" s="274"/>
      <c r="G185" s="274"/>
      <c r="H185" s="274"/>
      <c r="I185" s="274"/>
      <c r="J185" s="274"/>
      <c r="K185" s="276"/>
      <c r="L185" s="274"/>
      <c r="M185" s="274"/>
      <c r="N185" s="274"/>
      <c r="O185" s="274"/>
      <c r="P185" s="275"/>
      <c r="Q185" s="274"/>
      <c r="R185" s="275"/>
      <c r="S185" s="275"/>
      <c r="T185" s="276"/>
      <c r="U185" s="274"/>
      <c r="V185" s="275"/>
      <c r="W185" s="276"/>
      <c r="X185" s="276"/>
      <c r="Y185" s="277"/>
      <c r="Z185" s="278"/>
    </row>
  </sheetData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EA43-A925-4381-A13D-340C81E8F018}">
  <dimension ref="B4:H14"/>
  <sheetViews>
    <sheetView workbookViewId="0">
      <selection activeCell="B5" sqref="B5"/>
    </sheetView>
  </sheetViews>
  <sheetFormatPr defaultRowHeight="12.75"/>
  <cols>
    <col min="1" max="1" width="9.140625" style="2"/>
    <col min="2" max="2" width="23.42578125" style="2" customWidth="1"/>
    <col min="3" max="3" width="10.140625" style="2" bestFit="1" customWidth="1"/>
    <col min="4" max="4" width="38.7109375" style="2" customWidth="1"/>
    <col min="5" max="5" width="11.85546875" style="2" customWidth="1"/>
    <col min="6" max="6" width="10.5703125" style="2" customWidth="1"/>
    <col min="7" max="8" width="12.7109375" style="2" customWidth="1"/>
    <col min="9" max="16384" width="9.140625" style="2"/>
  </cols>
  <sheetData>
    <row r="4" spans="2:8" ht="28.5" customHeight="1">
      <c r="B4" s="1"/>
      <c r="E4" s="427" t="s">
        <v>49</v>
      </c>
      <c r="F4" s="427"/>
      <c r="G4" s="427"/>
      <c r="H4" s="427"/>
    </row>
    <row r="5" spans="2:8" ht="36" customHeight="1">
      <c r="B5" s="7" t="s">
        <v>50</v>
      </c>
      <c r="C5" s="7" t="s">
        <v>51</v>
      </c>
      <c r="D5" s="7" t="s">
        <v>52</v>
      </c>
      <c r="E5" s="7" t="s">
        <v>71</v>
      </c>
      <c r="F5" s="7" t="s">
        <v>54</v>
      </c>
      <c r="G5" s="7" t="s">
        <v>53</v>
      </c>
      <c r="H5" s="7" t="s">
        <v>55</v>
      </c>
    </row>
    <row r="6" spans="2:8">
      <c r="B6" s="5" t="s">
        <v>56</v>
      </c>
      <c r="C6" s="4" t="e">
        <f>'СТАТИСТИКА old'!#REF!</f>
        <v>#REF!</v>
      </c>
      <c r="D6" s="3"/>
      <c r="E6" s="8" t="e">
        <f>'СТАТИСТИКА old'!#REF!</f>
        <v>#REF!</v>
      </c>
      <c r="F6" s="6" t="e">
        <f>'СТАТИСТИКА old'!#REF!</f>
        <v>#REF!</v>
      </c>
      <c r="G6" s="6" t="e">
        <f>'СТАТИСТИКА old'!#REF!</f>
        <v>#REF!</v>
      </c>
      <c r="H6" s="6" t="e">
        <f>'СТАТИСТИКА old'!#REF!</f>
        <v>#REF!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  <pageSetUpPr fitToPage="1"/>
  </sheetPr>
  <dimension ref="A2:DY100"/>
  <sheetViews>
    <sheetView topLeftCell="G1" zoomScale="70" zoomScaleNormal="70" workbookViewId="0">
      <pane ySplit="6" topLeftCell="A8" activePane="bottomLeft" state="frozen"/>
      <selection pane="bottomLeft" activeCell="N9" sqref="N9"/>
    </sheetView>
  </sheetViews>
  <sheetFormatPr defaultColWidth="9.140625" defaultRowHeight="12.75" outlineLevelRow="1" outlineLevelCol="1"/>
  <cols>
    <col min="1" max="1" width="5" style="325" customWidth="1"/>
    <col min="2" max="2" width="16.85546875" style="324" customWidth="1"/>
    <col min="3" max="3" width="21.5703125" style="324" customWidth="1"/>
    <col min="4" max="4" width="16.85546875" style="324" customWidth="1"/>
    <col min="5" max="5" width="16.85546875" style="325" customWidth="1"/>
    <col min="6" max="7" width="26.5703125" style="325" customWidth="1"/>
    <col min="8" max="8" width="45.7109375" style="325" customWidth="1"/>
    <col min="9" max="9" width="30.7109375" style="324" customWidth="1"/>
    <col min="10" max="10" width="14.5703125" style="324" customWidth="1"/>
    <col min="11" max="11" width="18.42578125" style="325" customWidth="1" outlineLevel="1"/>
    <col min="12" max="12" width="16.5703125" style="325" customWidth="1" outlineLevel="1"/>
    <col min="13" max="13" width="5.42578125" style="325" customWidth="1" outlineLevel="1"/>
    <col min="14" max="14" width="11.42578125" style="325" customWidth="1" outlineLevel="1"/>
    <col min="15" max="15" width="12.7109375" style="325" customWidth="1" outlineLevel="1"/>
    <col min="16" max="16" width="14.28515625" style="325" customWidth="1" outlineLevel="1"/>
    <col min="17" max="17" width="16.85546875" style="325" customWidth="1"/>
    <col min="18" max="19" width="11.42578125" style="325" customWidth="1"/>
    <col min="20" max="20" width="13.5703125" style="325" customWidth="1"/>
    <col min="21" max="22" width="13.7109375" style="325" customWidth="1"/>
    <col min="23" max="23" width="14.7109375" style="325" customWidth="1"/>
    <col min="24" max="24" width="15.5703125" style="325" customWidth="1"/>
    <col min="25" max="25" width="15.7109375" style="325" customWidth="1"/>
    <col min="26" max="53" width="12.85546875" style="325" customWidth="1"/>
    <col min="54" max="66" width="13.140625" style="325" customWidth="1"/>
    <col min="67" max="76" width="5.7109375" style="326" hidden="1" customWidth="1" outlineLevel="1"/>
    <col min="77" max="77" width="8.42578125" style="326" hidden="1" customWidth="1" outlineLevel="1"/>
    <col min="78" max="80" width="7.42578125" style="326" hidden="1" customWidth="1" outlineLevel="1"/>
    <col min="81" max="81" width="5.85546875" style="326" hidden="1" customWidth="1" outlineLevel="1"/>
    <col min="82" max="88" width="7.85546875" style="326" customWidth="1" outlineLevel="1"/>
    <col min="89" max="90" width="7.140625" style="326" customWidth="1" outlineLevel="1"/>
    <col min="91" max="91" width="7.85546875" style="326" customWidth="1" outlineLevel="1"/>
    <col min="92" max="92" width="9" style="326" customWidth="1" outlineLevel="1"/>
    <col min="93" max="93" width="9.85546875" style="326" customWidth="1" outlineLevel="1"/>
    <col min="94" max="101" width="11" style="326" bestFit="1" customWidth="1" outlineLevel="1"/>
    <col min="102" max="103" width="12.5703125" style="326" bestFit="1" customWidth="1" outlineLevel="1"/>
    <col min="104" max="107" width="11" style="326" bestFit="1" customWidth="1" outlineLevel="1"/>
    <col min="108" max="109" width="12.5703125" style="326" bestFit="1" customWidth="1" outlineLevel="1"/>
    <col min="110" max="112" width="11" style="326" bestFit="1" customWidth="1" outlineLevel="1"/>
    <col min="113" max="113" width="12.5703125" style="326" bestFit="1" customWidth="1" outlineLevel="1"/>
    <col min="114" max="127" width="11" style="326" bestFit="1" customWidth="1" outlineLevel="1"/>
    <col min="128" max="128" width="4.28515625" style="326" customWidth="1" outlineLevel="1"/>
    <col min="129" max="129" width="13" style="327" customWidth="1"/>
    <col min="130" max="16384" width="9.140625" style="325"/>
  </cols>
  <sheetData>
    <row r="2" spans="1:129">
      <c r="BK2" s="325" t="s">
        <v>346</v>
      </c>
    </row>
    <row r="3" spans="1:129" s="328" customFormat="1" ht="15.75" customHeight="1">
      <c r="B3" s="374"/>
      <c r="C3" s="374"/>
      <c r="D3" s="374"/>
      <c r="I3" s="329"/>
      <c r="J3" s="329"/>
      <c r="Q3" s="328" t="s">
        <v>369</v>
      </c>
      <c r="BO3" s="330"/>
      <c r="BP3" s="330"/>
      <c r="BQ3" s="330"/>
      <c r="BR3" s="330"/>
      <c r="BS3" s="330"/>
      <c r="BT3" s="330"/>
      <c r="BU3" s="330"/>
      <c r="BV3" s="330"/>
      <c r="BW3" s="330"/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0"/>
      <c r="CM3" s="330"/>
      <c r="CN3" s="330"/>
      <c r="CO3" s="330"/>
      <c r="CP3" s="330"/>
      <c r="CQ3" s="330"/>
      <c r="CR3" s="330"/>
      <c r="CS3" s="330"/>
      <c r="CT3" s="330"/>
      <c r="CU3" s="330"/>
      <c r="CV3" s="330"/>
      <c r="CW3" s="330"/>
      <c r="CX3" s="330"/>
      <c r="CY3" s="330"/>
      <c r="CZ3" s="330"/>
      <c r="DA3" s="330"/>
      <c r="DB3" s="330"/>
      <c r="DC3" s="330"/>
      <c r="DD3" s="330"/>
      <c r="DE3" s="330"/>
      <c r="DF3" s="330"/>
      <c r="DG3" s="330"/>
      <c r="DH3" s="330"/>
      <c r="DI3" s="330"/>
      <c r="DJ3" s="330"/>
      <c r="DK3" s="330"/>
      <c r="DL3" s="330"/>
      <c r="DM3" s="330"/>
      <c r="DN3" s="330"/>
      <c r="DO3" s="330"/>
      <c r="DP3" s="330"/>
      <c r="DQ3" s="330"/>
      <c r="DR3" s="330"/>
      <c r="DS3" s="330"/>
      <c r="DT3" s="330"/>
      <c r="DU3" s="330"/>
      <c r="DV3" s="330"/>
      <c r="DW3" s="330"/>
      <c r="DX3" s="330"/>
      <c r="DY3" s="331"/>
    </row>
    <row r="4" spans="1:129" s="357" customFormat="1" ht="23.25" customHeight="1">
      <c r="A4" s="351"/>
      <c r="B4" s="393" t="s">
        <v>308</v>
      </c>
      <c r="C4" s="385" t="s">
        <v>309</v>
      </c>
      <c r="D4" s="385" t="s">
        <v>317</v>
      </c>
      <c r="E4" s="385" t="s">
        <v>49</v>
      </c>
      <c r="F4" s="385" t="s">
        <v>4</v>
      </c>
      <c r="G4" s="385" t="s">
        <v>5</v>
      </c>
      <c r="H4" s="385" t="s">
        <v>6</v>
      </c>
      <c r="I4" s="385" t="s">
        <v>10</v>
      </c>
      <c r="J4" s="385" t="s">
        <v>368</v>
      </c>
      <c r="K4" s="385" t="s">
        <v>7</v>
      </c>
      <c r="L4" s="385" t="s">
        <v>8</v>
      </c>
      <c r="M4" s="385" t="s">
        <v>9</v>
      </c>
      <c r="N4" s="385"/>
      <c r="O4" s="385" t="s">
        <v>21</v>
      </c>
      <c r="P4" s="385" t="s">
        <v>22</v>
      </c>
      <c r="Q4" s="428" t="s">
        <v>18</v>
      </c>
      <c r="R4" s="428" t="s">
        <v>19</v>
      </c>
      <c r="S4" s="429" t="s">
        <v>11</v>
      </c>
      <c r="T4" s="428" t="s">
        <v>303</v>
      </c>
      <c r="U4" s="385" t="s">
        <v>13</v>
      </c>
      <c r="V4" s="385"/>
      <c r="W4" s="385"/>
      <c r="X4" s="385" t="s">
        <v>14</v>
      </c>
      <c r="Y4" s="385"/>
      <c r="Z4" s="385"/>
      <c r="AA4" s="385" t="s">
        <v>94</v>
      </c>
      <c r="AB4" s="385"/>
      <c r="AC4" s="385"/>
      <c r="AD4" s="385" t="s">
        <v>15</v>
      </c>
      <c r="AE4" s="385"/>
      <c r="AF4" s="385"/>
      <c r="AG4" s="385" t="s">
        <v>91</v>
      </c>
      <c r="AH4" s="385"/>
      <c r="AI4" s="385"/>
      <c r="AJ4" s="385" t="s">
        <v>93</v>
      </c>
      <c r="AK4" s="385"/>
      <c r="AL4" s="385"/>
      <c r="AM4" s="385" t="s">
        <v>1</v>
      </c>
      <c r="AN4" s="385"/>
      <c r="AO4" s="385"/>
      <c r="AP4" s="385" t="s">
        <v>16</v>
      </c>
      <c r="AQ4" s="385"/>
      <c r="AR4" s="385"/>
      <c r="AS4" s="385" t="s">
        <v>95</v>
      </c>
      <c r="AT4" s="385"/>
      <c r="AU4" s="385"/>
      <c r="AV4" s="385" t="s">
        <v>30</v>
      </c>
      <c r="AW4" s="385"/>
      <c r="AX4" s="385"/>
      <c r="AY4" s="385" t="s">
        <v>92</v>
      </c>
      <c r="AZ4" s="385"/>
      <c r="BA4" s="385"/>
      <c r="BB4" s="385" t="s">
        <v>17</v>
      </c>
      <c r="BC4" s="385"/>
      <c r="BD4" s="385"/>
      <c r="BE4" s="395" t="s">
        <v>69</v>
      </c>
      <c r="BF4" s="395"/>
      <c r="BG4" s="395"/>
      <c r="BH4" s="395" t="s">
        <v>70</v>
      </c>
      <c r="BI4" s="395"/>
      <c r="BJ4" s="392"/>
      <c r="BK4" s="375"/>
      <c r="BL4" s="385" t="s">
        <v>304</v>
      </c>
      <c r="BM4" s="385"/>
      <c r="BN4" s="385"/>
      <c r="BO4" s="388" t="s">
        <v>34</v>
      </c>
      <c r="BP4" s="388"/>
      <c r="BQ4" s="388"/>
      <c r="BR4" s="388"/>
      <c r="BS4" s="388"/>
      <c r="BT4" s="388" t="s">
        <v>35</v>
      </c>
      <c r="BU4" s="388"/>
      <c r="BV4" s="388"/>
      <c r="BW4" s="388"/>
      <c r="BX4" s="388"/>
      <c r="BY4" s="388" t="s">
        <v>36</v>
      </c>
      <c r="BZ4" s="388"/>
      <c r="CA4" s="388"/>
      <c r="CB4" s="388"/>
      <c r="CC4" s="388"/>
      <c r="CD4" s="387" t="s">
        <v>37</v>
      </c>
      <c r="CE4" s="387"/>
      <c r="CF4" s="387"/>
      <c r="CG4" s="387"/>
      <c r="CH4" s="387"/>
      <c r="CI4" s="396" t="s">
        <v>38</v>
      </c>
      <c r="CJ4" s="396"/>
      <c r="CK4" s="396"/>
      <c r="CL4" s="396"/>
      <c r="CM4" s="396"/>
      <c r="CN4" s="396"/>
      <c r="CO4" s="385" t="s">
        <v>39</v>
      </c>
      <c r="CP4" s="385"/>
      <c r="CQ4" s="385"/>
      <c r="CR4" s="385"/>
      <c r="CS4" s="385"/>
      <c r="CT4" s="394" t="s">
        <v>40</v>
      </c>
      <c r="CU4" s="395"/>
      <c r="CV4" s="395"/>
      <c r="CW4" s="395"/>
      <c r="CX4" s="392"/>
      <c r="CY4" s="397" t="s">
        <v>41</v>
      </c>
      <c r="CZ4" s="398"/>
      <c r="DA4" s="398"/>
      <c r="DB4" s="398"/>
      <c r="DC4" s="398"/>
      <c r="DD4" s="399"/>
      <c r="DE4" s="397" t="s">
        <v>42</v>
      </c>
      <c r="DF4" s="398"/>
      <c r="DG4" s="398"/>
      <c r="DH4" s="398"/>
      <c r="DI4" s="399"/>
      <c r="DJ4" s="394" t="s">
        <v>43</v>
      </c>
      <c r="DK4" s="395"/>
      <c r="DL4" s="395"/>
      <c r="DM4" s="395"/>
      <c r="DN4" s="392"/>
      <c r="DO4" s="388" t="s">
        <v>44</v>
      </c>
      <c r="DP4" s="388"/>
      <c r="DQ4" s="388"/>
      <c r="DR4" s="388"/>
      <c r="DS4" s="388"/>
      <c r="DT4" s="388" t="s">
        <v>45</v>
      </c>
      <c r="DU4" s="388"/>
      <c r="DV4" s="388"/>
      <c r="DW4" s="388"/>
      <c r="DX4" s="376"/>
      <c r="DY4" s="384" t="s">
        <v>99</v>
      </c>
    </row>
    <row r="5" spans="1:129" s="357" customFormat="1" ht="35.1" customHeight="1">
      <c r="A5" s="351"/>
      <c r="B5" s="393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428"/>
      <c r="R5" s="428"/>
      <c r="S5" s="429"/>
      <c r="T5" s="428"/>
      <c r="U5" s="385" t="s">
        <v>97</v>
      </c>
      <c r="V5" s="385" t="s">
        <v>96</v>
      </c>
      <c r="W5" s="385" t="s">
        <v>98</v>
      </c>
      <c r="X5" s="385" t="s">
        <v>97</v>
      </c>
      <c r="Y5" s="385" t="s">
        <v>96</v>
      </c>
      <c r="Z5" s="385" t="s">
        <v>98</v>
      </c>
      <c r="AA5" s="385" t="s">
        <v>97</v>
      </c>
      <c r="AB5" s="385" t="s">
        <v>96</v>
      </c>
      <c r="AC5" s="385" t="s">
        <v>98</v>
      </c>
      <c r="AD5" s="385" t="s">
        <v>97</v>
      </c>
      <c r="AE5" s="385" t="s">
        <v>96</v>
      </c>
      <c r="AF5" s="385" t="s">
        <v>98</v>
      </c>
      <c r="AG5" s="385" t="s">
        <v>97</v>
      </c>
      <c r="AH5" s="385" t="s">
        <v>96</v>
      </c>
      <c r="AI5" s="385" t="s">
        <v>98</v>
      </c>
      <c r="AJ5" s="385" t="s">
        <v>97</v>
      </c>
      <c r="AK5" s="385" t="s">
        <v>96</v>
      </c>
      <c r="AL5" s="385" t="s">
        <v>98</v>
      </c>
      <c r="AM5" s="385" t="s">
        <v>97</v>
      </c>
      <c r="AN5" s="385" t="s">
        <v>96</v>
      </c>
      <c r="AO5" s="385" t="s">
        <v>98</v>
      </c>
      <c r="AP5" s="385" t="s">
        <v>97</v>
      </c>
      <c r="AQ5" s="385" t="s">
        <v>96</v>
      </c>
      <c r="AR5" s="385" t="s">
        <v>98</v>
      </c>
      <c r="AS5" s="385" t="s">
        <v>97</v>
      </c>
      <c r="AT5" s="385" t="s">
        <v>96</v>
      </c>
      <c r="AU5" s="385" t="s">
        <v>98</v>
      </c>
      <c r="AV5" s="385" t="s">
        <v>97</v>
      </c>
      <c r="AW5" s="385" t="s">
        <v>96</v>
      </c>
      <c r="AX5" s="385" t="s">
        <v>98</v>
      </c>
      <c r="AY5" s="385" t="s">
        <v>97</v>
      </c>
      <c r="AZ5" s="385" t="s">
        <v>96</v>
      </c>
      <c r="BA5" s="385" t="s">
        <v>98</v>
      </c>
      <c r="BB5" s="385" t="s">
        <v>97</v>
      </c>
      <c r="BC5" s="385" t="s">
        <v>96</v>
      </c>
      <c r="BD5" s="385" t="s">
        <v>98</v>
      </c>
      <c r="BE5" s="392" t="s">
        <v>97</v>
      </c>
      <c r="BF5" s="396" t="s">
        <v>96</v>
      </c>
      <c r="BG5" s="390" t="s">
        <v>98</v>
      </c>
      <c r="BH5" s="396" t="s">
        <v>97</v>
      </c>
      <c r="BI5" s="396" t="s">
        <v>96</v>
      </c>
      <c r="BJ5" s="390" t="s">
        <v>98</v>
      </c>
      <c r="BK5" s="400" t="s">
        <v>345</v>
      </c>
      <c r="BL5" s="389" t="s">
        <v>305</v>
      </c>
      <c r="BM5" s="389" t="s">
        <v>306</v>
      </c>
      <c r="BN5" s="389" t="s">
        <v>307</v>
      </c>
      <c r="BO5" s="377"/>
      <c r="BP5" s="377"/>
      <c r="BQ5" s="377"/>
      <c r="BR5" s="377"/>
      <c r="BS5" s="377"/>
      <c r="BT5" s="377"/>
      <c r="BU5" s="377"/>
      <c r="BV5" s="377"/>
      <c r="BW5" s="377"/>
      <c r="BX5" s="377"/>
      <c r="BY5" s="378">
        <v>44256</v>
      </c>
      <c r="BZ5" s="378">
        <f>BY6+1</f>
        <v>44263</v>
      </c>
      <c r="CA5" s="378">
        <f t="shared" ref="CA5:DW5" si="0">BZ6+1</f>
        <v>44270</v>
      </c>
      <c r="CB5" s="378">
        <f t="shared" si="0"/>
        <v>44277</v>
      </c>
      <c r="CC5" s="378">
        <f t="shared" si="0"/>
        <v>44284</v>
      </c>
      <c r="CD5" s="378">
        <f t="shared" si="0"/>
        <v>44287</v>
      </c>
      <c r="CE5" s="378">
        <f t="shared" si="0"/>
        <v>44291</v>
      </c>
      <c r="CF5" s="378">
        <f t="shared" si="0"/>
        <v>44298</v>
      </c>
      <c r="CG5" s="378">
        <f t="shared" si="0"/>
        <v>44305</v>
      </c>
      <c r="CH5" s="378">
        <f t="shared" si="0"/>
        <v>44312</v>
      </c>
      <c r="CI5" s="378">
        <f t="shared" si="0"/>
        <v>44317</v>
      </c>
      <c r="CJ5" s="378">
        <f t="shared" si="0"/>
        <v>44319</v>
      </c>
      <c r="CK5" s="378">
        <f t="shared" si="0"/>
        <v>44326</v>
      </c>
      <c r="CL5" s="378">
        <f t="shared" si="0"/>
        <v>44333</v>
      </c>
      <c r="CM5" s="378">
        <f t="shared" si="0"/>
        <v>44340</v>
      </c>
      <c r="CN5" s="378">
        <f t="shared" si="0"/>
        <v>44347</v>
      </c>
      <c r="CO5" s="378">
        <f t="shared" si="0"/>
        <v>44348</v>
      </c>
      <c r="CP5" s="378">
        <f t="shared" si="0"/>
        <v>44354</v>
      </c>
      <c r="CQ5" s="378">
        <f t="shared" si="0"/>
        <v>44361</v>
      </c>
      <c r="CR5" s="378">
        <f t="shared" si="0"/>
        <v>44368</v>
      </c>
      <c r="CS5" s="378">
        <f t="shared" si="0"/>
        <v>44375</v>
      </c>
      <c r="CT5" s="378">
        <f t="shared" si="0"/>
        <v>44378</v>
      </c>
      <c r="CU5" s="378">
        <f>CT6+1</f>
        <v>44382</v>
      </c>
      <c r="CV5" s="378">
        <f t="shared" si="0"/>
        <v>44389</v>
      </c>
      <c r="CW5" s="378">
        <f t="shared" si="0"/>
        <v>44396</v>
      </c>
      <c r="CX5" s="378">
        <f t="shared" si="0"/>
        <v>44403</v>
      </c>
      <c r="CY5" s="378">
        <f t="shared" si="0"/>
        <v>44409</v>
      </c>
      <c r="CZ5" s="378">
        <f t="shared" si="0"/>
        <v>44410</v>
      </c>
      <c r="DA5" s="378">
        <f t="shared" si="0"/>
        <v>44417</v>
      </c>
      <c r="DB5" s="378">
        <f t="shared" si="0"/>
        <v>44424</v>
      </c>
      <c r="DC5" s="378">
        <f t="shared" si="0"/>
        <v>44431</v>
      </c>
      <c r="DD5" s="378">
        <f t="shared" si="0"/>
        <v>44438</v>
      </c>
      <c r="DE5" s="378">
        <f t="shared" si="0"/>
        <v>44440</v>
      </c>
      <c r="DF5" s="378">
        <f t="shared" si="0"/>
        <v>44445</v>
      </c>
      <c r="DG5" s="378">
        <f t="shared" si="0"/>
        <v>44452</v>
      </c>
      <c r="DH5" s="378">
        <f t="shared" si="0"/>
        <v>44459</v>
      </c>
      <c r="DI5" s="378">
        <f t="shared" si="0"/>
        <v>44466</v>
      </c>
      <c r="DJ5" s="378">
        <f t="shared" si="0"/>
        <v>44470</v>
      </c>
      <c r="DK5" s="378">
        <f t="shared" si="0"/>
        <v>44473</v>
      </c>
      <c r="DL5" s="378">
        <f t="shared" si="0"/>
        <v>44480</v>
      </c>
      <c r="DM5" s="378">
        <f t="shared" si="0"/>
        <v>44487</v>
      </c>
      <c r="DN5" s="378">
        <f t="shared" si="0"/>
        <v>44494</v>
      </c>
      <c r="DO5" s="378">
        <f t="shared" si="0"/>
        <v>44501</v>
      </c>
      <c r="DP5" s="378">
        <f t="shared" si="0"/>
        <v>44508</v>
      </c>
      <c r="DQ5" s="378">
        <f t="shared" si="0"/>
        <v>44515</v>
      </c>
      <c r="DR5" s="378">
        <f t="shared" si="0"/>
        <v>44522</v>
      </c>
      <c r="DS5" s="378">
        <f t="shared" si="0"/>
        <v>44529</v>
      </c>
      <c r="DT5" s="378">
        <f t="shared" si="0"/>
        <v>44531</v>
      </c>
      <c r="DU5" s="378">
        <f t="shared" si="0"/>
        <v>44536</v>
      </c>
      <c r="DV5" s="378">
        <f t="shared" si="0"/>
        <v>44543</v>
      </c>
      <c r="DW5" s="378">
        <f t="shared" si="0"/>
        <v>44550</v>
      </c>
      <c r="DX5" s="379"/>
      <c r="DY5" s="384"/>
    </row>
    <row r="6" spans="1:129" s="357" customFormat="1" ht="35.1" customHeight="1">
      <c r="B6" s="393"/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428"/>
      <c r="R6" s="428"/>
      <c r="S6" s="429"/>
      <c r="T6" s="428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92"/>
      <c r="BF6" s="396"/>
      <c r="BG6" s="391"/>
      <c r="BH6" s="396"/>
      <c r="BI6" s="396"/>
      <c r="BJ6" s="391"/>
      <c r="BK6" s="401"/>
      <c r="BL6" s="389"/>
      <c r="BM6" s="389"/>
      <c r="BN6" s="389"/>
      <c r="BO6" s="380"/>
      <c r="BP6" s="380"/>
      <c r="BQ6" s="380"/>
      <c r="BR6" s="380"/>
      <c r="BS6" s="380"/>
      <c r="BT6" s="380"/>
      <c r="BU6" s="380"/>
      <c r="BV6" s="380"/>
      <c r="BW6" s="380"/>
      <c r="BX6" s="380"/>
      <c r="BY6" s="378">
        <f>BY5+6</f>
        <v>44262</v>
      </c>
      <c r="BZ6" s="378">
        <f>BZ5+6</f>
        <v>44269</v>
      </c>
      <c r="CA6" s="378">
        <f t="shared" ref="CA6:DW6" si="1">CA5+6</f>
        <v>44276</v>
      </c>
      <c r="CB6" s="378">
        <f t="shared" si="1"/>
        <v>44283</v>
      </c>
      <c r="CC6" s="378">
        <v>44286</v>
      </c>
      <c r="CD6" s="378">
        <v>44290</v>
      </c>
      <c r="CE6" s="378">
        <f t="shared" si="1"/>
        <v>44297</v>
      </c>
      <c r="CF6" s="378">
        <f t="shared" si="1"/>
        <v>44304</v>
      </c>
      <c r="CG6" s="378">
        <f t="shared" si="1"/>
        <v>44311</v>
      </c>
      <c r="CH6" s="378">
        <v>44316</v>
      </c>
      <c r="CI6" s="378">
        <v>44318</v>
      </c>
      <c r="CJ6" s="378">
        <f t="shared" si="1"/>
        <v>44325</v>
      </c>
      <c r="CK6" s="378">
        <f t="shared" si="1"/>
        <v>44332</v>
      </c>
      <c r="CL6" s="378">
        <f t="shared" si="1"/>
        <v>44339</v>
      </c>
      <c r="CM6" s="378">
        <f t="shared" si="1"/>
        <v>44346</v>
      </c>
      <c r="CN6" s="378">
        <v>44347</v>
      </c>
      <c r="CO6" s="378">
        <v>44353</v>
      </c>
      <c r="CP6" s="378">
        <f t="shared" si="1"/>
        <v>44360</v>
      </c>
      <c r="CQ6" s="378">
        <f t="shared" si="1"/>
        <v>44367</v>
      </c>
      <c r="CR6" s="378">
        <f t="shared" si="1"/>
        <v>44374</v>
      </c>
      <c r="CS6" s="378">
        <v>44377</v>
      </c>
      <c r="CT6" s="378">
        <v>44381</v>
      </c>
      <c r="CU6" s="378">
        <f t="shared" si="1"/>
        <v>44388</v>
      </c>
      <c r="CV6" s="378">
        <f t="shared" si="1"/>
        <v>44395</v>
      </c>
      <c r="CW6" s="378">
        <f t="shared" si="1"/>
        <v>44402</v>
      </c>
      <c r="CX6" s="378">
        <v>44408</v>
      </c>
      <c r="CY6" s="378">
        <v>44409</v>
      </c>
      <c r="CZ6" s="378">
        <f t="shared" si="1"/>
        <v>44416</v>
      </c>
      <c r="DA6" s="378">
        <f t="shared" si="1"/>
        <v>44423</v>
      </c>
      <c r="DB6" s="378">
        <f t="shared" si="1"/>
        <v>44430</v>
      </c>
      <c r="DC6" s="378">
        <f t="shared" si="1"/>
        <v>44437</v>
      </c>
      <c r="DD6" s="378">
        <v>44439</v>
      </c>
      <c r="DE6" s="378">
        <v>44444</v>
      </c>
      <c r="DF6" s="378">
        <f t="shared" si="1"/>
        <v>44451</v>
      </c>
      <c r="DG6" s="378">
        <f t="shared" si="1"/>
        <v>44458</v>
      </c>
      <c r="DH6" s="378">
        <f t="shared" si="1"/>
        <v>44465</v>
      </c>
      <c r="DI6" s="378">
        <v>44469</v>
      </c>
      <c r="DJ6" s="378">
        <v>44472</v>
      </c>
      <c r="DK6" s="378">
        <f t="shared" si="1"/>
        <v>44479</v>
      </c>
      <c r="DL6" s="378">
        <f t="shared" si="1"/>
        <v>44486</v>
      </c>
      <c r="DM6" s="378">
        <f t="shared" si="1"/>
        <v>44493</v>
      </c>
      <c r="DN6" s="378">
        <f t="shared" si="1"/>
        <v>44500</v>
      </c>
      <c r="DO6" s="378">
        <f t="shared" si="1"/>
        <v>44507</v>
      </c>
      <c r="DP6" s="378">
        <f t="shared" si="1"/>
        <v>44514</v>
      </c>
      <c r="DQ6" s="378">
        <f t="shared" si="1"/>
        <v>44521</v>
      </c>
      <c r="DR6" s="378">
        <f t="shared" si="1"/>
        <v>44528</v>
      </c>
      <c r="DS6" s="378">
        <v>44530</v>
      </c>
      <c r="DT6" s="378">
        <v>44535</v>
      </c>
      <c r="DU6" s="378">
        <f t="shared" si="1"/>
        <v>44542</v>
      </c>
      <c r="DV6" s="378">
        <f t="shared" si="1"/>
        <v>44549</v>
      </c>
      <c r="DW6" s="378">
        <f t="shared" si="1"/>
        <v>44556</v>
      </c>
      <c r="DX6" s="379"/>
      <c r="DY6" s="384"/>
    </row>
    <row r="7" spans="1:129" s="349" customFormat="1" ht="57.75" customHeight="1">
      <c r="A7" s="332"/>
      <c r="B7" s="333" t="s">
        <v>128</v>
      </c>
      <c r="C7" s="333" t="s">
        <v>129</v>
      </c>
      <c r="D7" s="334" t="s">
        <v>319</v>
      </c>
      <c r="E7" s="334" t="s">
        <v>132</v>
      </c>
      <c r="F7" s="334" t="s">
        <v>130</v>
      </c>
      <c r="G7" s="334" t="s">
        <v>133</v>
      </c>
      <c r="H7" s="335" t="str">
        <f>'МП old'!E12</f>
        <v>Лента, Stories
ГЕО РФ 
см. закладку "Таргетинги social"</v>
      </c>
      <c r="I7" s="335" t="str">
        <f>'МП old'!F12</f>
        <v>Промопост с видео/Strories - видео (10 секунд)</v>
      </c>
      <c r="J7" s="336" t="s">
        <v>340</v>
      </c>
      <c r="K7" s="333" t="str">
        <f>'МП old'!G12</f>
        <v>Динамика</v>
      </c>
      <c r="L7" s="333" t="str">
        <f>'МП old'!H12</f>
        <v>1000 показов</v>
      </c>
      <c r="M7" s="333">
        <f>'МП old'!I12</f>
        <v>4</v>
      </c>
      <c r="N7" s="333" t="str">
        <f>'МП old'!J12</f>
        <v>недели</v>
      </c>
      <c r="O7" s="337">
        <f>'МП old'!K12</f>
        <v>165.31881706227963</v>
      </c>
      <c r="P7" s="337">
        <f>'МП old'!L12</f>
        <v>661.27526824911854</v>
      </c>
      <c r="Q7" s="430">
        <f>'МП old'!M12</f>
        <v>66</v>
      </c>
      <c r="R7" s="431">
        <f>'МП old'!N12</f>
        <v>1</v>
      </c>
      <c r="S7" s="432">
        <f>'МП old'!O12</f>
        <v>0</v>
      </c>
      <c r="T7" s="433">
        <f>'МП old'!P12</f>
        <v>66</v>
      </c>
      <c r="U7" s="338">
        <f>'МП old'!Q12/DX7*DY7</f>
        <v>43644.167704441817</v>
      </c>
      <c r="V7" s="338">
        <f>U7</f>
        <v>43644.167704441817</v>
      </c>
      <c r="W7" s="340">
        <f t="shared" ref="W7:W10" si="2">IFERROR(V7/U7-1, "-")</f>
        <v>0</v>
      </c>
      <c r="X7" s="337">
        <v>661275.26824911858</v>
      </c>
      <c r="Y7" s="341">
        <v>845234</v>
      </c>
      <c r="Z7" s="339">
        <f t="shared" ref="Z7" si="3">IFERROR(Y7/X7-1, "-")</f>
        <v>0.27818782976407896</v>
      </c>
      <c r="AA7" s="341">
        <f>IFERROR(X7/AD7, "-")</f>
        <v>3</v>
      </c>
      <c r="AB7" s="341">
        <f>IFERROR(Y7/AE7, "-")</f>
        <v>1.5773381529911674</v>
      </c>
      <c r="AC7" s="339">
        <f t="shared" ref="AC7:AC11" si="4">IFERROR(AB7/AA7-1, "-")</f>
        <v>-0.47422061566961082</v>
      </c>
      <c r="AD7" s="337">
        <v>220425.08941637285</v>
      </c>
      <c r="AE7" s="341">
        <v>535861</v>
      </c>
      <c r="AF7" s="339">
        <f>IFERROR(AE7/AD7-1, "-")</f>
        <v>1.4310345134431737</v>
      </c>
      <c r="AG7" s="339">
        <v>0.06</v>
      </c>
      <c r="AH7" s="339">
        <f>IFERROR(AK7/Y7, "-")</f>
        <v>2.6389141941758142E-2</v>
      </c>
      <c r="AI7" s="339">
        <f>IFERROR(AH7/AG7-1, "-")</f>
        <v>-0.56018096763736436</v>
      </c>
      <c r="AJ7" s="341">
        <v>39676.51609494711</v>
      </c>
      <c r="AK7" s="341">
        <v>22305</v>
      </c>
      <c r="AL7" s="339">
        <f>IFERROR(AK7/AJ7-1, "-")</f>
        <v>-0.4378286655354654</v>
      </c>
      <c r="AM7" s="339">
        <v>1.8E-3</v>
      </c>
      <c r="AN7" s="339">
        <f>IFERROR(AQ7/Y7, "-")</f>
        <v>7.0513017696874477E-4</v>
      </c>
      <c r="AO7" s="339">
        <f>IFERROR(AN7/AM7-1, "-")</f>
        <v>-0.60826101279514178</v>
      </c>
      <c r="AP7" s="341">
        <v>1190.2954828484135</v>
      </c>
      <c r="AQ7" s="341">
        <v>596</v>
      </c>
      <c r="AR7" s="339">
        <f>IFERROR(AQ7/AP7-1, "-")</f>
        <v>-0.49928399411064406</v>
      </c>
      <c r="AS7" s="338">
        <f>IFERROR(U7/X7*1000, "-")</f>
        <v>65.999999999999986</v>
      </c>
      <c r="AT7" s="338">
        <f>IFERROR(V7/Y7*1000, "-")</f>
        <v>51.635603518601734</v>
      </c>
      <c r="AU7" s="339">
        <f>IFERROR(AT7/AS7-1, "-")</f>
        <v>-0.21764237093027661</v>
      </c>
      <c r="AV7" s="338">
        <f>IFERROR(U7/AD7*1000, "-")</f>
        <v>197.99999999999994</v>
      </c>
      <c r="AW7" s="342">
        <f>IFERROR(V7/AE7*1000, "-")</f>
        <v>81.446807482615483</v>
      </c>
      <c r="AX7" s="339">
        <f>IFERROR(AW7/AV7-1, "-")</f>
        <v>-0.58865248746153787</v>
      </c>
      <c r="AY7" s="342">
        <f>IFERROR(U7/AJ7, "-")</f>
        <v>1.0999999999999999</v>
      </c>
      <c r="AZ7" s="342">
        <f>IFERROR(V7/AK7, "-")</f>
        <v>1.9566988435078152</v>
      </c>
      <c r="BA7" s="339">
        <f>IFERROR(AZ7/AY7-1, "-")</f>
        <v>0.77881713046165046</v>
      </c>
      <c r="BB7" s="338">
        <f>IFERROR(U7/AP7, "-")</f>
        <v>36.666666666666657</v>
      </c>
      <c r="BC7" s="338">
        <f>IFERROR(V7/AQ7, "-")</f>
        <v>73.228469302754732</v>
      </c>
      <c r="BD7" s="339">
        <f>IFERROR(BC7/BB7-1, "-")</f>
        <v>0.99714007189331144</v>
      </c>
      <c r="BE7" s="341" t="s">
        <v>120</v>
      </c>
      <c r="BF7" s="341">
        <v>5</v>
      </c>
      <c r="BG7" s="339" t="str">
        <f>IFERROR(BF7/BE7-1, "-")</f>
        <v>-</v>
      </c>
      <c r="BH7" s="338" t="str">
        <f>IFERROR(U7/BE7, "-")</f>
        <v>-</v>
      </c>
      <c r="BI7" s="338">
        <f>IFERROR(V7/BF7, "-")</f>
        <v>8728.8335408883631</v>
      </c>
      <c r="BJ7" s="339" t="str">
        <f>IFERROR(BI7/BH7-1, "-")</f>
        <v>-</v>
      </c>
      <c r="BK7" s="343"/>
      <c r="BL7" s="343">
        <v>0.7</v>
      </c>
      <c r="BM7" s="344">
        <v>2.2999999999999998</v>
      </c>
      <c r="BN7" s="345">
        <v>1.1226851851851851E-3</v>
      </c>
      <c r="BO7" s="355"/>
      <c r="BP7" s="355"/>
      <c r="BQ7" s="355"/>
      <c r="BR7" s="355"/>
      <c r="BS7" s="355"/>
      <c r="BT7" s="355"/>
      <c r="BU7" s="355"/>
      <c r="BV7" s="355"/>
      <c r="BW7" s="355"/>
      <c r="BX7" s="355"/>
      <c r="BY7" s="355"/>
      <c r="BZ7" s="355"/>
      <c r="CA7" s="355"/>
      <c r="CB7" s="355"/>
      <c r="CC7" s="355"/>
      <c r="CD7" s="346">
        <v>0</v>
      </c>
      <c r="CE7" s="346">
        <v>0</v>
      </c>
      <c r="CF7" s="346">
        <v>0</v>
      </c>
      <c r="CG7" s="346">
        <v>0.5714285714285714</v>
      </c>
      <c r="CH7" s="346">
        <v>0.71428571428571419</v>
      </c>
      <c r="CI7" s="346">
        <v>0</v>
      </c>
      <c r="CJ7" s="346">
        <v>0</v>
      </c>
      <c r="CK7" s="346">
        <v>0.42857142857142855</v>
      </c>
      <c r="CL7" s="346">
        <v>0.42857142857142855</v>
      </c>
      <c r="CM7" s="346">
        <v>0</v>
      </c>
      <c r="CN7" s="346">
        <v>0</v>
      </c>
      <c r="CO7" s="346">
        <v>0</v>
      </c>
      <c r="CP7" s="355"/>
      <c r="CQ7" s="355"/>
      <c r="CR7" s="355"/>
      <c r="CS7" s="355"/>
      <c r="CT7" s="355"/>
      <c r="CU7" s="355"/>
      <c r="CV7" s="355"/>
      <c r="CW7" s="355"/>
      <c r="CX7" s="355"/>
      <c r="CY7" s="355"/>
      <c r="CZ7" s="355"/>
      <c r="DA7" s="355"/>
      <c r="DB7" s="355"/>
      <c r="DC7" s="355"/>
      <c r="DD7" s="355"/>
      <c r="DE7" s="355"/>
      <c r="DF7" s="355"/>
      <c r="DG7" s="355"/>
      <c r="DH7" s="355"/>
      <c r="DI7" s="355"/>
      <c r="DJ7" s="355"/>
      <c r="DK7" s="355"/>
      <c r="DL7" s="355"/>
      <c r="DM7" s="355"/>
      <c r="DN7" s="355"/>
      <c r="DO7" s="355"/>
      <c r="DP7" s="355"/>
      <c r="DQ7" s="355"/>
      <c r="DR7" s="355"/>
      <c r="DS7" s="355"/>
      <c r="DT7" s="355"/>
      <c r="DU7" s="355"/>
      <c r="DV7" s="355"/>
      <c r="DW7" s="355"/>
      <c r="DX7" s="347">
        <f>SUM(CD7:CO7)</f>
        <v>2.1428571428571428</v>
      </c>
      <c r="DY7" s="348">
        <f>SUM(BY7:CO7)</f>
        <v>2.1428571428571428</v>
      </c>
    </row>
    <row r="8" spans="1:129" s="351" customFormat="1" ht="57.75" customHeight="1">
      <c r="A8" s="332"/>
      <c r="B8" s="333" t="s">
        <v>128</v>
      </c>
      <c r="C8" s="333" t="s">
        <v>129</v>
      </c>
      <c r="D8" s="334" t="s">
        <v>319</v>
      </c>
      <c r="E8" s="350" t="s">
        <v>132</v>
      </c>
      <c r="F8" s="350" t="s">
        <v>130</v>
      </c>
      <c r="G8" s="350" t="s">
        <v>126</v>
      </c>
      <c r="H8" s="335" t="str">
        <f>'МП old'!E13</f>
        <v>Лента новостей
ГЕО РФ 
см. закладку "Таргетинги social"</v>
      </c>
      <c r="I8" s="335" t="str">
        <f>'МП old'!F13</f>
        <v>Промопост с видео_x000D_
 (10 секунд)</v>
      </c>
      <c r="J8" s="336" t="s">
        <v>340</v>
      </c>
      <c r="K8" s="333" t="str">
        <f>'МП old'!G13</f>
        <v>Динамика</v>
      </c>
      <c r="L8" s="333" t="str">
        <f>'МП old'!H13</f>
        <v>1000 показов</v>
      </c>
      <c r="M8" s="333">
        <f>'МП old'!I13</f>
        <v>4</v>
      </c>
      <c r="N8" s="333" t="str">
        <f>'МП old'!J13</f>
        <v>недели</v>
      </c>
      <c r="O8" s="337">
        <f>'МП old'!K13</f>
        <v>258.35071992425128</v>
      </c>
      <c r="P8" s="337">
        <f>'МП old'!L13</f>
        <v>1033.4028796970051</v>
      </c>
      <c r="Q8" s="430">
        <f>'МП old'!M13</f>
        <v>88</v>
      </c>
      <c r="R8" s="431">
        <f>'МП old'!N13</f>
        <v>1</v>
      </c>
      <c r="S8" s="432">
        <f>'МП old'!O13</f>
        <v>0</v>
      </c>
      <c r="T8" s="433">
        <f>'МП old'!P13</f>
        <v>88</v>
      </c>
      <c r="U8" s="338">
        <f>'МП (25.05)'!R13</f>
        <v>87595.175000000017</v>
      </c>
      <c r="V8" s="338">
        <v>87595.175000000047</v>
      </c>
      <c r="W8" s="339">
        <f t="shared" si="2"/>
        <v>2.2204460492503131E-16</v>
      </c>
      <c r="X8" s="337">
        <v>995399.71590909117</v>
      </c>
      <c r="Y8" s="341">
        <v>1898923</v>
      </c>
      <c r="Z8" s="339">
        <f>IFERROR(Y8/X8-1, "-")</f>
        <v>0.90769895716287974</v>
      </c>
      <c r="AA8" s="341">
        <f>IFERROR(X8/AD8, "-")</f>
        <v>3</v>
      </c>
      <c r="AB8" s="341">
        <f>IFERROR(Y8/AE8, "-")</f>
        <v>3.2152786620105602</v>
      </c>
      <c r="AC8" s="339">
        <f t="shared" si="4"/>
        <v>7.1759554003520076E-2</v>
      </c>
      <c r="AD8" s="337">
        <v>331799.90530303039</v>
      </c>
      <c r="AE8" s="341">
        <f>694816*0.85</f>
        <v>590593.6</v>
      </c>
      <c r="AF8" s="339">
        <f t="shared" ref="AF8:AF11" si="5">IFERROR(AE8/AD8-1, "-")</f>
        <v>0.77996916382665993</v>
      </c>
      <c r="AG8" s="339">
        <v>0.15</v>
      </c>
      <c r="AH8" s="339">
        <f>IFERROR(AK8/Y8, "-")</f>
        <v>4.3261891082471485E-2</v>
      </c>
      <c r="AI8" s="339">
        <f t="shared" ref="AI8" si="6">IFERROR(AH8/AG8-1, "-")</f>
        <v>-0.71158739278352345</v>
      </c>
      <c r="AJ8" s="341">
        <v>149309.95738636368</v>
      </c>
      <c r="AK8" s="341">
        <v>82151</v>
      </c>
      <c r="AL8" s="339">
        <f t="shared" ref="AL8:AL11" si="7">IFERROR(AK8/AJ8-1, "-")</f>
        <v>-0.44979556998050041</v>
      </c>
      <c r="AM8" s="339">
        <v>1E-3</v>
      </c>
      <c r="AN8" s="339">
        <f t="shared" ref="AN8:AN11" si="8">IFERROR(AQ8/Y8, "-")</f>
        <v>5.3872642545274346E-4</v>
      </c>
      <c r="AO8" s="339">
        <f t="shared" ref="AO8:AO11" si="9">IFERROR(AN8/AM8-1, "-")</f>
        <v>-0.46127357454725659</v>
      </c>
      <c r="AP8" s="341">
        <v>2289.4193465909098</v>
      </c>
      <c r="AQ8" s="341">
        <v>1023</v>
      </c>
      <c r="AR8" s="339">
        <f t="shared" ref="AR8:AR11" si="10">IFERROR(AQ8/AP8-1, "-")</f>
        <v>-0.55316180868161546</v>
      </c>
      <c r="AS8" s="338">
        <f t="shared" ref="AS8:AS11" si="11">IFERROR(U8/X8*1000, "-")</f>
        <v>88</v>
      </c>
      <c r="AT8" s="338">
        <f t="shared" ref="AT8" si="12">IFERROR(V8/Y8*1000, "-")</f>
        <v>46.128871470828486</v>
      </c>
      <c r="AU8" s="339">
        <f t="shared" ref="AU8" si="13">IFERROR(AT8/AS8-1, "-")</f>
        <v>-0.4758082787405854</v>
      </c>
      <c r="AV8" s="338">
        <f t="shared" ref="AV8" si="14">IFERROR(U8/AD8*1000, "-")</f>
        <v>263.99999999999994</v>
      </c>
      <c r="AW8" s="342">
        <f t="shared" ref="AW8" si="15">IFERROR(V8/AE8*1000, "-")</f>
        <v>148.31717614278253</v>
      </c>
      <c r="AX8" s="339">
        <f t="shared" ref="AX8" si="16">IFERROR(AW8/AV8-1, "-")</f>
        <v>-0.4381925146106721</v>
      </c>
      <c r="AY8" s="342">
        <f t="shared" ref="AY8" si="17">IFERROR(U8/AJ8, "-")</f>
        <v>0.58666666666666667</v>
      </c>
      <c r="AZ8" s="342">
        <f t="shared" ref="AZ8" si="18">IFERROR(V8/AK8, "-")</f>
        <v>1.066270343635501</v>
      </c>
      <c r="BA8" s="339">
        <f t="shared" ref="BA8" si="19">IFERROR(AZ8/AY8-1, "-")</f>
        <v>0.81750626756051314</v>
      </c>
      <c r="BB8" s="338">
        <f t="shared" ref="BB8" si="20">IFERROR(U8/AP8, "-")</f>
        <v>38.260869565217391</v>
      </c>
      <c r="BC8" s="338">
        <f t="shared" ref="BC8" si="21">IFERROR(V8/AQ8, "-")</f>
        <v>85.625782013685281</v>
      </c>
      <c r="BD8" s="339">
        <f t="shared" ref="BD8" si="22">IFERROR(BC8/BB8-1, "-")</f>
        <v>1.2379465753576837</v>
      </c>
      <c r="BE8" s="341" t="s">
        <v>120</v>
      </c>
      <c r="BF8" s="341">
        <v>15</v>
      </c>
      <c r="BG8" s="339" t="str">
        <f t="shared" ref="BG8:BG11" si="23">IFERROR(BF8/BE8-1, "-")</f>
        <v>-</v>
      </c>
      <c r="BH8" s="338" t="str">
        <f>IFERROR(U8/BE8, "-")</f>
        <v>-</v>
      </c>
      <c r="BI8" s="338">
        <f>IFERROR(V8/BF8, "-")</f>
        <v>5839.678333333336</v>
      </c>
      <c r="BJ8" s="339" t="str">
        <f t="shared" ref="BJ8" si="24">IFERROR(BI8/BH8-1, "-")</f>
        <v>-</v>
      </c>
      <c r="BK8" s="343"/>
      <c r="BL8" s="343">
        <v>0.65780000000000005</v>
      </c>
      <c r="BM8" s="344">
        <v>5</v>
      </c>
      <c r="BN8" s="345">
        <v>1.1226851851851851E-3</v>
      </c>
      <c r="BO8" s="355"/>
      <c r="BP8" s="355"/>
      <c r="BQ8" s="355"/>
      <c r="BR8" s="355"/>
      <c r="BS8" s="355"/>
      <c r="BT8" s="355"/>
      <c r="BU8" s="355"/>
      <c r="BV8" s="355"/>
      <c r="BW8" s="355"/>
      <c r="BX8" s="355"/>
      <c r="BY8" s="355"/>
      <c r="BZ8" s="355"/>
      <c r="CA8" s="355"/>
      <c r="CB8" s="355"/>
      <c r="CC8" s="355"/>
      <c r="CD8" s="346">
        <v>0</v>
      </c>
      <c r="CE8" s="346">
        <v>0</v>
      </c>
      <c r="CF8" s="346">
        <v>0</v>
      </c>
      <c r="CG8" s="346">
        <v>0.5714285714285714</v>
      </c>
      <c r="CH8" s="346">
        <v>0.71428571428571419</v>
      </c>
      <c r="CI8" s="346">
        <v>0</v>
      </c>
      <c r="CJ8" s="346">
        <v>0</v>
      </c>
      <c r="CK8" s="346">
        <v>0.42857142857142855</v>
      </c>
      <c r="CL8" s="346">
        <v>0.42857142857142855</v>
      </c>
      <c r="CM8" s="346">
        <v>0</v>
      </c>
      <c r="CN8" s="346">
        <v>0</v>
      </c>
      <c r="CO8" s="346">
        <v>0</v>
      </c>
      <c r="CP8" s="355"/>
      <c r="CQ8" s="355"/>
      <c r="CR8" s="355"/>
      <c r="CS8" s="355"/>
      <c r="CT8" s="355"/>
      <c r="CU8" s="355"/>
      <c r="CV8" s="355"/>
      <c r="CW8" s="355"/>
      <c r="CX8" s="355"/>
      <c r="CY8" s="355"/>
      <c r="CZ8" s="355"/>
      <c r="DA8" s="355"/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5"/>
      <c r="DU8" s="355"/>
      <c r="DV8" s="355"/>
      <c r="DW8" s="355"/>
      <c r="DX8" s="347">
        <f t="shared" ref="DX8:DX11" si="25">SUM(CD8:CO8)</f>
        <v>2.1428571428571428</v>
      </c>
      <c r="DY8" s="348">
        <f>SUM(BY8:CO8)</f>
        <v>2.1428571428571428</v>
      </c>
    </row>
    <row r="9" spans="1:129" s="351" customFormat="1" ht="57.75" customHeight="1" outlineLevel="1">
      <c r="A9" s="332"/>
      <c r="B9" s="333" t="s">
        <v>128</v>
      </c>
      <c r="C9" s="333" t="s">
        <v>129</v>
      </c>
      <c r="D9" s="334" t="s">
        <v>319</v>
      </c>
      <c r="E9" s="334" t="s">
        <v>132</v>
      </c>
      <c r="F9" s="334" t="s">
        <v>130</v>
      </c>
      <c r="G9" s="334" t="s">
        <v>133</v>
      </c>
      <c r="H9" s="335" t="str">
        <f>'МП old'!E14</f>
        <v>Лента, Stories
ГЕО РФ 
см. закладку "Таргетинги social"</v>
      </c>
      <c r="I9" s="335" t="str">
        <f>'МП old'!F14</f>
        <v>Промопост с кнопкой - изображение/Stories - изображение</v>
      </c>
      <c r="J9" s="336"/>
      <c r="K9" s="333" t="str">
        <f>'МП old'!G14</f>
        <v>Динамика</v>
      </c>
      <c r="L9" s="333" t="str">
        <f>'МП old'!H14</f>
        <v>клики</v>
      </c>
      <c r="M9" s="333">
        <f>'МП (25.05)'!J14</f>
        <v>4</v>
      </c>
      <c r="N9" s="333" t="str">
        <f>'МП (25.05)'!K14</f>
        <v>недели</v>
      </c>
      <c r="O9" s="337">
        <f>'МП (25.05)'!L14</f>
        <v>250</v>
      </c>
      <c r="P9" s="337">
        <f>'МП (25.05)'!M14</f>
        <v>1000</v>
      </c>
      <c r="Q9" s="430">
        <f>'МП old'!M14</f>
        <v>44</v>
      </c>
      <c r="R9" s="431">
        <f>'МП old'!N14</f>
        <v>1</v>
      </c>
      <c r="S9" s="432">
        <f>'МП old'!O14</f>
        <v>0</v>
      </c>
      <c r="T9" s="433">
        <f>'МП (25.05)'!N14</f>
        <v>44</v>
      </c>
      <c r="U9" s="338">
        <f>'МП (31.05)'!R14/DX9*DY9</f>
        <v>74000</v>
      </c>
      <c r="V9" s="352">
        <v>74000</v>
      </c>
      <c r="W9" s="339">
        <f t="shared" si="2"/>
        <v>0</v>
      </c>
      <c r="X9" s="337">
        <v>509641.87327823689</v>
      </c>
      <c r="Y9" s="353">
        <v>960974</v>
      </c>
      <c r="Z9" s="339">
        <f t="shared" ref="Z9:Z11" si="26">IFERROR(Y9/X9-1, "-")</f>
        <v>0.88558682162162161</v>
      </c>
      <c r="AA9" s="341">
        <f>IFERROR(X9/AD9, "-")</f>
        <v>3</v>
      </c>
      <c r="AB9" s="341">
        <f t="shared" ref="AB9:AB11" si="27">IFERROR(Y9/AE9, "-")</f>
        <v>1.9169294786249598</v>
      </c>
      <c r="AC9" s="339">
        <f t="shared" si="4"/>
        <v>-0.36102350712501341</v>
      </c>
      <c r="AD9" s="337">
        <v>169880.62442607895</v>
      </c>
      <c r="AE9" s="353">
        <v>501309</v>
      </c>
      <c r="AF9" s="339">
        <f t="shared" si="5"/>
        <v>1.9509486540540544</v>
      </c>
      <c r="AG9" s="339" t="s">
        <v>120</v>
      </c>
      <c r="AH9" s="339" t="str">
        <f t="shared" ref="AH9:AH11" si="28">IFERROR(AK9/Y9, "-")</f>
        <v>-</v>
      </c>
      <c r="AI9" s="339" t="str">
        <f t="shared" ref="AI9:AI11" si="29">IFERROR(AH9/AG9-1, "-")</f>
        <v>-</v>
      </c>
      <c r="AJ9" s="341" t="s">
        <v>120</v>
      </c>
      <c r="AK9" s="353" t="s">
        <v>300</v>
      </c>
      <c r="AL9" s="339" t="str">
        <f t="shared" si="7"/>
        <v>-</v>
      </c>
      <c r="AM9" s="339">
        <v>3.3E-3</v>
      </c>
      <c r="AN9" s="339">
        <f t="shared" si="8"/>
        <v>1.4381242364517666E-3</v>
      </c>
      <c r="AO9" s="339">
        <f t="shared" si="9"/>
        <v>-0.56420477683279802</v>
      </c>
      <c r="AP9" s="341">
        <v>1681.8181818181818</v>
      </c>
      <c r="AQ9" s="341">
        <v>1382</v>
      </c>
      <c r="AR9" s="339">
        <f t="shared" si="10"/>
        <v>-0.1782702702702702</v>
      </c>
      <c r="AS9" s="338">
        <f>IFERROR(U9/X9*1000, "-")</f>
        <v>145.19999999999999</v>
      </c>
      <c r="AT9" s="338">
        <f t="shared" ref="AT9:AT11" si="30">IFERROR(V9/Y9*1000, "-")</f>
        <v>77.005205135622816</v>
      </c>
      <c r="AU9" s="339">
        <f t="shared" ref="AU9:AU11" si="31">IFERROR(AT9/AS9-1, "-")</f>
        <v>-0.46966112165549023</v>
      </c>
      <c r="AV9" s="338">
        <f t="shared" ref="AV9:AV11" si="32">IFERROR(U9/AD9*1000, "-")</f>
        <v>435.6</v>
      </c>
      <c r="AW9" s="342">
        <f t="shared" ref="AW9:AW11" si="33">IFERROR(V9/AE9*1000, "-")</f>
        <v>147.61354773203752</v>
      </c>
      <c r="AX9" s="339">
        <f t="shared" ref="AX9:AX11" si="34">IFERROR(AW9/AV9-1, "-")</f>
        <v>-0.66112592348017096</v>
      </c>
      <c r="AY9" s="342" t="str">
        <f t="shared" ref="AY9:AY11" si="35">IFERROR(U9/AJ9, "-")</f>
        <v>-</v>
      </c>
      <c r="AZ9" s="342" t="str">
        <f t="shared" ref="AZ9:AZ10" si="36">IFERROR(V9/AK9, "-")</f>
        <v>-</v>
      </c>
      <c r="BA9" s="339" t="str">
        <f t="shared" ref="BA9:BA11" si="37">IFERROR(AZ9/AY9-1, "-")</f>
        <v>-</v>
      </c>
      <c r="BB9" s="338">
        <f t="shared" ref="BB9:BB11" si="38">IFERROR(U9/AP9, "-")</f>
        <v>44</v>
      </c>
      <c r="BC9" s="338">
        <f t="shared" ref="BC9:BC11" si="39">IFERROR(V9/AQ9, "-")</f>
        <v>53.545586107091175</v>
      </c>
      <c r="BD9" s="339">
        <f t="shared" ref="BD9:BD11" si="40">IFERROR(BC9/BB9-1, "-")</f>
        <v>0.21694513879752675</v>
      </c>
      <c r="BE9" s="341" t="s">
        <v>120</v>
      </c>
      <c r="BF9" s="353">
        <v>2</v>
      </c>
      <c r="BG9" s="339" t="str">
        <f t="shared" si="23"/>
        <v>-</v>
      </c>
      <c r="BH9" s="338" t="str">
        <f t="shared" ref="BH9:BH11" si="41">IFERROR(U9/BE9, "-")</f>
        <v>-</v>
      </c>
      <c r="BI9" s="338">
        <f t="shared" ref="BI9:BI11" si="42">IFERROR(V9/BF9, "-")</f>
        <v>37000</v>
      </c>
      <c r="BJ9" s="339" t="str">
        <f t="shared" ref="BJ9:BJ11" si="43">IFERROR(BI9/BH9-1, "-")</f>
        <v>-</v>
      </c>
      <c r="BK9" s="343"/>
      <c r="BL9" s="343">
        <v>0.25</v>
      </c>
      <c r="BM9" s="344">
        <v>3.14</v>
      </c>
      <c r="BN9" s="345">
        <v>1.1226851851851851E-3</v>
      </c>
      <c r="BO9" s="355"/>
      <c r="BP9" s="355"/>
      <c r="BQ9" s="355"/>
      <c r="BR9" s="355"/>
      <c r="BS9" s="355"/>
      <c r="BT9" s="355"/>
      <c r="BU9" s="355"/>
      <c r="BV9" s="355"/>
      <c r="BW9" s="355"/>
      <c r="BX9" s="355"/>
      <c r="BY9" s="355"/>
      <c r="BZ9" s="355"/>
      <c r="CA9" s="355"/>
      <c r="CB9" s="355"/>
      <c r="CC9" s="355"/>
      <c r="CD9" s="346">
        <v>0</v>
      </c>
      <c r="CE9" s="346">
        <v>0</v>
      </c>
      <c r="CF9" s="346">
        <v>0</v>
      </c>
      <c r="CG9" s="346">
        <v>0</v>
      </c>
      <c r="CH9" s="346">
        <v>0</v>
      </c>
      <c r="CI9" s="346">
        <v>0</v>
      </c>
      <c r="CJ9" s="346">
        <v>0</v>
      </c>
      <c r="CK9" s="346">
        <v>0</v>
      </c>
      <c r="CL9" s="346">
        <v>0.5714285714285714</v>
      </c>
      <c r="CM9" s="346">
        <v>1</v>
      </c>
      <c r="CN9" s="346">
        <v>0.14285714285714285</v>
      </c>
      <c r="CO9" s="346">
        <v>0.2857142857142857</v>
      </c>
      <c r="CP9" s="355"/>
      <c r="CQ9" s="355"/>
      <c r="CR9" s="355"/>
      <c r="CS9" s="355"/>
      <c r="CT9" s="355"/>
      <c r="CU9" s="355"/>
      <c r="CV9" s="355"/>
      <c r="CW9" s="355"/>
      <c r="CX9" s="355"/>
      <c r="CY9" s="355"/>
      <c r="CZ9" s="355"/>
      <c r="DA9" s="355"/>
      <c r="DB9" s="355"/>
      <c r="DC9" s="355"/>
      <c r="DD9" s="355"/>
      <c r="DE9" s="355"/>
      <c r="DF9" s="355"/>
      <c r="DG9" s="355"/>
      <c r="DH9" s="355"/>
      <c r="DI9" s="355"/>
      <c r="DJ9" s="355"/>
      <c r="DK9" s="355"/>
      <c r="DL9" s="355"/>
      <c r="DM9" s="355"/>
      <c r="DN9" s="355"/>
      <c r="DO9" s="355"/>
      <c r="DP9" s="355"/>
      <c r="DQ9" s="355"/>
      <c r="DR9" s="355"/>
      <c r="DS9" s="355"/>
      <c r="DT9" s="355"/>
      <c r="DU9" s="355"/>
      <c r="DV9" s="355"/>
      <c r="DW9" s="355"/>
      <c r="DX9" s="354">
        <f>SUM(CD9:CO9)</f>
        <v>2</v>
      </c>
      <c r="DY9" s="348">
        <f t="shared" ref="DY9:DY11" si="44">SUM(BY9:CO9)</f>
        <v>2</v>
      </c>
    </row>
    <row r="10" spans="1:129" s="351" customFormat="1" ht="57.75" customHeight="1" outlineLevel="1">
      <c r="A10" s="332"/>
      <c r="B10" s="333" t="s">
        <v>128</v>
      </c>
      <c r="C10" s="333" t="s">
        <v>129</v>
      </c>
      <c r="D10" s="334" t="s">
        <v>319</v>
      </c>
      <c r="E10" s="334" t="s">
        <v>132</v>
      </c>
      <c r="F10" s="334" t="s">
        <v>130</v>
      </c>
      <c r="G10" s="334" t="s">
        <v>126</v>
      </c>
      <c r="H10" s="335" t="str">
        <f>'МП old'!E15</f>
        <v>Лента новостей
ГЕО РФ 
см. закладку "Таргетинги social"</v>
      </c>
      <c r="I10" s="333" t="str">
        <f>'МП old'!F15</f>
        <v>Промопост с кнопкой</v>
      </c>
      <c r="J10" s="336"/>
      <c r="K10" s="333" t="str">
        <f>'МП old'!G15</f>
        <v>Динамика</v>
      </c>
      <c r="L10" s="333" t="str">
        <f>'МП old'!H15</f>
        <v>клики</v>
      </c>
      <c r="M10" s="333">
        <f>'МП (25.05)'!J15</f>
        <v>4</v>
      </c>
      <c r="N10" s="333" t="str">
        <f>'МП (25.05)'!K15</f>
        <v>недели</v>
      </c>
      <c r="O10" s="337">
        <f>'МП (25.05)'!L15</f>
        <v>551.68202266530477</v>
      </c>
      <c r="P10" s="337">
        <f>'МП (25.05)'!M15</f>
        <v>2206.7280906612191</v>
      </c>
      <c r="Q10" s="430">
        <f>'МП old'!M15</f>
        <v>44</v>
      </c>
      <c r="R10" s="431">
        <f>'МП old'!N15</f>
        <v>1</v>
      </c>
      <c r="S10" s="432">
        <f>'МП old'!O15</f>
        <v>0</v>
      </c>
      <c r="T10" s="433">
        <f>'МП (25.05)'!N15</f>
        <v>44</v>
      </c>
      <c r="U10" s="338">
        <f>'МП (31.05)'!R15/DX10*DY10</f>
        <v>64368.763261821106</v>
      </c>
      <c r="V10" s="352">
        <f>U10</f>
        <v>64368.763261821106</v>
      </c>
      <c r="W10" s="339">
        <f t="shared" si="2"/>
        <v>0</v>
      </c>
      <c r="X10" s="337">
        <v>340215.45064387476</v>
      </c>
      <c r="Y10" s="353">
        <f>676534+321445</f>
        <v>997979</v>
      </c>
      <c r="Z10" s="339">
        <f t="shared" si="26"/>
        <v>1.9333735375958816</v>
      </c>
      <c r="AA10" s="341">
        <f t="shared" ref="AA10:AA11" si="45">IFERROR(X10/AD10, "-")</f>
        <v>2.9999999999999978</v>
      </c>
      <c r="AB10" s="341">
        <f t="shared" si="27"/>
        <v>1.9871050495830975</v>
      </c>
      <c r="AC10" s="339">
        <f t="shared" si="4"/>
        <v>-0.33763165013896701</v>
      </c>
      <c r="AD10" s="337">
        <v>113405.150214625</v>
      </c>
      <c r="AE10" s="353">
        <f>(339591+251265)*0.85</f>
        <v>502227.6</v>
      </c>
      <c r="AF10" s="339">
        <f t="shared" si="5"/>
        <v>3.4286136833248646</v>
      </c>
      <c r="AG10" s="339" t="s">
        <v>120</v>
      </c>
      <c r="AH10" s="339" t="str">
        <f t="shared" si="28"/>
        <v>-</v>
      </c>
      <c r="AI10" s="339" t="str">
        <f t="shared" si="29"/>
        <v>-</v>
      </c>
      <c r="AJ10" s="341" t="s">
        <v>120</v>
      </c>
      <c r="AK10" s="353" t="s">
        <v>300</v>
      </c>
      <c r="AL10" s="339" t="str">
        <f t="shared" si="7"/>
        <v>-</v>
      </c>
      <c r="AM10" s="339">
        <v>4.3E-3</v>
      </c>
      <c r="AN10" s="339">
        <f t="shared" si="8"/>
        <v>1.8236856687365165E-3</v>
      </c>
      <c r="AO10" s="339">
        <f t="shared" si="9"/>
        <v>-0.57588705378220539</v>
      </c>
      <c r="AP10" s="341">
        <v>1462.9264377686616</v>
      </c>
      <c r="AQ10" s="341">
        <f>1251+569</f>
        <v>1820</v>
      </c>
      <c r="AR10" s="339">
        <f t="shared" si="10"/>
        <v>0.24408169338710373</v>
      </c>
      <c r="AS10" s="338">
        <f>IFERROR(U10/X10*1000, "-")</f>
        <v>189.20000000000002</v>
      </c>
      <c r="AT10" s="338">
        <f t="shared" si="30"/>
        <v>64.49911597520699</v>
      </c>
      <c r="AU10" s="339">
        <f t="shared" si="31"/>
        <v>-0.65909558152639014</v>
      </c>
      <c r="AV10" s="338">
        <f t="shared" si="32"/>
        <v>567.59999999999968</v>
      </c>
      <c r="AW10" s="342">
        <f t="shared" si="33"/>
        <v>128.16651904797965</v>
      </c>
      <c r="AX10" s="339">
        <f t="shared" si="34"/>
        <v>-0.77419570287530004</v>
      </c>
      <c r="AY10" s="342" t="str">
        <f t="shared" si="35"/>
        <v>-</v>
      </c>
      <c r="AZ10" s="342" t="str">
        <f t="shared" si="36"/>
        <v>-</v>
      </c>
      <c r="BA10" s="339" t="str">
        <f t="shared" si="37"/>
        <v>-</v>
      </c>
      <c r="BB10" s="338">
        <f t="shared" si="38"/>
        <v>44</v>
      </c>
      <c r="BC10" s="338">
        <f t="shared" si="39"/>
        <v>35.367452341659948</v>
      </c>
      <c r="BD10" s="339">
        <f t="shared" si="40"/>
        <v>-0.19619426496227388</v>
      </c>
      <c r="BE10" s="341" t="s">
        <v>120</v>
      </c>
      <c r="BF10" s="353">
        <v>10</v>
      </c>
      <c r="BG10" s="339" t="str">
        <f t="shared" si="23"/>
        <v>-</v>
      </c>
      <c r="BH10" s="338" t="str">
        <f t="shared" si="41"/>
        <v>-</v>
      </c>
      <c r="BI10" s="338">
        <f t="shared" si="42"/>
        <v>6436.8763261821105</v>
      </c>
      <c r="BJ10" s="339" t="str">
        <f t="shared" si="43"/>
        <v>-</v>
      </c>
      <c r="BK10" s="343"/>
      <c r="BL10" s="343">
        <v>0.63639999999999997</v>
      </c>
      <c r="BM10" s="344">
        <v>6.3</v>
      </c>
      <c r="BN10" s="345">
        <v>1.8981481481481482E-3</v>
      </c>
      <c r="BO10" s="355"/>
      <c r="BP10" s="355"/>
      <c r="BQ10" s="355"/>
      <c r="BR10" s="355"/>
      <c r="BS10" s="355"/>
      <c r="BT10" s="355"/>
      <c r="BU10" s="355"/>
      <c r="BV10" s="355"/>
      <c r="BW10" s="355"/>
      <c r="BX10" s="355"/>
      <c r="BY10" s="355"/>
      <c r="BZ10" s="355"/>
      <c r="CA10" s="355"/>
      <c r="CB10" s="355"/>
      <c r="CC10" s="355"/>
      <c r="CD10" s="346">
        <v>0</v>
      </c>
      <c r="CE10" s="346">
        <v>0</v>
      </c>
      <c r="CF10" s="346">
        <v>0</v>
      </c>
      <c r="CG10" s="346">
        <v>0</v>
      </c>
      <c r="CH10" s="346">
        <v>0</v>
      </c>
      <c r="CI10" s="346">
        <v>0</v>
      </c>
      <c r="CJ10" s="346">
        <v>0</v>
      </c>
      <c r="CK10" s="346">
        <v>0</v>
      </c>
      <c r="CL10" s="346">
        <v>0.5714285714285714</v>
      </c>
      <c r="CM10" s="346">
        <v>1</v>
      </c>
      <c r="CN10" s="346">
        <v>0.14285714285714285</v>
      </c>
      <c r="CO10" s="346">
        <v>0.2857142857142857</v>
      </c>
      <c r="CP10" s="355"/>
      <c r="CQ10" s="355"/>
      <c r="CR10" s="355"/>
      <c r="CS10" s="355"/>
      <c r="CT10" s="355"/>
      <c r="CU10" s="355"/>
      <c r="CV10" s="355"/>
      <c r="CW10" s="355"/>
      <c r="CX10" s="355"/>
      <c r="CY10" s="355"/>
      <c r="CZ10" s="355"/>
      <c r="DA10" s="355"/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5"/>
      <c r="DN10" s="355"/>
      <c r="DO10" s="355"/>
      <c r="DP10" s="355"/>
      <c r="DQ10" s="355"/>
      <c r="DR10" s="355"/>
      <c r="DS10" s="355"/>
      <c r="DT10" s="355"/>
      <c r="DU10" s="355"/>
      <c r="DV10" s="355"/>
      <c r="DW10" s="355"/>
      <c r="DX10" s="354">
        <f t="shared" si="25"/>
        <v>2</v>
      </c>
      <c r="DY10" s="348">
        <f t="shared" si="44"/>
        <v>2</v>
      </c>
    </row>
    <row r="11" spans="1:129" s="351" customFormat="1" ht="57.75" customHeight="1">
      <c r="A11" s="332"/>
      <c r="B11" s="333" t="s">
        <v>128</v>
      </c>
      <c r="C11" s="333" t="s">
        <v>129</v>
      </c>
      <c r="D11" s="334" t="s">
        <v>319</v>
      </c>
      <c r="E11" s="334" t="s">
        <v>132</v>
      </c>
      <c r="F11" s="334" t="s">
        <v>130</v>
      </c>
      <c r="G11" s="334" t="s">
        <v>75</v>
      </c>
      <c r="H11" s="335" t="str">
        <f>'МП old'!E16</f>
        <v>Гео - РФ_x000D_
Таргетинг по аудиторным сегментам, см. закладку "Segmento"</v>
      </c>
      <c r="I11" s="333" t="str">
        <f>'МП old'!F16</f>
        <v xml:space="preserve">Видео </v>
      </c>
      <c r="J11" s="336" t="s">
        <v>342</v>
      </c>
      <c r="K11" s="333" t="str">
        <f>'МП old'!G16</f>
        <v>Динамика</v>
      </c>
      <c r="L11" s="333" t="str">
        <f>'МП old'!H16</f>
        <v>1000 показов</v>
      </c>
      <c r="M11" s="333">
        <f>'МП old'!I16</f>
        <v>4</v>
      </c>
      <c r="N11" s="333" t="str">
        <f>'МП old'!J16</f>
        <v>недели</v>
      </c>
      <c r="O11" s="337">
        <f>'МП old'!K16</f>
        <v>385.80246913580248</v>
      </c>
      <c r="P11" s="337">
        <f>'МП old'!L16</f>
        <v>1543.2098765432099</v>
      </c>
      <c r="Q11" s="430">
        <f>'МП old'!M16</f>
        <v>270</v>
      </c>
      <c r="R11" s="431">
        <f>'МП old'!N16</f>
        <v>1.2</v>
      </c>
      <c r="S11" s="432">
        <f>'МП old'!O16</f>
        <v>0</v>
      </c>
      <c r="T11" s="433">
        <f>'МП old'!P16</f>
        <v>324</v>
      </c>
      <c r="U11" s="338">
        <f>'МП old'!Q16/DX11*DY11</f>
        <v>500000</v>
      </c>
      <c r="V11" s="352">
        <v>500000</v>
      </c>
      <c r="W11" s="339">
        <f>IFERROR(V11/U11-1, "-")</f>
        <v>0</v>
      </c>
      <c r="X11" s="337">
        <v>1543209.8765432099</v>
      </c>
      <c r="Y11" s="353">
        <v>1576603</v>
      </c>
      <c r="Z11" s="339">
        <f t="shared" si="26"/>
        <v>2.1638744000000099E-2</v>
      </c>
      <c r="AA11" s="341">
        <f t="shared" si="45"/>
        <v>2</v>
      </c>
      <c r="AB11" s="341">
        <f t="shared" si="27"/>
        <v>2.0107500825801217</v>
      </c>
      <c r="AC11" s="339">
        <f t="shared" si="4"/>
        <v>5.3750412900608335E-3</v>
      </c>
      <c r="AD11" s="337">
        <v>771604.93827160494</v>
      </c>
      <c r="AE11" s="353">
        <v>784087</v>
      </c>
      <c r="AF11" s="339">
        <f t="shared" si="5"/>
        <v>1.6176752000000016E-2</v>
      </c>
      <c r="AG11" s="339">
        <v>0.57999999999999996</v>
      </c>
      <c r="AH11" s="339">
        <f t="shared" si="28"/>
        <v>0.61909497825387871</v>
      </c>
      <c r="AI11" s="339">
        <f t="shared" si="29"/>
        <v>6.7405134920480725E-2</v>
      </c>
      <c r="AJ11" s="341">
        <v>895061.72839506168</v>
      </c>
      <c r="AK11" s="353">
        <v>976067</v>
      </c>
      <c r="AL11" s="339">
        <f t="shared" si="7"/>
        <v>9.0502441379310294E-2</v>
      </c>
      <c r="AM11" s="339">
        <v>0.01</v>
      </c>
      <c r="AN11" s="339">
        <f t="shared" si="8"/>
        <v>1.2331576179926081E-2</v>
      </c>
      <c r="AO11" s="339">
        <f t="shared" si="9"/>
        <v>0.23315761799260803</v>
      </c>
      <c r="AP11" s="341">
        <v>15432.0987654321</v>
      </c>
      <c r="AQ11" s="353">
        <v>19442</v>
      </c>
      <c r="AR11" s="339">
        <f t="shared" si="10"/>
        <v>0.25984159999999989</v>
      </c>
      <c r="AS11" s="338">
        <f t="shared" si="11"/>
        <v>324</v>
      </c>
      <c r="AT11" s="338">
        <f t="shared" si="30"/>
        <v>317.13754191765457</v>
      </c>
      <c r="AU11" s="339">
        <f t="shared" si="31"/>
        <v>-2.1180426180078427E-2</v>
      </c>
      <c r="AV11" s="338">
        <f t="shared" si="32"/>
        <v>648</v>
      </c>
      <c r="AW11" s="342">
        <f t="shared" si="33"/>
        <v>637.68433860018081</v>
      </c>
      <c r="AX11" s="339">
        <f t="shared" si="34"/>
        <v>-1.5919230555276553E-2</v>
      </c>
      <c r="AY11" s="342">
        <f t="shared" si="35"/>
        <v>0.55862068965517242</v>
      </c>
      <c r="AZ11" s="342">
        <f>IFERROR(V11/AK11, "-")</f>
        <v>0.51225991658359515</v>
      </c>
      <c r="BA11" s="339">
        <f t="shared" si="37"/>
        <v>-8.2991507350354321E-2</v>
      </c>
      <c r="BB11" s="338">
        <f t="shared" si="38"/>
        <v>32.4</v>
      </c>
      <c r="BC11" s="338">
        <f t="shared" si="39"/>
        <v>25.717518773788704</v>
      </c>
      <c r="BD11" s="339">
        <f t="shared" si="40"/>
        <v>-0.20624942056207696</v>
      </c>
      <c r="BE11" s="341" t="s">
        <v>120</v>
      </c>
      <c r="BF11" s="353">
        <v>25</v>
      </c>
      <c r="BG11" s="339" t="str">
        <f t="shared" si="23"/>
        <v>-</v>
      </c>
      <c r="BH11" s="338" t="str">
        <f t="shared" si="41"/>
        <v>-</v>
      </c>
      <c r="BI11" s="338">
        <f t="shared" si="42"/>
        <v>20000</v>
      </c>
      <c r="BJ11" s="339" t="str">
        <f t="shared" si="43"/>
        <v>-</v>
      </c>
      <c r="BK11" s="343"/>
      <c r="BL11" s="343">
        <v>0.65780000000000005</v>
      </c>
      <c r="BM11" s="344">
        <v>2.5</v>
      </c>
      <c r="BN11" s="345">
        <v>1.1226851851851851E-3</v>
      </c>
      <c r="BO11" s="355"/>
      <c r="BP11" s="355"/>
      <c r="BQ11" s="355"/>
      <c r="BR11" s="355"/>
      <c r="BS11" s="355"/>
      <c r="BT11" s="355"/>
      <c r="BU11" s="355"/>
      <c r="BV11" s="355"/>
      <c r="BW11" s="355"/>
      <c r="BX11" s="355"/>
      <c r="BY11" s="355"/>
      <c r="BZ11" s="355"/>
      <c r="CA11" s="355"/>
      <c r="CB11" s="355"/>
      <c r="CC11" s="355"/>
      <c r="CD11" s="346">
        <v>0</v>
      </c>
      <c r="CE11" s="346">
        <v>0</v>
      </c>
      <c r="CF11" s="346">
        <v>0</v>
      </c>
      <c r="CG11" s="346">
        <v>0.5714285714285714</v>
      </c>
      <c r="CH11" s="346">
        <v>0.71428571428571419</v>
      </c>
      <c r="CI11" s="346">
        <v>0</v>
      </c>
      <c r="CJ11" s="346">
        <v>0</v>
      </c>
      <c r="CK11" s="346">
        <v>0.42857142857142855</v>
      </c>
      <c r="CL11" s="346">
        <v>0.42857142857142855</v>
      </c>
      <c r="CM11" s="346">
        <v>0</v>
      </c>
      <c r="CN11" s="346">
        <v>0</v>
      </c>
      <c r="CO11" s="346">
        <v>0</v>
      </c>
      <c r="CP11" s="355"/>
      <c r="CQ11" s="355"/>
      <c r="CR11" s="355"/>
      <c r="CS11" s="355"/>
      <c r="CT11" s="355"/>
      <c r="CU11" s="355"/>
      <c r="CV11" s="355"/>
      <c r="CW11" s="355"/>
      <c r="CX11" s="355"/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5"/>
      <c r="DJ11" s="355"/>
      <c r="DK11" s="355"/>
      <c r="DL11" s="355"/>
      <c r="DM11" s="355"/>
      <c r="DN11" s="355"/>
      <c r="DO11" s="355"/>
      <c r="DP11" s="355"/>
      <c r="DQ11" s="355"/>
      <c r="DR11" s="355"/>
      <c r="DS11" s="355"/>
      <c r="DT11" s="355"/>
      <c r="DU11" s="355"/>
      <c r="DV11" s="355"/>
      <c r="DW11" s="355"/>
      <c r="DX11" s="347">
        <f t="shared" si="25"/>
        <v>2.1428571428571428</v>
      </c>
      <c r="DY11" s="348">
        <f t="shared" si="44"/>
        <v>2.1428571428571428</v>
      </c>
    </row>
    <row r="12" spans="1:129" s="351" customFormat="1" ht="57.75" customHeight="1">
      <c r="A12" s="332"/>
      <c r="B12" s="333" t="s">
        <v>310</v>
      </c>
      <c r="C12" s="333" t="s">
        <v>320</v>
      </c>
      <c r="D12" s="334" t="s">
        <v>318</v>
      </c>
      <c r="E12" s="334" t="s">
        <v>71</v>
      </c>
      <c r="F12" s="334" t="s">
        <v>316</v>
      </c>
      <c r="G12" s="334" t="s">
        <v>311</v>
      </c>
      <c r="H12" s="335" t="s">
        <v>312</v>
      </c>
      <c r="I12" s="333" t="s">
        <v>313</v>
      </c>
      <c r="J12" s="336" t="s">
        <v>341</v>
      </c>
      <c r="K12" s="333" t="s">
        <v>32</v>
      </c>
      <c r="L12" s="333" t="s">
        <v>33</v>
      </c>
      <c r="M12" s="333">
        <v>4.2857142857142856</v>
      </c>
      <c r="N12" s="333" t="s">
        <v>272</v>
      </c>
      <c r="O12" s="337">
        <v>144.05050266681477</v>
      </c>
      <c r="P12" s="337">
        <v>617.35929714349186</v>
      </c>
      <c r="Q12" s="430">
        <v>400</v>
      </c>
      <c r="R12" s="431">
        <v>1</v>
      </c>
      <c r="S12" s="432">
        <v>0</v>
      </c>
      <c r="T12" s="433">
        <v>400</v>
      </c>
      <c r="U12" s="338">
        <v>246943.71885739674</v>
      </c>
      <c r="V12" s="352">
        <v>246943.71885739674</v>
      </c>
      <c r="W12" s="339">
        <v>0</v>
      </c>
      <c r="X12" s="337">
        <v>617359.29714349192</v>
      </c>
      <c r="Y12" s="353">
        <v>953361</v>
      </c>
      <c r="Z12" s="339">
        <v>0.54425632595342877</v>
      </c>
      <c r="AA12" s="341">
        <v>4.5</v>
      </c>
      <c r="AB12" s="341">
        <v>2.2999999999999998</v>
      </c>
      <c r="AC12" s="339">
        <v>-0.48888888888888893</v>
      </c>
      <c r="AD12" s="337">
        <v>137190.95492077598</v>
      </c>
      <c r="AE12" s="353">
        <v>414504.78260869568</v>
      </c>
      <c r="AF12" s="339">
        <v>2.0213710725175784</v>
      </c>
      <c r="AG12" s="339">
        <v>0.1</v>
      </c>
      <c r="AH12" s="339">
        <v>0.17517288833925448</v>
      </c>
      <c r="AI12" s="339">
        <v>0.75172888339254484</v>
      </c>
      <c r="AJ12" s="341">
        <v>61735.929714349193</v>
      </c>
      <c r="AK12" s="353">
        <v>167003</v>
      </c>
      <c r="AL12" s="339">
        <v>1.7051184095342737</v>
      </c>
      <c r="AM12" s="339">
        <v>2.3E-3</v>
      </c>
      <c r="AN12" s="339">
        <v>4.1516277674459095E-3</v>
      </c>
      <c r="AO12" s="339">
        <v>0.80505555106343896</v>
      </c>
      <c r="AP12" s="341">
        <v>1419.9263834300314</v>
      </c>
      <c r="AQ12" s="353">
        <v>3958</v>
      </c>
      <c r="AR12" s="339">
        <v>1.7874684534270684</v>
      </c>
      <c r="AS12" s="338">
        <v>399.99999999999994</v>
      </c>
      <c r="AT12" s="338">
        <v>259.02435578694406</v>
      </c>
      <c r="AU12" s="339">
        <v>-0.35243911053263977</v>
      </c>
      <c r="AV12" s="338">
        <v>1799.9999999999998</v>
      </c>
      <c r="AW12" s="342">
        <v>595.7560183099713</v>
      </c>
      <c r="AX12" s="339">
        <v>-0.66902443427223812</v>
      </c>
      <c r="AY12" s="342">
        <v>3.9999999999999996</v>
      </c>
      <c r="AZ12" s="342">
        <v>1.4786783402537484</v>
      </c>
      <c r="BA12" s="339">
        <v>-0.63033041493656283</v>
      </c>
      <c r="BB12" s="338">
        <v>173.91304347826085</v>
      </c>
      <c r="BC12" s="338">
        <v>62.391035588023435</v>
      </c>
      <c r="BD12" s="339">
        <v>-0.64125154536886519</v>
      </c>
      <c r="BE12" s="341"/>
      <c r="BF12" s="353"/>
      <c r="BG12" s="339"/>
      <c r="BH12" s="338"/>
      <c r="BI12" s="338"/>
      <c r="BJ12" s="339"/>
      <c r="BK12" s="343"/>
      <c r="BL12" s="343"/>
      <c r="BM12" s="344"/>
      <c r="BN12" s="345"/>
      <c r="BO12" s="355"/>
      <c r="BP12" s="355"/>
      <c r="BQ12" s="355"/>
      <c r="BR12" s="355"/>
      <c r="BS12" s="355"/>
      <c r="BT12" s="355"/>
      <c r="BU12" s="355"/>
      <c r="BV12" s="355"/>
      <c r="BW12" s="355"/>
      <c r="BX12" s="355"/>
      <c r="BY12" s="355"/>
      <c r="BZ12" s="355"/>
      <c r="CA12" s="355"/>
      <c r="CB12" s="355"/>
      <c r="CC12" s="355"/>
      <c r="CD12" s="346"/>
      <c r="CE12" s="346"/>
      <c r="CF12" s="346"/>
      <c r="CG12" s="346"/>
      <c r="CH12" s="346"/>
      <c r="CI12" s="346"/>
      <c r="CJ12" s="346"/>
      <c r="CK12" s="346"/>
      <c r="CL12" s="346"/>
      <c r="CM12" s="346"/>
      <c r="CN12" s="346"/>
      <c r="CO12" s="346">
        <v>0.8571428571428571</v>
      </c>
      <c r="CP12" s="355">
        <v>1</v>
      </c>
      <c r="CQ12" s="355">
        <v>1</v>
      </c>
      <c r="CR12" s="355">
        <v>1</v>
      </c>
      <c r="CS12" s="355">
        <v>0.42857142857142855</v>
      </c>
      <c r="CT12" s="355"/>
      <c r="CU12" s="355"/>
      <c r="CV12" s="355"/>
      <c r="CW12" s="355"/>
      <c r="CX12" s="355"/>
      <c r="CY12" s="355"/>
      <c r="CZ12" s="355"/>
      <c r="DA12" s="355"/>
      <c r="DB12" s="355"/>
      <c r="DC12" s="355"/>
      <c r="DD12" s="355"/>
      <c r="DE12" s="355"/>
      <c r="DF12" s="355"/>
      <c r="DG12" s="355"/>
      <c r="DH12" s="355"/>
      <c r="DI12" s="355"/>
      <c r="DJ12" s="355"/>
      <c r="DK12" s="355"/>
      <c r="DL12" s="355"/>
      <c r="DM12" s="355"/>
      <c r="DN12" s="355"/>
      <c r="DO12" s="355"/>
      <c r="DP12" s="355"/>
      <c r="DQ12" s="355"/>
      <c r="DR12" s="355"/>
      <c r="DS12" s="355"/>
      <c r="DT12" s="355"/>
      <c r="DU12" s="355"/>
      <c r="DV12" s="355"/>
      <c r="DW12" s="355"/>
      <c r="DX12" s="347"/>
      <c r="DY12" s="348"/>
    </row>
    <row r="13" spans="1:129" s="351" customFormat="1" ht="57.75" customHeight="1">
      <c r="A13" s="332"/>
      <c r="B13" s="333" t="s">
        <v>310</v>
      </c>
      <c r="C13" s="333" t="s">
        <v>320</v>
      </c>
      <c r="D13" s="334" t="s">
        <v>318</v>
      </c>
      <c r="E13" s="334" t="s">
        <v>71</v>
      </c>
      <c r="F13" s="334" t="s">
        <v>316</v>
      </c>
      <c r="G13" s="334" t="s">
        <v>75</v>
      </c>
      <c r="H13" s="335" t="s">
        <v>314</v>
      </c>
      <c r="I13" s="333" t="s">
        <v>315</v>
      </c>
      <c r="J13" s="336" t="s">
        <v>341</v>
      </c>
      <c r="K13" s="333" t="s">
        <v>32</v>
      </c>
      <c r="L13" s="333" t="s">
        <v>33</v>
      </c>
      <c r="M13" s="333">
        <v>4.2857142857142856</v>
      </c>
      <c r="N13" s="333" t="s">
        <v>272</v>
      </c>
      <c r="O13" s="337">
        <v>375.73805689747724</v>
      </c>
      <c r="P13" s="337">
        <v>1610.3059581320451</v>
      </c>
      <c r="Q13" s="430">
        <v>310.5</v>
      </c>
      <c r="R13" s="431">
        <v>1</v>
      </c>
      <c r="S13" s="432">
        <v>0</v>
      </c>
      <c r="T13" s="433">
        <v>310.5</v>
      </c>
      <c r="U13" s="338">
        <v>500000</v>
      </c>
      <c r="V13" s="352">
        <v>452007.75</v>
      </c>
      <c r="W13" s="339">
        <v>-9.5984500000000028E-2</v>
      </c>
      <c r="X13" s="337">
        <v>1610305.9581320451</v>
      </c>
      <c r="Y13" s="353">
        <v>1467576</v>
      </c>
      <c r="Z13" s="339">
        <v>-8.863530399999997E-2</v>
      </c>
      <c r="AA13" s="341">
        <v>4</v>
      </c>
      <c r="AB13" s="341">
        <v>3.6696922869188184</v>
      </c>
      <c r="AC13" s="339">
        <v>-8.2576928270295391E-2</v>
      </c>
      <c r="AD13" s="337">
        <v>402576.48953301128</v>
      </c>
      <c r="AE13" s="353">
        <v>399918</v>
      </c>
      <c r="AF13" s="339">
        <v>-6.6036879999999964E-3</v>
      </c>
      <c r="AG13" s="339">
        <v>0.64</v>
      </c>
      <c r="AH13" s="339">
        <v>0.64881478029076523</v>
      </c>
      <c r="AI13" s="339">
        <v>1.3773094204320602E-2</v>
      </c>
      <c r="AJ13" s="341">
        <v>1030595.8132045089</v>
      </c>
      <c r="AK13" s="353">
        <v>952185</v>
      </c>
      <c r="AL13" s="339">
        <v>-7.6082992187500031E-2</v>
      </c>
      <c r="AM13" s="339">
        <v>1.0999999999999999E-2</v>
      </c>
      <c r="AN13" s="339">
        <v>7.6132343401636438E-3</v>
      </c>
      <c r="AO13" s="339">
        <v>-0.30788778725785049</v>
      </c>
      <c r="AP13" s="341">
        <v>17713.365539452494</v>
      </c>
      <c r="AQ13" s="353">
        <v>11173</v>
      </c>
      <c r="AR13" s="339">
        <v>-0.36923336363636361</v>
      </c>
      <c r="AS13" s="338">
        <v>310.5</v>
      </c>
      <c r="AT13" s="338">
        <v>307.9961446630362</v>
      </c>
      <c r="AU13" s="339">
        <v>-8.063946334826988E-3</v>
      </c>
      <c r="AV13" s="338">
        <v>1242</v>
      </c>
      <c r="AW13" s="342">
        <v>1130.2510764706765</v>
      </c>
      <c r="AX13" s="339">
        <v>-8.9974978687055951E-2</v>
      </c>
      <c r="AY13" s="342">
        <v>0.48515625000000001</v>
      </c>
      <c r="AZ13" s="342">
        <v>0.47470580822004127</v>
      </c>
      <c r="BA13" s="339">
        <v>-2.154036308912588E-2</v>
      </c>
      <c r="BB13" s="338">
        <v>28.22727272727273</v>
      </c>
      <c r="BC13" s="338">
        <v>40.455361138458784</v>
      </c>
      <c r="BD13" s="339">
        <v>0.43320119975216298</v>
      </c>
      <c r="BE13" s="341"/>
      <c r="BF13" s="353"/>
      <c r="BG13" s="339"/>
      <c r="BH13" s="338"/>
      <c r="BI13" s="338"/>
      <c r="BJ13" s="339"/>
      <c r="BK13" s="343"/>
      <c r="BL13" s="343"/>
      <c r="BM13" s="344"/>
      <c r="BN13" s="345"/>
      <c r="BO13" s="355"/>
      <c r="BP13" s="355"/>
      <c r="BQ13" s="355"/>
      <c r="BR13" s="355"/>
      <c r="BS13" s="355"/>
      <c r="BT13" s="355"/>
      <c r="BU13" s="355"/>
      <c r="BV13" s="355"/>
      <c r="BW13" s="355"/>
      <c r="BX13" s="355"/>
      <c r="BY13" s="355"/>
      <c r="BZ13" s="355"/>
      <c r="CA13" s="355"/>
      <c r="CB13" s="355"/>
      <c r="CC13" s="355"/>
      <c r="CD13" s="346"/>
      <c r="CE13" s="346"/>
      <c r="CF13" s="346"/>
      <c r="CG13" s="346"/>
      <c r="CH13" s="346"/>
      <c r="CI13" s="346"/>
      <c r="CJ13" s="346"/>
      <c r="CK13" s="346"/>
      <c r="CL13" s="346"/>
      <c r="CM13" s="346"/>
      <c r="CN13" s="346"/>
      <c r="CO13" s="346">
        <v>0.8571428571428571</v>
      </c>
      <c r="CP13" s="355">
        <v>1</v>
      </c>
      <c r="CQ13" s="355">
        <v>1</v>
      </c>
      <c r="CR13" s="355">
        <v>1</v>
      </c>
      <c r="CS13" s="355">
        <v>0.42857142857142855</v>
      </c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5"/>
      <c r="DE13" s="355"/>
      <c r="DF13" s="355"/>
      <c r="DG13" s="355"/>
      <c r="DH13" s="355"/>
      <c r="DI13" s="355"/>
      <c r="DJ13" s="355"/>
      <c r="DK13" s="355"/>
      <c r="DL13" s="355"/>
      <c r="DM13" s="355"/>
      <c r="DN13" s="355"/>
      <c r="DO13" s="355"/>
      <c r="DP13" s="355"/>
      <c r="DQ13" s="355"/>
      <c r="DR13" s="355"/>
      <c r="DS13" s="355"/>
      <c r="DT13" s="355"/>
      <c r="DU13" s="355"/>
      <c r="DV13" s="355"/>
      <c r="DW13" s="355"/>
      <c r="DX13" s="347"/>
      <c r="DY13" s="348"/>
    </row>
    <row r="14" spans="1:129" s="351" customFormat="1" ht="57.75" customHeight="1">
      <c r="A14" s="332"/>
      <c r="B14" s="333" t="s">
        <v>336</v>
      </c>
      <c r="C14" s="333" t="s">
        <v>339</v>
      </c>
      <c r="D14" s="334" t="s">
        <v>338</v>
      </c>
      <c r="E14" s="334" t="s">
        <v>71</v>
      </c>
      <c r="F14" s="334" t="s">
        <v>337</v>
      </c>
      <c r="G14" s="334" t="s">
        <v>321</v>
      </c>
      <c r="H14" s="335" t="s">
        <v>322</v>
      </c>
      <c r="I14" s="333" t="s">
        <v>323</v>
      </c>
      <c r="J14" s="334"/>
      <c r="K14" s="333" t="s">
        <v>324</v>
      </c>
      <c r="L14" s="333" t="s">
        <v>325</v>
      </c>
      <c r="M14" s="333">
        <v>2</v>
      </c>
      <c r="N14" s="333" t="s">
        <v>272</v>
      </c>
      <c r="O14" s="337">
        <v>1</v>
      </c>
      <c r="P14" s="337">
        <v>2</v>
      </c>
      <c r="Q14" s="430">
        <v>300000</v>
      </c>
      <c r="R14" s="431">
        <v>0.8</v>
      </c>
      <c r="S14" s="432">
        <v>0</v>
      </c>
      <c r="T14" s="433">
        <v>177.77777777777777</v>
      </c>
      <c r="U14" s="338">
        <v>480000</v>
      </c>
      <c r="V14" s="352">
        <v>480000</v>
      </c>
      <c r="W14" s="339">
        <v>0</v>
      </c>
      <c r="X14" s="337">
        <v>2700000</v>
      </c>
      <c r="Y14" s="353">
        <v>5450161</v>
      </c>
      <c r="Z14" s="339">
        <v>1.0185781481481482</v>
      </c>
      <c r="AA14" s="341" t="s">
        <v>120</v>
      </c>
      <c r="AB14" s="341">
        <v>3.0588482569850526</v>
      </c>
      <c r="AC14" s="339" t="s">
        <v>326</v>
      </c>
      <c r="AD14" s="337" t="s">
        <v>300</v>
      </c>
      <c r="AE14" s="353">
        <v>1781769</v>
      </c>
      <c r="AF14" s="339" t="s">
        <v>326</v>
      </c>
      <c r="AG14" s="339"/>
      <c r="AH14" s="339"/>
      <c r="AI14" s="339"/>
      <c r="AJ14" s="341" t="s">
        <v>326</v>
      </c>
      <c r="AK14" s="353"/>
      <c r="AL14" s="339" t="s">
        <v>326</v>
      </c>
      <c r="AM14" s="339" t="s">
        <v>300</v>
      </c>
      <c r="AN14" s="339">
        <v>3.9408010148691023E-3</v>
      </c>
      <c r="AO14" s="339" t="s">
        <v>326</v>
      </c>
      <c r="AP14" s="341" t="s">
        <v>326</v>
      </c>
      <c r="AQ14" s="353">
        <v>21478</v>
      </c>
      <c r="AR14" s="339" t="s">
        <v>326</v>
      </c>
      <c r="AS14" s="338">
        <v>177.77777777777777</v>
      </c>
      <c r="AT14" s="338">
        <v>88.070792771075929</v>
      </c>
      <c r="AU14" s="339">
        <v>-0.50460179066269784</v>
      </c>
      <c r="AV14" s="338" t="s">
        <v>326</v>
      </c>
      <c r="AW14" s="342">
        <v>269.39519095909736</v>
      </c>
      <c r="AX14" s="339" t="s">
        <v>326</v>
      </c>
      <c r="AY14" s="342" t="s">
        <v>326</v>
      </c>
      <c r="AZ14" s="342" t="s">
        <v>326</v>
      </c>
      <c r="BA14" s="339" t="s">
        <v>326</v>
      </c>
      <c r="BB14" s="338" t="s">
        <v>326</v>
      </c>
      <c r="BC14" s="338">
        <v>22.348449576310642</v>
      </c>
      <c r="BD14" s="339" t="s">
        <v>326</v>
      </c>
      <c r="BE14" s="341"/>
      <c r="BF14" s="353"/>
      <c r="BG14" s="339"/>
      <c r="BH14" s="338"/>
      <c r="BI14" s="338"/>
      <c r="BJ14" s="339"/>
      <c r="BK14" s="343"/>
      <c r="BL14" s="343"/>
      <c r="BM14" s="344"/>
      <c r="BN14" s="34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55"/>
      <c r="CA14" s="355"/>
      <c r="CB14" s="355"/>
      <c r="CC14" s="355"/>
      <c r="CD14" s="346"/>
      <c r="CE14" s="346"/>
      <c r="CF14" s="346"/>
      <c r="CG14" s="346"/>
      <c r="CH14" s="346"/>
      <c r="CI14" s="346"/>
      <c r="CJ14" s="346"/>
      <c r="CK14" s="346"/>
      <c r="CL14" s="346"/>
      <c r="CM14" s="346"/>
      <c r="CN14" s="346"/>
      <c r="CO14" s="346"/>
      <c r="CP14" s="355"/>
      <c r="CQ14" s="355"/>
      <c r="CR14" s="355"/>
      <c r="CS14" s="355"/>
      <c r="CT14" s="355"/>
      <c r="CU14" s="355"/>
      <c r="CV14" s="355"/>
      <c r="CW14" s="355"/>
      <c r="CX14" s="355"/>
      <c r="CY14" s="355"/>
      <c r="CZ14" s="355"/>
      <c r="DA14" s="355"/>
      <c r="DB14" s="355"/>
      <c r="DC14" s="355"/>
      <c r="DD14" s="355"/>
      <c r="DE14" s="355"/>
      <c r="DF14" s="355"/>
      <c r="DG14" s="355"/>
      <c r="DH14" s="355"/>
      <c r="DI14" s="355"/>
      <c r="DJ14" s="355"/>
      <c r="DK14" s="355"/>
      <c r="DL14" s="355"/>
      <c r="DM14" s="355"/>
      <c r="DN14" s="355"/>
      <c r="DO14" s="355"/>
      <c r="DP14" s="355"/>
      <c r="DQ14" s="355"/>
      <c r="DR14" s="355"/>
      <c r="DS14" s="355"/>
      <c r="DT14" s="355"/>
      <c r="DU14" s="355"/>
      <c r="DV14" s="355"/>
      <c r="DW14" s="355"/>
      <c r="DX14" s="347"/>
      <c r="DY14" s="348"/>
    </row>
    <row r="15" spans="1:129" s="351" customFormat="1" ht="57.75" customHeight="1">
      <c r="A15" s="332"/>
      <c r="B15" s="333" t="s">
        <v>336</v>
      </c>
      <c r="C15" s="333" t="s">
        <v>339</v>
      </c>
      <c r="D15" s="334" t="s">
        <v>338</v>
      </c>
      <c r="E15" s="334" t="s">
        <v>71</v>
      </c>
      <c r="F15" s="334" t="s">
        <v>337</v>
      </c>
      <c r="G15" s="334" t="s">
        <v>321</v>
      </c>
      <c r="H15" s="335" t="s">
        <v>327</v>
      </c>
      <c r="I15" s="333" t="s">
        <v>300</v>
      </c>
      <c r="J15" s="334"/>
      <c r="K15" s="333" t="s">
        <v>300</v>
      </c>
      <c r="L15" s="333" t="s">
        <v>300</v>
      </c>
      <c r="M15" s="333" t="s">
        <v>300</v>
      </c>
      <c r="N15" s="333" t="s">
        <v>300</v>
      </c>
      <c r="O15" s="337" t="s">
        <v>300</v>
      </c>
      <c r="P15" s="337">
        <v>2</v>
      </c>
      <c r="Q15" s="430">
        <v>15000</v>
      </c>
      <c r="R15" s="431" t="s">
        <v>300</v>
      </c>
      <c r="S15" s="432" t="s">
        <v>300</v>
      </c>
      <c r="T15" s="433" t="s">
        <v>300</v>
      </c>
      <c r="U15" s="338">
        <v>30000</v>
      </c>
      <c r="V15" s="352"/>
      <c r="W15" s="339">
        <v>-1</v>
      </c>
      <c r="X15" s="337" t="s">
        <v>326</v>
      </c>
      <c r="Y15" s="353"/>
      <c r="Z15" s="339" t="s">
        <v>326</v>
      </c>
      <c r="AA15" s="341" t="s">
        <v>120</v>
      </c>
      <c r="AB15" s="341" t="s">
        <v>326</v>
      </c>
      <c r="AC15" s="339" t="s">
        <v>326</v>
      </c>
      <c r="AD15" s="337" t="e">
        <v>#VALUE!</v>
      </c>
      <c r="AE15" s="353"/>
      <c r="AF15" s="339" t="s">
        <v>326</v>
      </c>
      <c r="AG15" s="339">
        <v>1.0999999999999999E-2</v>
      </c>
      <c r="AH15" s="339" t="s">
        <v>326</v>
      </c>
      <c r="AI15" s="339" t="s">
        <v>326</v>
      </c>
      <c r="AJ15" s="341" t="s">
        <v>326</v>
      </c>
      <c r="AK15" s="353"/>
      <c r="AL15" s="339" t="s">
        <v>326</v>
      </c>
      <c r="AM15" s="339">
        <v>2.5000000000000001E-4</v>
      </c>
      <c r="AN15" s="339" t="e">
        <v>#DIV/0!</v>
      </c>
      <c r="AO15" s="339" t="s">
        <v>326</v>
      </c>
      <c r="AP15" s="341" t="s">
        <v>326</v>
      </c>
      <c r="AQ15" s="353"/>
      <c r="AR15" s="339" t="s">
        <v>326</v>
      </c>
      <c r="AS15" s="338" t="s">
        <v>326</v>
      </c>
      <c r="AT15" s="338" t="s">
        <v>326</v>
      </c>
      <c r="AU15" s="339" t="s">
        <v>326</v>
      </c>
      <c r="AV15" s="338" t="s">
        <v>326</v>
      </c>
      <c r="AW15" s="342" t="s">
        <v>326</v>
      </c>
      <c r="AX15" s="339" t="s">
        <v>326</v>
      </c>
      <c r="AY15" s="342" t="s">
        <v>326</v>
      </c>
      <c r="AZ15" s="342" t="s">
        <v>326</v>
      </c>
      <c r="BA15" s="339" t="s">
        <v>326</v>
      </c>
      <c r="BB15" s="338" t="s">
        <v>326</v>
      </c>
      <c r="BC15" s="338" t="s">
        <v>326</v>
      </c>
      <c r="BD15" s="339" t="s">
        <v>326</v>
      </c>
      <c r="BE15" s="341"/>
      <c r="BF15" s="353"/>
      <c r="BG15" s="339"/>
      <c r="BH15" s="338"/>
      <c r="BI15" s="338"/>
      <c r="BJ15" s="339"/>
      <c r="BK15" s="343"/>
      <c r="BL15" s="343"/>
      <c r="BM15" s="344"/>
      <c r="BN15" s="345"/>
      <c r="BO15" s="355"/>
      <c r="BP15" s="355"/>
      <c r="BQ15" s="355"/>
      <c r="BR15" s="355"/>
      <c r="BS15" s="355"/>
      <c r="BT15" s="355"/>
      <c r="BU15" s="355"/>
      <c r="BV15" s="355"/>
      <c r="BW15" s="355"/>
      <c r="BX15" s="355"/>
      <c r="BY15" s="355"/>
      <c r="BZ15" s="355"/>
      <c r="CA15" s="355"/>
      <c r="CB15" s="355"/>
      <c r="CC15" s="355"/>
      <c r="CD15" s="346"/>
      <c r="CE15" s="346"/>
      <c r="CF15" s="346"/>
      <c r="CG15" s="346"/>
      <c r="CH15" s="346"/>
      <c r="CI15" s="346"/>
      <c r="CJ15" s="346"/>
      <c r="CK15" s="346"/>
      <c r="CL15" s="346"/>
      <c r="CM15" s="346"/>
      <c r="CN15" s="346"/>
      <c r="CO15" s="346"/>
      <c r="CP15" s="355"/>
      <c r="CQ15" s="355"/>
      <c r="CR15" s="355"/>
      <c r="CS15" s="355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5"/>
      <c r="DE15" s="355"/>
      <c r="DF15" s="355"/>
      <c r="DG15" s="355"/>
      <c r="DH15" s="355"/>
      <c r="DI15" s="355"/>
      <c r="DJ15" s="355"/>
      <c r="DK15" s="355"/>
      <c r="DL15" s="355"/>
      <c r="DM15" s="355"/>
      <c r="DN15" s="355"/>
      <c r="DO15" s="355"/>
      <c r="DP15" s="355"/>
      <c r="DQ15" s="355"/>
      <c r="DR15" s="355"/>
      <c r="DS15" s="355"/>
      <c r="DT15" s="355"/>
      <c r="DU15" s="355"/>
      <c r="DV15" s="355"/>
      <c r="DW15" s="355"/>
      <c r="DX15" s="347"/>
      <c r="DY15" s="348"/>
    </row>
    <row r="16" spans="1:129" s="351" customFormat="1" ht="57.75" customHeight="1">
      <c r="A16" s="332"/>
      <c r="B16" s="333" t="s">
        <v>336</v>
      </c>
      <c r="C16" s="333" t="s">
        <v>339</v>
      </c>
      <c r="D16" s="334" t="s">
        <v>338</v>
      </c>
      <c r="E16" s="334" t="s">
        <v>71</v>
      </c>
      <c r="F16" s="334" t="s">
        <v>337</v>
      </c>
      <c r="G16" s="334" t="s">
        <v>126</v>
      </c>
      <c r="H16" s="335" t="s">
        <v>328</v>
      </c>
      <c r="I16" s="335" t="s">
        <v>329</v>
      </c>
      <c r="J16" s="334"/>
      <c r="K16" s="333" t="s">
        <v>32</v>
      </c>
      <c r="L16" s="333" t="s">
        <v>140</v>
      </c>
      <c r="M16" s="333">
        <v>5</v>
      </c>
      <c r="N16" s="333" t="s">
        <v>330</v>
      </c>
      <c r="O16" s="337">
        <v>2000</v>
      </c>
      <c r="P16" s="337">
        <v>10000</v>
      </c>
      <c r="Q16" s="430">
        <v>35</v>
      </c>
      <c r="R16" s="431">
        <v>1</v>
      </c>
      <c r="S16" s="432">
        <v>0</v>
      </c>
      <c r="T16" s="433">
        <v>192.49999999999997</v>
      </c>
      <c r="U16" s="338">
        <v>350000</v>
      </c>
      <c r="V16" s="352">
        <v>285946.91666666669</v>
      </c>
      <c r="W16" s="339">
        <v>-0.18300880952380949</v>
      </c>
      <c r="X16" s="337">
        <v>1818181.8181818184</v>
      </c>
      <c r="Y16" s="353">
        <v>2992132</v>
      </c>
      <c r="Z16" s="339">
        <v>0.64567259999999993</v>
      </c>
      <c r="AA16" s="341">
        <v>4.5</v>
      </c>
      <c r="AB16" s="341">
        <v>2.7333818718637608</v>
      </c>
      <c r="AC16" s="339">
        <v>-0.39258180625249761</v>
      </c>
      <c r="AD16" s="337">
        <v>404040.40404040407</v>
      </c>
      <c r="AE16" s="353">
        <v>1094663</v>
      </c>
      <c r="AF16" s="339">
        <v>1.7092909249999999</v>
      </c>
      <c r="AG16" s="339"/>
      <c r="AH16" s="339"/>
      <c r="AI16" s="339"/>
      <c r="AJ16" s="341"/>
      <c r="AK16" s="353"/>
      <c r="AL16" s="339"/>
      <c r="AM16" s="339">
        <v>5.4999999999999997E-3</v>
      </c>
      <c r="AN16" s="339">
        <v>2.734505028521469E-3</v>
      </c>
      <c r="AO16" s="339">
        <v>-0.50281726754155109</v>
      </c>
      <c r="AP16" s="341">
        <v>10000</v>
      </c>
      <c r="AQ16" s="353">
        <v>8182</v>
      </c>
      <c r="AR16" s="339">
        <v>-0.18179999999999996</v>
      </c>
      <c r="AS16" s="338">
        <v>192.49999999999997</v>
      </c>
      <c r="AT16" s="338">
        <v>95.566277379028307</v>
      </c>
      <c r="AU16" s="339">
        <v>-0.50355180582322956</v>
      </c>
      <c r="AV16" s="338">
        <v>866.25</v>
      </c>
      <c r="AW16" s="342">
        <v>261.21913014933972</v>
      </c>
      <c r="AX16" s="339">
        <v>-0.69844833460393685</v>
      </c>
      <c r="AY16" s="342"/>
      <c r="AZ16" s="342"/>
      <c r="BA16" s="339"/>
      <c r="BB16" s="338">
        <v>35</v>
      </c>
      <c r="BC16" s="338">
        <v>34.948290963904505</v>
      </c>
      <c r="BD16" s="339">
        <v>-1.4774010312998964E-3</v>
      </c>
      <c r="BE16" s="341"/>
      <c r="BF16" s="353"/>
      <c r="BG16" s="339"/>
      <c r="BH16" s="338"/>
      <c r="BI16" s="338"/>
      <c r="BJ16" s="339"/>
      <c r="BK16" s="343"/>
      <c r="BL16" s="343"/>
      <c r="BM16" s="344"/>
      <c r="BN16" s="345"/>
      <c r="BO16" s="355"/>
      <c r="BP16" s="355"/>
      <c r="BQ16" s="355"/>
      <c r="BR16" s="355"/>
      <c r="BS16" s="355"/>
      <c r="BT16" s="355"/>
      <c r="BU16" s="355"/>
      <c r="BV16" s="355"/>
      <c r="BW16" s="355"/>
      <c r="BX16" s="355"/>
      <c r="BY16" s="355"/>
      <c r="BZ16" s="355"/>
      <c r="CA16" s="355"/>
      <c r="CB16" s="355"/>
      <c r="CC16" s="355"/>
      <c r="CD16" s="346"/>
      <c r="CE16" s="346"/>
      <c r="CF16" s="346"/>
      <c r="CG16" s="346"/>
      <c r="CH16" s="346"/>
      <c r="CI16" s="346"/>
      <c r="CJ16" s="346"/>
      <c r="CK16" s="346"/>
      <c r="CL16" s="346"/>
      <c r="CM16" s="346"/>
      <c r="CN16" s="346"/>
      <c r="CO16" s="346"/>
      <c r="CP16" s="355"/>
      <c r="CQ16" s="355"/>
      <c r="CR16" s="355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5"/>
      <c r="DE16" s="355"/>
      <c r="DF16" s="355"/>
      <c r="DG16" s="355"/>
      <c r="DH16" s="355"/>
      <c r="DI16" s="355"/>
      <c r="DJ16" s="355"/>
      <c r="DK16" s="355"/>
      <c r="DL16" s="355"/>
      <c r="DM16" s="355"/>
      <c r="DN16" s="355"/>
      <c r="DO16" s="355"/>
      <c r="DP16" s="355"/>
      <c r="DQ16" s="355"/>
      <c r="DR16" s="355"/>
      <c r="DS16" s="355"/>
      <c r="DT16" s="355"/>
      <c r="DU16" s="355"/>
      <c r="DV16" s="355"/>
      <c r="DW16" s="355"/>
      <c r="DX16" s="347"/>
      <c r="DY16" s="348"/>
    </row>
    <row r="17" spans="1:129" s="351" customFormat="1" ht="57.75" customHeight="1">
      <c r="A17" s="332"/>
      <c r="B17" s="333" t="s">
        <v>336</v>
      </c>
      <c r="C17" s="333" t="s">
        <v>339</v>
      </c>
      <c r="D17" s="334" t="s">
        <v>338</v>
      </c>
      <c r="E17" s="334" t="s">
        <v>71</v>
      </c>
      <c r="F17" s="334" t="s">
        <v>337</v>
      </c>
      <c r="G17" s="334" t="s">
        <v>75</v>
      </c>
      <c r="H17" s="335" t="s">
        <v>331</v>
      </c>
      <c r="I17" s="335" t="s">
        <v>332</v>
      </c>
      <c r="J17" s="334"/>
      <c r="K17" s="333" t="s">
        <v>32</v>
      </c>
      <c r="L17" s="333" t="s">
        <v>33</v>
      </c>
      <c r="M17" s="333">
        <v>6</v>
      </c>
      <c r="N17" s="333" t="s">
        <v>330</v>
      </c>
      <c r="O17" s="337">
        <v>5112.4007107716388</v>
      </c>
      <c r="P17" s="337">
        <v>30674.404264629833</v>
      </c>
      <c r="Q17" s="430">
        <v>63.84</v>
      </c>
      <c r="R17" s="431">
        <v>1</v>
      </c>
      <c r="S17" s="432">
        <v>0</v>
      </c>
      <c r="T17" s="433">
        <v>63.84</v>
      </c>
      <c r="U17" s="338">
        <v>1230902.4943310663</v>
      </c>
      <c r="V17" s="352">
        <v>560724.35</v>
      </c>
      <c r="W17" s="339">
        <v>-0.54446078988187807</v>
      </c>
      <c r="X17" s="337">
        <v>19281054.109195895</v>
      </c>
      <c r="Y17" s="353">
        <v>8868956</v>
      </c>
      <c r="Z17" s="339">
        <v>-0.54001705768928654</v>
      </c>
      <c r="AA17" s="341">
        <v>4</v>
      </c>
      <c r="AB17" s="341">
        <v>3.2994222913185962</v>
      </c>
      <c r="AC17" s="339">
        <v>-0.17514442717035095</v>
      </c>
      <c r="AD17" s="337">
        <v>4820263.5272989739</v>
      </c>
      <c r="AE17" s="353">
        <v>2688033</v>
      </c>
      <c r="AF17" s="339">
        <v>-0.44234729392352656</v>
      </c>
      <c r="AG17" s="339"/>
      <c r="AH17" s="339"/>
      <c r="AI17" s="339"/>
      <c r="AJ17" s="341"/>
      <c r="AK17" s="353"/>
      <c r="AL17" s="339"/>
      <c r="AM17" s="339">
        <v>7.000000000000001E-4</v>
      </c>
      <c r="AN17" s="339">
        <v>6.9996964693476882E-4</v>
      </c>
      <c r="AO17" s="339">
        <v>-4.3361521758988886E-5</v>
      </c>
      <c r="AP17" s="341">
        <v>13496.737876437128</v>
      </c>
      <c r="AQ17" s="353">
        <v>6208</v>
      </c>
      <c r="AR17" s="339">
        <v>-0.54003700324964821</v>
      </c>
      <c r="AS17" s="338">
        <v>63.840000000000025</v>
      </c>
      <c r="AT17" s="338">
        <v>63.223264384218396</v>
      </c>
      <c r="AU17" s="339">
        <v>-9.6606456106145266E-3</v>
      </c>
      <c r="AV17" s="338">
        <v>255.3600000000001</v>
      </c>
      <c r="AW17" s="342">
        <v>208.60024783921924</v>
      </c>
      <c r="AX17" s="339">
        <v>-0.18311306453939868</v>
      </c>
      <c r="AY17" s="342"/>
      <c r="AZ17" s="342"/>
      <c r="BA17" s="339"/>
      <c r="BB17" s="338">
        <v>91.200000000000017</v>
      </c>
      <c r="BC17" s="338">
        <v>90.322865657216497</v>
      </c>
      <c r="BD17" s="339">
        <v>-9.6177011270123236E-3</v>
      </c>
      <c r="BE17" s="341"/>
      <c r="BF17" s="353"/>
      <c r="BG17" s="339"/>
      <c r="BH17" s="338"/>
      <c r="BI17" s="338"/>
      <c r="BJ17" s="339"/>
      <c r="BK17" s="343"/>
      <c r="BL17" s="343"/>
      <c r="BM17" s="344"/>
      <c r="BN17" s="345"/>
      <c r="BO17" s="355"/>
      <c r="BP17" s="355"/>
      <c r="BQ17" s="355"/>
      <c r="BR17" s="355"/>
      <c r="BS17" s="355"/>
      <c r="BT17" s="355"/>
      <c r="BU17" s="355"/>
      <c r="BV17" s="355"/>
      <c r="BW17" s="355"/>
      <c r="BX17" s="355"/>
      <c r="BY17" s="355"/>
      <c r="BZ17" s="355"/>
      <c r="CA17" s="355"/>
      <c r="CB17" s="355"/>
      <c r="CC17" s="355"/>
      <c r="CD17" s="346"/>
      <c r="CE17" s="346"/>
      <c r="CF17" s="346"/>
      <c r="CG17" s="346"/>
      <c r="CH17" s="346"/>
      <c r="CI17" s="346"/>
      <c r="CJ17" s="346"/>
      <c r="CK17" s="346"/>
      <c r="CL17" s="346"/>
      <c r="CM17" s="346"/>
      <c r="CN17" s="346"/>
      <c r="CO17" s="346"/>
      <c r="CP17" s="355"/>
      <c r="CQ17" s="355"/>
      <c r="CR17" s="355"/>
      <c r="CS17" s="355"/>
      <c r="CT17" s="355"/>
      <c r="CU17" s="355"/>
      <c r="CV17" s="355"/>
      <c r="CW17" s="355"/>
      <c r="CX17" s="355"/>
      <c r="CY17" s="355"/>
      <c r="CZ17" s="355"/>
      <c r="DA17" s="355"/>
      <c r="DB17" s="355"/>
      <c r="DC17" s="355"/>
      <c r="DD17" s="355"/>
      <c r="DE17" s="355"/>
      <c r="DF17" s="355"/>
      <c r="DG17" s="355"/>
      <c r="DH17" s="355"/>
      <c r="DI17" s="355"/>
      <c r="DJ17" s="355"/>
      <c r="DK17" s="355"/>
      <c r="DL17" s="355"/>
      <c r="DM17" s="355"/>
      <c r="DN17" s="355"/>
      <c r="DO17" s="355"/>
      <c r="DP17" s="355"/>
      <c r="DQ17" s="355"/>
      <c r="DR17" s="355"/>
      <c r="DS17" s="355"/>
      <c r="DT17" s="355"/>
      <c r="DU17" s="355"/>
      <c r="DV17" s="355"/>
      <c r="DW17" s="355"/>
      <c r="DX17" s="347"/>
      <c r="DY17" s="348"/>
    </row>
    <row r="18" spans="1:129" s="351" customFormat="1" ht="57.75" customHeight="1">
      <c r="A18" s="332"/>
      <c r="B18" s="333" t="s">
        <v>336</v>
      </c>
      <c r="C18" s="333" t="s">
        <v>339</v>
      </c>
      <c r="D18" s="334" t="s">
        <v>338</v>
      </c>
      <c r="E18" s="334" t="s">
        <v>71</v>
      </c>
      <c r="F18" s="334" t="s">
        <v>337</v>
      </c>
      <c r="G18" s="334" t="s">
        <v>333</v>
      </c>
      <c r="H18" s="335" t="s">
        <v>334</v>
      </c>
      <c r="I18" s="333" t="s">
        <v>335</v>
      </c>
      <c r="J18" s="334"/>
      <c r="K18" s="333" t="s">
        <v>32</v>
      </c>
      <c r="L18" s="333" t="s">
        <v>325</v>
      </c>
      <c r="M18" s="333">
        <v>1</v>
      </c>
      <c r="N18" s="333" t="s">
        <v>269</v>
      </c>
      <c r="O18" s="337">
        <v>1</v>
      </c>
      <c r="P18" s="337">
        <v>1</v>
      </c>
      <c r="Q18" s="430">
        <v>1150000</v>
      </c>
      <c r="R18" s="431">
        <v>1</v>
      </c>
      <c r="S18" s="432">
        <v>0</v>
      </c>
      <c r="T18" s="433">
        <v>230</v>
      </c>
      <c r="U18" s="338">
        <v>1150000</v>
      </c>
      <c r="V18" s="352">
        <v>1150000</v>
      </c>
      <c r="W18" s="339">
        <v>0</v>
      </c>
      <c r="X18" s="337">
        <v>5000000</v>
      </c>
      <c r="Y18" s="353">
        <v>5000000</v>
      </c>
      <c r="Z18" s="339">
        <v>0</v>
      </c>
      <c r="AA18" s="341">
        <v>1.5</v>
      </c>
      <c r="AB18" s="341">
        <v>1.6172248680021062</v>
      </c>
      <c r="AC18" s="339">
        <v>7.8149912001404198E-2</v>
      </c>
      <c r="AD18" s="337">
        <v>3333333.3333333335</v>
      </c>
      <c r="AE18" s="353">
        <v>3091716</v>
      </c>
      <c r="AF18" s="339">
        <v>-7.2485200000000027E-2</v>
      </c>
      <c r="AG18" s="339"/>
      <c r="AH18" s="339"/>
      <c r="AI18" s="339"/>
      <c r="AJ18" s="341"/>
      <c r="AK18" s="353"/>
      <c r="AL18" s="339"/>
      <c r="AM18" s="339">
        <v>1.1999999999999999E-3</v>
      </c>
      <c r="AN18" s="339">
        <v>2.405E-3</v>
      </c>
      <c r="AO18" s="339">
        <v>1.0041666666666669</v>
      </c>
      <c r="AP18" s="341">
        <v>5999.9999999999991</v>
      </c>
      <c r="AQ18" s="353">
        <v>12025</v>
      </c>
      <c r="AR18" s="339">
        <v>1.0041666666666669</v>
      </c>
      <c r="AS18" s="338">
        <v>230</v>
      </c>
      <c r="AT18" s="338">
        <v>230</v>
      </c>
      <c r="AU18" s="339">
        <v>0</v>
      </c>
      <c r="AV18" s="338">
        <v>345</v>
      </c>
      <c r="AW18" s="342">
        <v>371.96171964048449</v>
      </c>
      <c r="AX18" s="339">
        <v>7.814991200140442E-2</v>
      </c>
      <c r="AY18" s="342"/>
      <c r="AZ18" s="342"/>
      <c r="BA18" s="339"/>
      <c r="BB18" s="338">
        <v>191.66666666666669</v>
      </c>
      <c r="BC18" s="338">
        <v>95.63409563409563</v>
      </c>
      <c r="BD18" s="339">
        <v>-0.50103950103950112</v>
      </c>
      <c r="BE18" s="341"/>
      <c r="BF18" s="353"/>
      <c r="BG18" s="339"/>
      <c r="BH18" s="338"/>
      <c r="BI18" s="338"/>
      <c r="BJ18" s="339"/>
      <c r="BK18" s="343"/>
      <c r="BL18" s="343"/>
      <c r="BM18" s="344"/>
      <c r="BN18" s="345"/>
      <c r="BO18" s="355"/>
      <c r="BP18" s="355"/>
      <c r="BQ18" s="355"/>
      <c r="BR18" s="355"/>
      <c r="BS18" s="355"/>
      <c r="BT18" s="355"/>
      <c r="BU18" s="355"/>
      <c r="BV18" s="355"/>
      <c r="BW18" s="355"/>
      <c r="BX18" s="355"/>
      <c r="BY18" s="355"/>
      <c r="BZ18" s="355"/>
      <c r="CA18" s="355"/>
      <c r="CB18" s="355"/>
      <c r="CC18" s="355"/>
      <c r="CD18" s="346"/>
      <c r="CE18" s="346"/>
      <c r="CF18" s="346"/>
      <c r="CG18" s="346"/>
      <c r="CH18" s="346"/>
      <c r="CI18" s="346"/>
      <c r="CJ18" s="346"/>
      <c r="CK18" s="346"/>
      <c r="CL18" s="346"/>
      <c r="CM18" s="346"/>
      <c r="CN18" s="346"/>
      <c r="CO18" s="346"/>
      <c r="CP18" s="355"/>
      <c r="CQ18" s="355"/>
      <c r="CR18" s="355"/>
      <c r="CS18" s="355"/>
      <c r="CT18" s="355"/>
      <c r="CU18" s="355"/>
      <c r="CV18" s="355"/>
      <c r="CW18" s="355"/>
      <c r="CX18" s="355"/>
      <c r="CY18" s="355"/>
      <c r="CZ18" s="355"/>
      <c r="DA18" s="355"/>
      <c r="DB18" s="355"/>
      <c r="DC18" s="355"/>
      <c r="DD18" s="355"/>
      <c r="DE18" s="355"/>
      <c r="DF18" s="355"/>
      <c r="DG18" s="355"/>
      <c r="DH18" s="355"/>
      <c r="DI18" s="355"/>
      <c r="DJ18" s="355"/>
      <c r="DK18" s="355"/>
      <c r="DL18" s="355"/>
      <c r="DM18" s="355"/>
      <c r="DN18" s="355"/>
      <c r="DO18" s="355"/>
      <c r="DP18" s="355"/>
      <c r="DQ18" s="355"/>
      <c r="DR18" s="355"/>
      <c r="DS18" s="355"/>
      <c r="DT18" s="355"/>
      <c r="DU18" s="355"/>
      <c r="DV18" s="355"/>
      <c r="DW18" s="355"/>
      <c r="DX18" s="347"/>
      <c r="DY18" s="348"/>
    </row>
    <row r="19" spans="1:129" s="351" customFormat="1" ht="57.75" customHeight="1">
      <c r="A19" s="332"/>
      <c r="B19" s="333" t="s">
        <v>343</v>
      </c>
      <c r="C19" s="333" t="s">
        <v>344</v>
      </c>
      <c r="D19" s="334" t="s">
        <v>318</v>
      </c>
      <c r="E19" s="334" t="s">
        <v>71</v>
      </c>
      <c r="F19" s="334" t="s">
        <v>316</v>
      </c>
      <c r="G19" s="334" t="s">
        <v>311</v>
      </c>
      <c r="H19" s="335" t="s">
        <v>312</v>
      </c>
      <c r="I19" s="333" t="s">
        <v>313</v>
      </c>
      <c r="J19" s="336" t="s">
        <v>340</v>
      </c>
      <c r="K19" s="333" t="s">
        <v>32</v>
      </c>
      <c r="L19" s="333" t="s">
        <v>33</v>
      </c>
      <c r="M19" s="333">
        <v>4.2857142857142856</v>
      </c>
      <c r="N19" s="333" t="s">
        <v>272</v>
      </c>
      <c r="O19" s="337">
        <v>144.05050266681477</v>
      </c>
      <c r="P19" s="337">
        <v>617.35929714349186</v>
      </c>
      <c r="Q19" s="430">
        <v>400</v>
      </c>
      <c r="R19" s="431">
        <v>1</v>
      </c>
      <c r="S19" s="432">
        <v>0</v>
      </c>
      <c r="T19" s="433">
        <v>400</v>
      </c>
      <c r="U19" s="338">
        <v>246943.71885739674</v>
      </c>
      <c r="V19" s="352">
        <v>246943.71885739674</v>
      </c>
      <c r="W19" s="339">
        <v>0</v>
      </c>
      <c r="X19" s="337">
        <v>617359.29714349192</v>
      </c>
      <c r="Y19" s="353">
        <v>953361</v>
      </c>
      <c r="Z19" s="339">
        <v>0.54425632595342877</v>
      </c>
      <c r="AA19" s="341">
        <v>4.5</v>
      </c>
      <c r="AB19" s="341">
        <v>2.2999999999999998</v>
      </c>
      <c r="AC19" s="339">
        <v>-0.48888888888888893</v>
      </c>
      <c r="AD19" s="337">
        <v>137190.95492077598</v>
      </c>
      <c r="AE19" s="353">
        <v>414504.78260869568</v>
      </c>
      <c r="AF19" s="339">
        <v>2.0213710725175784</v>
      </c>
      <c r="AG19" s="339">
        <v>0.1</v>
      </c>
      <c r="AH19" s="339">
        <v>0.17517288833925448</v>
      </c>
      <c r="AI19" s="339">
        <v>0.75172888339254484</v>
      </c>
      <c r="AJ19" s="341">
        <v>61735.929714349193</v>
      </c>
      <c r="AK19" s="353">
        <v>167003</v>
      </c>
      <c r="AL19" s="339">
        <v>1.7051184095342737</v>
      </c>
      <c r="AM19" s="339">
        <v>2.3E-3</v>
      </c>
      <c r="AN19" s="339">
        <v>4.1516277674459095E-3</v>
      </c>
      <c r="AO19" s="339">
        <v>0.80505555106343896</v>
      </c>
      <c r="AP19" s="341">
        <v>1419.9263834300314</v>
      </c>
      <c r="AQ19" s="353">
        <v>3958</v>
      </c>
      <c r="AR19" s="339">
        <v>1.7874684534270684</v>
      </c>
      <c r="AS19" s="338">
        <v>399.99999999999994</v>
      </c>
      <c r="AT19" s="338">
        <v>259.02435578694406</v>
      </c>
      <c r="AU19" s="339">
        <v>-0.35243911053263977</v>
      </c>
      <c r="AV19" s="338">
        <v>1799.9999999999998</v>
      </c>
      <c r="AW19" s="342">
        <v>595.7560183099713</v>
      </c>
      <c r="AX19" s="339">
        <v>-0.66902443427223812</v>
      </c>
      <c r="AY19" s="342">
        <v>3.9999999999999996</v>
      </c>
      <c r="AZ19" s="342">
        <v>1.4786783402537484</v>
      </c>
      <c r="BA19" s="339">
        <v>-0.63033041493656283</v>
      </c>
      <c r="BB19" s="338">
        <v>173.91304347826085</v>
      </c>
      <c r="BC19" s="338">
        <v>62.391035588023435</v>
      </c>
      <c r="BD19" s="339">
        <v>-0.64125154536886519</v>
      </c>
      <c r="BE19" s="341"/>
      <c r="BF19" s="353"/>
      <c r="BG19" s="339"/>
      <c r="BH19" s="338"/>
      <c r="BI19" s="338"/>
      <c r="BJ19" s="339"/>
      <c r="BK19" s="343"/>
      <c r="BL19" s="343"/>
      <c r="BM19" s="344"/>
      <c r="BN19" s="345"/>
      <c r="BO19" s="355"/>
      <c r="BP19" s="355"/>
      <c r="BQ19" s="355"/>
      <c r="BR19" s="355"/>
      <c r="BS19" s="355"/>
      <c r="BT19" s="355"/>
      <c r="BU19" s="355"/>
      <c r="BV19" s="355"/>
      <c r="BW19" s="355"/>
      <c r="BX19" s="355"/>
      <c r="BY19" s="355"/>
      <c r="BZ19" s="355"/>
      <c r="CA19" s="355"/>
      <c r="CB19" s="355"/>
      <c r="CC19" s="355"/>
      <c r="CD19" s="346"/>
      <c r="CE19" s="346"/>
      <c r="CF19" s="346"/>
      <c r="CG19" s="346"/>
      <c r="CH19" s="346"/>
      <c r="CI19" s="346"/>
      <c r="CJ19" s="346"/>
      <c r="CK19" s="346"/>
      <c r="CL19" s="346"/>
      <c r="CM19" s="346"/>
      <c r="CN19" s="346"/>
      <c r="CO19" s="346">
        <v>0.8571428571428571</v>
      </c>
      <c r="CP19" s="355">
        <v>1</v>
      </c>
      <c r="CQ19" s="355">
        <v>1</v>
      </c>
      <c r="CR19" s="355">
        <v>1</v>
      </c>
      <c r="CS19" s="355">
        <v>0.42857142857142855</v>
      </c>
      <c r="CT19" s="355"/>
      <c r="CU19" s="355"/>
      <c r="CV19" s="355"/>
      <c r="CW19" s="355"/>
      <c r="CX19" s="355"/>
      <c r="CY19" s="355"/>
      <c r="CZ19" s="355"/>
      <c r="DA19" s="355"/>
      <c r="DB19" s="355"/>
      <c r="DC19" s="355"/>
      <c r="DD19" s="355"/>
      <c r="DE19" s="355"/>
      <c r="DF19" s="355"/>
      <c r="DG19" s="355"/>
      <c r="DH19" s="355"/>
      <c r="DI19" s="355"/>
      <c r="DJ19" s="355"/>
      <c r="DK19" s="355"/>
      <c r="DL19" s="355"/>
      <c r="DM19" s="355"/>
      <c r="DN19" s="355"/>
      <c r="DO19" s="355"/>
      <c r="DP19" s="355"/>
      <c r="DQ19" s="355"/>
      <c r="DR19" s="355"/>
      <c r="DS19" s="355"/>
      <c r="DT19" s="355"/>
      <c r="DU19" s="355"/>
      <c r="DV19" s="355"/>
      <c r="DW19" s="355"/>
      <c r="DX19" s="347"/>
      <c r="DY19" s="348"/>
    </row>
    <row r="20" spans="1:129" s="351" customFormat="1" ht="57.75" customHeight="1">
      <c r="A20" s="332"/>
      <c r="B20" s="333" t="s">
        <v>343</v>
      </c>
      <c r="C20" s="333" t="s">
        <v>344</v>
      </c>
      <c r="D20" s="334" t="s">
        <v>318</v>
      </c>
      <c r="E20" s="334" t="s">
        <v>71</v>
      </c>
      <c r="F20" s="334" t="s">
        <v>316</v>
      </c>
      <c r="G20" s="334" t="s">
        <v>75</v>
      </c>
      <c r="H20" s="335" t="s">
        <v>314</v>
      </c>
      <c r="I20" s="333" t="s">
        <v>315</v>
      </c>
      <c r="J20" s="336" t="s">
        <v>340</v>
      </c>
      <c r="K20" s="333" t="s">
        <v>32</v>
      </c>
      <c r="L20" s="333" t="s">
        <v>33</v>
      </c>
      <c r="M20" s="333">
        <v>4.2857142857142856</v>
      </c>
      <c r="N20" s="333" t="s">
        <v>272</v>
      </c>
      <c r="O20" s="337">
        <v>375.73805689747724</v>
      </c>
      <c r="P20" s="337">
        <v>1610.3059581320451</v>
      </c>
      <c r="Q20" s="430">
        <v>310.5</v>
      </c>
      <c r="R20" s="431">
        <v>1</v>
      </c>
      <c r="S20" s="432">
        <v>0</v>
      </c>
      <c r="T20" s="433">
        <v>310.5</v>
      </c>
      <c r="U20" s="338">
        <v>500000</v>
      </c>
      <c r="V20" s="352">
        <v>452007.75</v>
      </c>
      <c r="W20" s="339">
        <v>-9.5984500000000028E-2</v>
      </c>
      <c r="X20" s="337">
        <v>1610305.9581320451</v>
      </c>
      <c r="Y20" s="353">
        <v>1467576</v>
      </c>
      <c r="Z20" s="339">
        <v>-8.863530399999997E-2</v>
      </c>
      <c r="AA20" s="341">
        <v>4</v>
      </c>
      <c r="AB20" s="341">
        <v>3.6696922869188184</v>
      </c>
      <c r="AC20" s="339">
        <v>-8.2576928270295391E-2</v>
      </c>
      <c r="AD20" s="337">
        <v>402576.48953301128</v>
      </c>
      <c r="AE20" s="353">
        <v>399918</v>
      </c>
      <c r="AF20" s="339">
        <v>-6.6036879999999964E-3</v>
      </c>
      <c r="AG20" s="339">
        <v>0.64</v>
      </c>
      <c r="AH20" s="339">
        <v>0.64881478029076523</v>
      </c>
      <c r="AI20" s="339">
        <v>1.3773094204320602E-2</v>
      </c>
      <c r="AJ20" s="341">
        <v>1030595.8132045089</v>
      </c>
      <c r="AK20" s="353">
        <v>952185</v>
      </c>
      <c r="AL20" s="339">
        <v>-7.6082992187500031E-2</v>
      </c>
      <c r="AM20" s="339">
        <v>1.0999999999999999E-2</v>
      </c>
      <c r="AN20" s="339">
        <v>7.6132343401636438E-3</v>
      </c>
      <c r="AO20" s="339">
        <v>-0.30788778725785049</v>
      </c>
      <c r="AP20" s="341">
        <v>17713.365539452494</v>
      </c>
      <c r="AQ20" s="353">
        <v>11173</v>
      </c>
      <c r="AR20" s="339">
        <v>-0.36923336363636361</v>
      </c>
      <c r="AS20" s="338">
        <v>310.5</v>
      </c>
      <c r="AT20" s="338">
        <v>307.9961446630362</v>
      </c>
      <c r="AU20" s="339">
        <v>-8.063946334826988E-3</v>
      </c>
      <c r="AV20" s="338">
        <v>1242</v>
      </c>
      <c r="AW20" s="342">
        <v>1130.2510764706765</v>
      </c>
      <c r="AX20" s="339">
        <v>-8.9974978687055951E-2</v>
      </c>
      <c r="AY20" s="342">
        <v>0.48515625000000001</v>
      </c>
      <c r="AZ20" s="342">
        <v>0.47470580822004127</v>
      </c>
      <c r="BA20" s="339">
        <v>-2.154036308912588E-2</v>
      </c>
      <c r="BB20" s="338">
        <v>28.22727272727273</v>
      </c>
      <c r="BC20" s="338">
        <v>40.455361138458784</v>
      </c>
      <c r="BD20" s="339">
        <v>0.43320119975216298</v>
      </c>
      <c r="BE20" s="341"/>
      <c r="BF20" s="353"/>
      <c r="BG20" s="339"/>
      <c r="BH20" s="338"/>
      <c r="BI20" s="338"/>
      <c r="BJ20" s="339"/>
      <c r="BK20" s="343"/>
      <c r="BL20" s="343"/>
      <c r="BM20" s="344"/>
      <c r="BN20" s="345"/>
      <c r="BO20" s="355"/>
      <c r="BP20" s="355"/>
      <c r="BQ20" s="355"/>
      <c r="BR20" s="355"/>
      <c r="BS20" s="355"/>
      <c r="BT20" s="355"/>
      <c r="BU20" s="355"/>
      <c r="BV20" s="355"/>
      <c r="BW20" s="355"/>
      <c r="BX20" s="355"/>
      <c r="BY20" s="355"/>
      <c r="BZ20" s="355"/>
      <c r="CA20" s="355"/>
      <c r="CB20" s="355"/>
      <c r="CC20" s="355"/>
      <c r="CD20" s="346"/>
      <c r="CE20" s="346"/>
      <c r="CF20" s="346"/>
      <c r="CG20" s="346"/>
      <c r="CH20" s="346"/>
      <c r="CI20" s="346"/>
      <c r="CJ20" s="346"/>
      <c r="CK20" s="346"/>
      <c r="CL20" s="346"/>
      <c r="CM20" s="346"/>
      <c r="CN20" s="346"/>
      <c r="CO20" s="346">
        <v>0.8571428571428571</v>
      </c>
      <c r="CP20" s="355">
        <v>1</v>
      </c>
      <c r="CQ20" s="355">
        <v>1</v>
      </c>
      <c r="CR20" s="355">
        <v>1</v>
      </c>
      <c r="CS20" s="355">
        <v>0.42857142857142855</v>
      </c>
      <c r="CT20" s="355"/>
      <c r="CU20" s="355"/>
      <c r="CV20" s="355"/>
      <c r="CW20" s="355"/>
      <c r="CX20" s="355"/>
      <c r="CY20" s="355"/>
      <c r="CZ20" s="355"/>
      <c r="DA20" s="355"/>
      <c r="DB20" s="355"/>
      <c r="DC20" s="355"/>
      <c r="DD20" s="355"/>
      <c r="DE20" s="355"/>
      <c r="DF20" s="355"/>
      <c r="DG20" s="355"/>
      <c r="DH20" s="355"/>
      <c r="DI20" s="355"/>
      <c r="DJ20" s="355"/>
      <c r="DK20" s="355"/>
      <c r="DL20" s="355"/>
      <c r="DM20" s="355"/>
      <c r="DN20" s="355"/>
      <c r="DO20" s="355"/>
      <c r="DP20" s="355"/>
      <c r="DQ20" s="355"/>
      <c r="DR20" s="355"/>
      <c r="DS20" s="355"/>
      <c r="DT20" s="355"/>
      <c r="DU20" s="355"/>
      <c r="DV20" s="355"/>
      <c r="DW20" s="355"/>
      <c r="DX20" s="347"/>
      <c r="DY20" s="348"/>
    </row>
    <row r="21" spans="1:129" s="351" customFormat="1" ht="57.75" customHeight="1">
      <c r="A21" s="332"/>
      <c r="B21" s="333" t="s">
        <v>364</v>
      </c>
      <c r="C21" s="333" t="s">
        <v>365</v>
      </c>
      <c r="D21" s="334" t="s">
        <v>366</v>
      </c>
      <c r="E21" s="334" t="s">
        <v>71</v>
      </c>
      <c r="F21" s="334" t="s">
        <v>367</v>
      </c>
      <c r="G21" s="334" t="s">
        <v>311</v>
      </c>
      <c r="H21" s="335" t="s">
        <v>347</v>
      </c>
      <c r="I21" s="333" t="s">
        <v>348</v>
      </c>
      <c r="J21" s="336">
        <v>35</v>
      </c>
      <c r="K21" s="333" t="s">
        <v>32</v>
      </c>
      <c r="L21" s="333" t="s">
        <v>349</v>
      </c>
      <c r="M21" s="333">
        <v>14</v>
      </c>
      <c r="N21" s="333" t="s">
        <v>330</v>
      </c>
      <c r="O21" s="337">
        <v>199607.14285714287</v>
      </c>
      <c r="P21" s="337">
        <v>2794500</v>
      </c>
      <c r="Q21" s="430" t="e">
        <v>#REF!</v>
      </c>
      <c r="R21" s="431" t="e">
        <v>#REF!</v>
      </c>
      <c r="S21" s="432" t="e">
        <v>#REF!</v>
      </c>
      <c r="T21" s="433">
        <v>193.5</v>
      </c>
      <c r="U21" s="338">
        <v>726915</v>
      </c>
      <c r="V21" s="352">
        <v>867371.92831700004</v>
      </c>
      <c r="W21" s="339">
        <v>0.19322331815549276</v>
      </c>
      <c r="X21" s="337">
        <v>3756666.6666666665</v>
      </c>
      <c r="Y21" s="353">
        <v>6207422</v>
      </c>
      <c r="Z21" s="339">
        <v>0.65237497781721387</v>
      </c>
      <c r="AA21" s="341">
        <v>2.5</v>
      </c>
      <c r="AB21" s="341">
        <v>2.1016688967377761</v>
      </c>
      <c r="AC21" s="339">
        <v>-0.15933244130488955</v>
      </c>
      <c r="AD21" s="337">
        <v>1502666.6666666665</v>
      </c>
      <c r="AE21" s="353">
        <v>2953568</v>
      </c>
      <c r="AF21" s="339">
        <v>0.96555102040816343</v>
      </c>
      <c r="AG21" s="339">
        <v>0.45</v>
      </c>
      <c r="AH21" s="339">
        <v>0.38611632977426058</v>
      </c>
      <c r="AI21" s="339">
        <v>-0.14196371161275434</v>
      </c>
      <c r="AJ21" s="341">
        <v>1690500</v>
      </c>
      <c r="AK21" s="353">
        <v>2396787</v>
      </c>
      <c r="AL21" s="339">
        <v>0.41779769299023961</v>
      </c>
      <c r="AM21" s="339">
        <v>1.8E-3</v>
      </c>
      <c r="AN21" s="339">
        <v>1.5270429495529707E-3</v>
      </c>
      <c r="AO21" s="339">
        <v>-0.1516428058039051</v>
      </c>
      <c r="AP21" s="341">
        <v>6762</v>
      </c>
      <c r="AQ21" s="353">
        <v>9479</v>
      </c>
      <c r="AR21" s="339">
        <v>0.40180419994084593</v>
      </c>
      <c r="AS21" s="338">
        <v>193.5</v>
      </c>
      <c r="AT21" s="338">
        <v>139.73142607623583</v>
      </c>
      <c r="AU21" s="339">
        <v>-0.27787376704787681</v>
      </c>
      <c r="AV21" s="338">
        <v>483.75000000000006</v>
      </c>
      <c r="AW21" s="342">
        <v>293.66919208123869</v>
      </c>
      <c r="AX21" s="339">
        <v>-0.392931902674442</v>
      </c>
      <c r="AY21" s="342">
        <v>0.43</v>
      </c>
      <c r="AZ21" s="342">
        <v>0.36188944963277925</v>
      </c>
      <c r="BA21" s="339">
        <v>-0.15839662876097849</v>
      </c>
      <c r="BB21" s="338">
        <v>107.5</v>
      </c>
      <c r="BC21" s="338">
        <v>91.504581529380744</v>
      </c>
      <c r="BD21" s="339">
        <v>-0.14879459042436516</v>
      </c>
      <c r="BE21" s="341"/>
      <c r="BF21" s="353"/>
      <c r="BG21" s="339"/>
      <c r="BH21" s="338"/>
      <c r="BI21" s="338"/>
      <c r="BJ21" s="339"/>
      <c r="BK21" s="343"/>
      <c r="BL21" s="343"/>
      <c r="BM21" s="344"/>
      <c r="BN21" s="345"/>
      <c r="BO21" s="355"/>
      <c r="BP21" s="355"/>
      <c r="BQ21" s="355"/>
      <c r="BR21" s="355"/>
      <c r="BS21" s="355"/>
      <c r="BT21" s="355"/>
      <c r="BU21" s="355"/>
      <c r="BV21" s="355"/>
      <c r="BW21" s="355"/>
      <c r="BX21" s="355"/>
      <c r="BY21" s="355"/>
      <c r="BZ21" s="355"/>
      <c r="CA21" s="355"/>
      <c r="CB21" s="355"/>
      <c r="CC21" s="355"/>
      <c r="CD21" s="346"/>
      <c r="CE21" s="346"/>
      <c r="CF21" s="346"/>
      <c r="CG21" s="346"/>
      <c r="CH21" s="346"/>
      <c r="CI21" s="346"/>
      <c r="CJ21" s="346"/>
      <c r="CK21" s="346"/>
      <c r="CL21" s="346"/>
      <c r="CM21" s="346"/>
      <c r="CN21" s="346"/>
      <c r="CO21" s="346"/>
      <c r="CP21" s="355"/>
      <c r="CQ21" s="355"/>
      <c r="CR21" s="355"/>
      <c r="CS21" s="355"/>
      <c r="CT21" s="355"/>
      <c r="CU21" s="355"/>
      <c r="CV21" s="355">
        <v>1</v>
      </c>
      <c r="CW21" s="355">
        <v>1</v>
      </c>
      <c r="CX21" s="355">
        <v>0.8571428571428571</v>
      </c>
      <c r="CY21" s="355">
        <v>0.14285714285714285</v>
      </c>
      <c r="CZ21" s="355">
        <v>1</v>
      </c>
      <c r="DA21" s="355">
        <v>1</v>
      </c>
      <c r="DB21" s="355">
        <v>1</v>
      </c>
      <c r="DC21" s="355">
        <v>1</v>
      </c>
      <c r="DD21" s="355">
        <v>0.2857142857142857</v>
      </c>
      <c r="DE21" s="355">
        <v>0.71428571428571419</v>
      </c>
      <c r="DF21" s="355">
        <v>1</v>
      </c>
      <c r="DG21" s="355">
        <v>1</v>
      </c>
      <c r="DH21" s="355">
        <v>1</v>
      </c>
      <c r="DI21" s="355">
        <v>0.5714285714285714</v>
      </c>
      <c r="DJ21" s="355"/>
      <c r="DK21" s="355"/>
      <c r="DL21" s="355"/>
      <c r="DM21" s="355"/>
      <c r="DN21" s="355"/>
      <c r="DO21" s="355"/>
      <c r="DP21" s="355"/>
      <c r="DQ21" s="355"/>
      <c r="DR21" s="355"/>
      <c r="DS21" s="355"/>
      <c r="DT21" s="355"/>
      <c r="DU21" s="355"/>
      <c r="DV21" s="355"/>
      <c r="DW21" s="355"/>
      <c r="DX21" s="347"/>
      <c r="DY21" s="348"/>
    </row>
    <row r="22" spans="1:129" s="351" customFormat="1" ht="57.75" customHeight="1">
      <c r="A22" s="332"/>
      <c r="B22" s="333" t="s">
        <v>364</v>
      </c>
      <c r="C22" s="333" t="s">
        <v>365</v>
      </c>
      <c r="D22" s="334" t="s">
        <v>366</v>
      </c>
      <c r="E22" s="334" t="s">
        <v>71</v>
      </c>
      <c r="F22" s="334" t="s">
        <v>367</v>
      </c>
      <c r="G22" s="334" t="s">
        <v>311</v>
      </c>
      <c r="H22" s="335" t="s">
        <v>350</v>
      </c>
      <c r="I22" s="333" t="s">
        <v>351</v>
      </c>
      <c r="J22" s="336">
        <v>6</v>
      </c>
      <c r="K22" s="333" t="s">
        <v>32</v>
      </c>
      <c r="L22" s="333" t="s">
        <v>33</v>
      </c>
      <c r="M22" s="333">
        <v>14</v>
      </c>
      <c r="N22" s="333" t="s">
        <v>330</v>
      </c>
      <c r="O22" s="337">
        <v>624.73966656955872</v>
      </c>
      <c r="P22" s="337">
        <v>8746.3553319738221</v>
      </c>
      <c r="Q22" s="430" t="e">
        <v>#REF!</v>
      </c>
      <c r="R22" s="431" t="e">
        <v>#REF!</v>
      </c>
      <c r="S22" s="432" t="e">
        <v>#REF!</v>
      </c>
      <c r="T22" s="433">
        <v>97.23</v>
      </c>
      <c r="U22" s="338">
        <v>514444.42367238179</v>
      </c>
      <c r="V22" s="352">
        <v>508419.55026100005</v>
      </c>
      <c r="W22" s="339">
        <v>-1.1711417471245822E-2</v>
      </c>
      <c r="X22" s="337">
        <v>5291005.0773668811</v>
      </c>
      <c r="Y22" s="353">
        <v>5609761</v>
      </c>
      <c r="Z22" s="339">
        <v>6.0244871810206435E-2</v>
      </c>
      <c r="AA22" s="341">
        <v>3</v>
      </c>
      <c r="AB22" s="341">
        <v>4.1493911008411564</v>
      </c>
      <c r="AC22" s="339">
        <v>0.38313036694705205</v>
      </c>
      <c r="AD22" s="337">
        <v>1763668.3591222938</v>
      </c>
      <c r="AE22" s="353">
        <v>1351948</v>
      </c>
      <c r="AF22" s="339">
        <v>-0.23344545304832154</v>
      </c>
      <c r="AG22" s="339">
        <v>0.9</v>
      </c>
      <c r="AH22" s="339">
        <v>0.92365735367335611</v>
      </c>
      <c r="AI22" s="339">
        <v>2.628594852595123E-2</v>
      </c>
      <c r="AJ22" s="341">
        <v>4761904.5696301935</v>
      </c>
      <c r="AK22" s="353">
        <v>5181497</v>
      </c>
      <c r="AL22" s="339">
        <v>8.8114413935513225E-2</v>
      </c>
      <c r="AM22" s="339">
        <v>2E-3</v>
      </c>
      <c r="AN22" s="339">
        <v>2.0293199656812476E-3</v>
      </c>
      <c r="AO22" s="339">
        <v>1.4659982840623753E-2</v>
      </c>
      <c r="AP22" s="341">
        <v>10582.01015473376</v>
      </c>
      <c r="AQ22" s="353">
        <v>11384</v>
      </c>
      <c r="AR22" s="339">
        <v>7.5788043437803543E-2</v>
      </c>
      <c r="AS22" s="338">
        <v>97.22999999999999</v>
      </c>
      <c r="AT22" s="338">
        <v>90.631231929666896</v>
      </c>
      <c r="AU22" s="339">
        <v>-6.7867613600052445E-2</v>
      </c>
      <c r="AV22" s="338">
        <v>291.68999999999994</v>
      </c>
      <c r="AW22" s="342">
        <v>376.06442722723068</v>
      </c>
      <c r="AX22" s="339">
        <v>0.2892606096445911</v>
      </c>
      <c r="AY22" s="342">
        <v>0.10803333333333331</v>
      </c>
      <c r="AZ22" s="342">
        <v>9.8122135410094818E-2</v>
      </c>
      <c r="BA22" s="339">
        <v>-9.1742035697980562E-2</v>
      </c>
      <c r="BB22" s="338">
        <v>48.615000000000002</v>
      </c>
      <c r="BC22" s="338">
        <v>44.660888111472246</v>
      </c>
      <c r="BD22" s="339">
        <v>-8.1335223460408446E-2</v>
      </c>
      <c r="BE22" s="341"/>
      <c r="BF22" s="353"/>
      <c r="BG22" s="339"/>
      <c r="BH22" s="338"/>
      <c r="BI22" s="338"/>
      <c r="BJ22" s="339"/>
      <c r="BK22" s="343"/>
      <c r="BL22" s="343"/>
      <c r="BM22" s="344"/>
      <c r="BN22" s="34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55"/>
      <c r="CA22" s="355"/>
      <c r="CB22" s="355"/>
      <c r="CC22" s="355"/>
      <c r="CD22" s="346"/>
      <c r="CE22" s="346"/>
      <c r="CF22" s="346"/>
      <c r="CG22" s="346"/>
      <c r="CH22" s="346"/>
      <c r="CI22" s="346"/>
      <c r="CJ22" s="346"/>
      <c r="CK22" s="346"/>
      <c r="CL22" s="346"/>
      <c r="CM22" s="346"/>
      <c r="CN22" s="346"/>
      <c r="CO22" s="346"/>
      <c r="CP22" s="355"/>
      <c r="CQ22" s="355"/>
      <c r="CR22" s="355"/>
      <c r="CS22" s="355"/>
      <c r="CT22" s="355"/>
      <c r="CU22" s="355"/>
      <c r="CV22" s="355">
        <v>1</v>
      </c>
      <c r="CW22" s="355">
        <v>1</v>
      </c>
      <c r="CX22" s="355">
        <v>0.8571428571428571</v>
      </c>
      <c r="CY22" s="355">
        <v>0.14285714285714285</v>
      </c>
      <c r="CZ22" s="355">
        <v>1</v>
      </c>
      <c r="DA22" s="355">
        <v>1</v>
      </c>
      <c r="DB22" s="355">
        <v>1</v>
      </c>
      <c r="DC22" s="355">
        <v>1</v>
      </c>
      <c r="DD22" s="355">
        <v>0.2857142857142857</v>
      </c>
      <c r="DE22" s="355">
        <v>0.71428571428571419</v>
      </c>
      <c r="DF22" s="355">
        <v>1</v>
      </c>
      <c r="DG22" s="355">
        <v>1</v>
      </c>
      <c r="DH22" s="355">
        <v>1</v>
      </c>
      <c r="DI22" s="355">
        <v>0.5714285714285714</v>
      </c>
      <c r="DJ22" s="355"/>
      <c r="DK22" s="355"/>
      <c r="DL22" s="355"/>
      <c r="DM22" s="355"/>
      <c r="DN22" s="355"/>
      <c r="DO22" s="355"/>
      <c r="DP22" s="355"/>
      <c r="DQ22" s="355"/>
      <c r="DR22" s="355"/>
      <c r="DS22" s="355"/>
      <c r="DT22" s="355"/>
      <c r="DU22" s="355"/>
      <c r="DV22" s="355"/>
      <c r="DW22" s="355"/>
      <c r="DX22" s="347"/>
      <c r="DY22" s="348"/>
    </row>
    <row r="23" spans="1:129" s="351" customFormat="1" ht="57.75" customHeight="1">
      <c r="A23" s="332"/>
      <c r="B23" s="333" t="s">
        <v>364</v>
      </c>
      <c r="C23" s="333" t="s">
        <v>365</v>
      </c>
      <c r="D23" s="334" t="s">
        <v>366</v>
      </c>
      <c r="E23" s="334" t="s">
        <v>71</v>
      </c>
      <c r="F23" s="334" t="s">
        <v>367</v>
      </c>
      <c r="G23" s="334" t="s">
        <v>352</v>
      </c>
      <c r="H23" s="335" t="s">
        <v>353</v>
      </c>
      <c r="I23" s="333" t="s">
        <v>354</v>
      </c>
      <c r="J23" s="336">
        <v>15</v>
      </c>
      <c r="K23" s="333" t="s">
        <v>32</v>
      </c>
      <c r="L23" s="333" t="s">
        <v>33</v>
      </c>
      <c r="M23" s="333">
        <v>9</v>
      </c>
      <c r="N23" s="333" t="s">
        <v>330</v>
      </c>
      <c r="O23" s="337">
        <v>286.59611992945332</v>
      </c>
      <c r="P23" s="337">
        <v>2579.36507936508</v>
      </c>
      <c r="Q23" s="430" t="e">
        <v>#REF!</v>
      </c>
      <c r="R23" s="431" t="e">
        <v>#REF!</v>
      </c>
      <c r="S23" s="432" t="e">
        <v>#REF!</v>
      </c>
      <c r="T23" s="433">
        <v>251.99999999999974</v>
      </c>
      <c r="U23" s="338">
        <v>624509.80392156821</v>
      </c>
      <c r="V23" s="352">
        <v>646950.02399999951</v>
      </c>
      <c r="W23" s="339">
        <v>3.5932534505494385E-2</v>
      </c>
      <c r="X23" s="337">
        <v>2478213.5076252725</v>
      </c>
      <c r="Y23" s="353">
        <v>2567262</v>
      </c>
      <c r="Z23" s="339">
        <v>3.5932534505494385E-2</v>
      </c>
      <c r="AA23" s="341">
        <v>2</v>
      </c>
      <c r="AB23" s="341">
        <v>1.8177635505859513</v>
      </c>
      <c r="AC23" s="339">
        <v>-9.1118224707024353E-2</v>
      </c>
      <c r="AD23" s="337">
        <v>1239106.7538126362</v>
      </c>
      <c r="AE23" s="353">
        <v>1412319</v>
      </c>
      <c r="AF23" s="339">
        <v>0.13978799296703293</v>
      </c>
      <c r="AG23" s="339">
        <v>0.65</v>
      </c>
      <c r="AH23" s="339">
        <v>0.86639657347010157</v>
      </c>
      <c r="AI23" s="339">
        <v>0.3329178053386177</v>
      </c>
      <c r="AJ23" s="341">
        <v>1610838.7799564272</v>
      </c>
      <c r="AK23" s="353">
        <v>2224267</v>
      </c>
      <c r="AL23" s="339">
        <v>0.3808129203719357</v>
      </c>
      <c r="AM23" s="339">
        <v>4.7999999999999996E-3</v>
      </c>
      <c r="AN23" s="339">
        <v>5.2608576763883081E-3</v>
      </c>
      <c r="AO23" s="339">
        <v>9.601201591423103E-2</v>
      </c>
      <c r="AP23" s="341">
        <v>11895.424836601309</v>
      </c>
      <c r="AQ23" s="353">
        <v>13506</v>
      </c>
      <c r="AR23" s="339">
        <v>0.13539450549450538</v>
      </c>
      <c r="AS23" s="338">
        <v>251.99999999999983</v>
      </c>
      <c r="AT23" s="338">
        <v>251.99999999999983</v>
      </c>
      <c r="AU23" s="339">
        <v>0</v>
      </c>
      <c r="AV23" s="338">
        <v>503.99999999999966</v>
      </c>
      <c r="AW23" s="342">
        <v>458.07641474765938</v>
      </c>
      <c r="AX23" s="339">
        <v>-9.1118224707024464E-2</v>
      </c>
      <c r="AY23" s="342">
        <v>0.38769230769230739</v>
      </c>
      <c r="AZ23" s="342">
        <v>0.29085987608502017</v>
      </c>
      <c r="BA23" s="339">
        <v>-0.24976619263784416</v>
      </c>
      <c r="BB23" s="338">
        <v>52.499999999999957</v>
      </c>
      <c r="BC23" s="338">
        <v>47.900934695690765</v>
      </c>
      <c r="BD23" s="339">
        <v>-8.7601243891603731E-2</v>
      </c>
      <c r="BE23" s="341"/>
      <c r="BF23" s="353"/>
      <c r="BG23" s="339"/>
      <c r="BH23" s="338"/>
      <c r="BI23" s="338"/>
      <c r="BJ23" s="339"/>
      <c r="BK23" s="343"/>
      <c r="BL23" s="343"/>
      <c r="BM23" s="344"/>
      <c r="BN23" s="345"/>
      <c r="BO23" s="355"/>
      <c r="BP23" s="355"/>
      <c r="BQ23" s="355"/>
      <c r="BR23" s="355"/>
      <c r="BS23" s="355"/>
      <c r="BT23" s="355"/>
      <c r="BU23" s="355"/>
      <c r="BV23" s="355"/>
      <c r="BW23" s="355"/>
      <c r="BX23" s="355"/>
      <c r="BY23" s="355"/>
      <c r="BZ23" s="355"/>
      <c r="CA23" s="355"/>
      <c r="CB23" s="355"/>
      <c r="CC23" s="355"/>
      <c r="CD23" s="346"/>
      <c r="CE23" s="346"/>
      <c r="CF23" s="346"/>
      <c r="CG23" s="346"/>
      <c r="CH23" s="346"/>
      <c r="CI23" s="346"/>
      <c r="CJ23" s="346"/>
      <c r="CK23" s="346"/>
      <c r="CL23" s="346"/>
      <c r="CM23" s="346"/>
      <c r="CN23" s="346"/>
      <c r="CO23" s="346"/>
      <c r="CP23" s="355"/>
      <c r="CQ23" s="355"/>
      <c r="CR23" s="355"/>
      <c r="CS23" s="355"/>
      <c r="CT23" s="355"/>
      <c r="CU23" s="355"/>
      <c r="CV23" s="355">
        <v>1</v>
      </c>
      <c r="CW23" s="355">
        <v>1</v>
      </c>
      <c r="CX23" s="355">
        <v>0.8571428571428571</v>
      </c>
      <c r="CY23" s="355">
        <v>0.14285714285714285</v>
      </c>
      <c r="CZ23" s="355">
        <v>1</v>
      </c>
      <c r="DA23" s="355">
        <v>1</v>
      </c>
      <c r="DB23" s="355">
        <v>1</v>
      </c>
      <c r="DC23" s="355">
        <v>1</v>
      </c>
      <c r="DD23" s="355">
        <v>0.2857142857142857</v>
      </c>
      <c r="DE23" s="355"/>
      <c r="DF23" s="355"/>
      <c r="DG23" s="355"/>
      <c r="DH23" s="355"/>
      <c r="DI23" s="355"/>
      <c r="DJ23" s="355"/>
      <c r="DK23" s="355"/>
      <c r="DL23" s="355"/>
      <c r="DM23" s="355"/>
      <c r="DN23" s="355"/>
      <c r="DO23" s="355"/>
      <c r="DP23" s="355"/>
      <c r="DQ23" s="355"/>
      <c r="DR23" s="355"/>
      <c r="DS23" s="355"/>
      <c r="DT23" s="355"/>
      <c r="DU23" s="355"/>
      <c r="DV23" s="355"/>
      <c r="DW23" s="355"/>
      <c r="DX23" s="347"/>
      <c r="DY23" s="348"/>
    </row>
    <row r="24" spans="1:129" s="351" customFormat="1" ht="57.75" customHeight="1">
      <c r="A24" s="332"/>
      <c r="B24" s="333" t="s">
        <v>364</v>
      </c>
      <c r="C24" s="333" t="s">
        <v>365</v>
      </c>
      <c r="D24" s="334" t="s">
        <v>366</v>
      </c>
      <c r="E24" s="334" t="s">
        <v>71</v>
      </c>
      <c r="F24" s="334" t="s">
        <v>367</v>
      </c>
      <c r="G24" s="334" t="s">
        <v>355</v>
      </c>
      <c r="H24" s="335" t="s">
        <v>356</v>
      </c>
      <c r="I24" s="333" t="s">
        <v>357</v>
      </c>
      <c r="J24" s="336">
        <v>15</v>
      </c>
      <c r="K24" s="333" t="s">
        <v>32</v>
      </c>
      <c r="L24" s="333" t="s">
        <v>33</v>
      </c>
      <c r="M24" s="333">
        <v>2</v>
      </c>
      <c r="N24" s="333" t="s">
        <v>272</v>
      </c>
      <c r="O24" s="337">
        <v>999.9575454665079</v>
      </c>
      <c r="P24" s="337">
        <v>1999.9150909330158</v>
      </c>
      <c r="Q24" s="430" t="e">
        <v>#REF!</v>
      </c>
      <c r="R24" s="431" t="e">
        <v>#REF!</v>
      </c>
      <c r="S24" s="432" t="e">
        <v>#REF!</v>
      </c>
      <c r="T24" s="433">
        <v>225</v>
      </c>
      <c r="U24" s="338">
        <v>0</v>
      </c>
      <c r="V24" s="352"/>
      <c r="W24" s="339" t="s">
        <v>326</v>
      </c>
      <c r="X24" s="337">
        <v>0</v>
      </c>
      <c r="Y24" s="353"/>
      <c r="Z24" s="339" t="s">
        <v>326</v>
      </c>
      <c r="AA24" s="341">
        <v>3</v>
      </c>
      <c r="AB24" s="341" t="s">
        <v>326</v>
      </c>
      <c r="AC24" s="339" t="s">
        <v>326</v>
      </c>
      <c r="AD24" s="337">
        <v>0</v>
      </c>
      <c r="AE24" s="353"/>
      <c r="AF24" s="339" t="s">
        <v>326</v>
      </c>
      <c r="AG24" s="339">
        <v>0.32</v>
      </c>
      <c r="AH24" s="339" t="s">
        <v>326</v>
      </c>
      <c r="AI24" s="339" t="s">
        <v>326</v>
      </c>
      <c r="AJ24" s="341" t="s">
        <v>326</v>
      </c>
      <c r="AK24" s="353"/>
      <c r="AL24" s="339" t="s">
        <v>326</v>
      </c>
      <c r="AM24" s="339">
        <v>1.8E-3</v>
      </c>
      <c r="AN24" s="339" t="e">
        <v>#DIV/0!</v>
      </c>
      <c r="AO24" s="339" t="s">
        <v>326</v>
      </c>
      <c r="AP24" s="341">
        <v>0</v>
      </c>
      <c r="AQ24" s="353"/>
      <c r="AR24" s="339" t="s">
        <v>326</v>
      </c>
      <c r="AS24" s="338" t="s">
        <v>326</v>
      </c>
      <c r="AT24" s="338" t="s">
        <v>326</v>
      </c>
      <c r="AU24" s="339" t="s">
        <v>326</v>
      </c>
      <c r="AV24" s="338" t="s">
        <v>326</v>
      </c>
      <c r="AW24" s="342" t="s">
        <v>326</v>
      </c>
      <c r="AX24" s="339" t="s">
        <v>326</v>
      </c>
      <c r="AY24" s="342" t="s">
        <v>326</v>
      </c>
      <c r="AZ24" s="342" t="s">
        <v>326</v>
      </c>
      <c r="BA24" s="339" t="s">
        <v>326</v>
      </c>
      <c r="BB24" s="338" t="s">
        <v>326</v>
      </c>
      <c r="BC24" s="338" t="s">
        <v>326</v>
      </c>
      <c r="BD24" s="339" t="s">
        <v>326</v>
      </c>
      <c r="BE24" s="341"/>
      <c r="BF24" s="353"/>
      <c r="BG24" s="339"/>
      <c r="BH24" s="338"/>
      <c r="BI24" s="338"/>
      <c r="BJ24" s="339"/>
      <c r="BK24" s="343"/>
      <c r="BL24" s="343"/>
      <c r="BM24" s="344"/>
      <c r="BN24" s="345"/>
      <c r="BO24" s="355"/>
      <c r="BP24" s="355"/>
      <c r="BQ24" s="355"/>
      <c r="BR24" s="355"/>
      <c r="BS24" s="355"/>
      <c r="BT24" s="355"/>
      <c r="BU24" s="355"/>
      <c r="BV24" s="355"/>
      <c r="BW24" s="355"/>
      <c r="BX24" s="355"/>
      <c r="BY24" s="355"/>
      <c r="BZ24" s="355"/>
      <c r="CA24" s="355"/>
      <c r="CB24" s="355"/>
      <c r="CC24" s="355"/>
      <c r="CD24" s="346"/>
      <c r="CE24" s="346"/>
      <c r="CF24" s="346"/>
      <c r="CG24" s="346"/>
      <c r="CH24" s="346"/>
      <c r="CI24" s="346"/>
      <c r="CJ24" s="346"/>
      <c r="CK24" s="346"/>
      <c r="CL24" s="346"/>
      <c r="CM24" s="346"/>
      <c r="CN24" s="346"/>
      <c r="CO24" s="346"/>
      <c r="CP24" s="355"/>
      <c r="CQ24" s="355"/>
      <c r="CR24" s="355"/>
      <c r="CS24" s="355"/>
      <c r="CT24" s="355"/>
      <c r="CU24" s="355"/>
      <c r="CV24" s="355"/>
      <c r="CW24" s="355"/>
      <c r="CX24" s="355"/>
      <c r="CY24" s="355"/>
      <c r="CZ24" s="355"/>
      <c r="DA24" s="355"/>
      <c r="DB24" s="355"/>
      <c r="DC24" s="355"/>
      <c r="DD24" s="355"/>
      <c r="DE24" s="355">
        <v>0.71428571428571419</v>
      </c>
      <c r="DF24" s="355">
        <v>1</v>
      </c>
      <c r="DG24" s="355"/>
      <c r="DH24" s="355"/>
      <c r="DI24" s="355"/>
      <c r="DJ24" s="355"/>
      <c r="DK24" s="355"/>
      <c r="DL24" s="355"/>
      <c r="DM24" s="355"/>
      <c r="DN24" s="355"/>
      <c r="DO24" s="355"/>
      <c r="DP24" s="355"/>
      <c r="DQ24" s="355"/>
      <c r="DR24" s="355"/>
      <c r="DS24" s="355"/>
      <c r="DT24" s="355"/>
      <c r="DU24" s="355"/>
      <c r="DV24" s="355"/>
      <c r="DW24" s="355"/>
      <c r="DX24" s="347"/>
      <c r="DY24" s="348"/>
    </row>
    <row r="25" spans="1:129" s="351" customFormat="1" ht="57.75" customHeight="1">
      <c r="A25" s="332"/>
      <c r="B25" s="333" t="s">
        <v>364</v>
      </c>
      <c r="C25" s="333" t="s">
        <v>365</v>
      </c>
      <c r="D25" s="334" t="s">
        <v>366</v>
      </c>
      <c r="E25" s="334" t="s">
        <v>71</v>
      </c>
      <c r="F25" s="334" t="s">
        <v>367</v>
      </c>
      <c r="G25" s="334" t="s">
        <v>125</v>
      </c>
      <c r="H25" s="335" t="s">
        <v>358</v>
      </c>
      <c r="I25" s="333" t="s">
        <v>247</v>
      </c>
      <c r="J25" s="336">
        <v>35</v>
      </c>
      <c r="K25" s="333" t="s">
        <v>32</v>
      </c>
      <c r="L25" s="333" t="s">
        <v>33</v>
      </c>
      <c r="M25" s="333">
        <v>14</v>
      </c>
      <c r="N25" s="333" t="s">
        <v>330</v>
      </c>
      <c r="O25" s="337">
        <v>428.57142857142856</v>
      </c>
      <c r="P25" s="337">
        <v>6000</v>
      </c>
      <c r="Q25" s="430" t="e">
        <v>#REF!</v>
      </c>
      <c r="R25" s="431" t="e">
        <v>#REF!</v>
      </c>
      <c r="S25" s="432" t="e">
        <v>#REF!</v>
      </c>
      <c r="T25" s="433">
        <v>85</v>
      </c>
      <c r="U25" s="338">
        <v>308518.51851851854</v>
      </c>
      <c r="V25" s="352">
        <v>324885.03999999998</v>
      </c>
      <c r="W25" s="339">
        <v>5.3048749099639636E-2</v>
      </c>
      <c r="X25" s="337">
        <v>3629629.6296296297</v>
      </c>
      <c r="Y25" s="353">
        <v>11414502</v>
      </c>
      <c r="Z25" s="339">
        <v>2.1448117755102039</v>
      </c>
      <c r="AA25" s="341">
        <v>4.5</v>
      </c>
      <c r="AB25" s="341">
        <v>4.119372831956901</v>
      </c>
      <c r="AC25" s="339">
        <v>-8.4583815120688688E-2</v>
      </c>
      <c r="AD25" s="337">
        <v>806584.36213991768</v>
      </c>
      <c r="AE25" s="353">
        <v>2770932</v>
      </c>
      <c r="AF25" s="339">
        <v>2.4353901836734693</v>
      </c>
      <c r="AG25" s="339">
        <v>1.1000000000000001E-3</v>
      </c>
      <c r="AH25" s="339">
        <v>1.98922388379274E-3</v>
      </c>
      <c r="AI25" s="339">
        <v>0.80838534890249081</v>
      </c>
      <c r="AJ25" s="341">
        <v>3992.5925925925931</v>
      </c>
      <c r="AK25" s="353">
        <v>22706</v>
      </c>
      <c r="AL25" s="339">
        <v>4.6870315398886824</v>
      </c>
      <c r="AM25" s="339">
        <v>2.5000000000000001E-4</v>
      </c>
      <c r="AN25" s="339">
        <v>2.2208590440476509E-4</v>
      </c>
      <c r="AO25" s="339">
        <v>-0.11165638238093967</v>
      </c>
      <c r="AP25" s="341">
        <v>907.40740740740739</v>
      </c>
      <c r="AQ25" s="353">
        <v>2535</v>
      </c>
      <c r="AR25" s="339">
        <v>1.793673469387755</v>
      </c>
      <c r="AS25" s="338">
        <v>85</v>
      </c>
      <c r="AT25" s="338">
        <v>28.462480448117667</v>
      </c>
      <c r="AU25" s="339">
        <v>-0.66514728884567453</v>
      </c>
      <c r="AV25" s="338">
        <v>382.50000000000006</v>
      </c>
      <c r="AW25" s="342">
        <v>117.24756868808039</v>
      </c>
      <c r="AX25" s="339">
        <v>-0.69347040865861342</v>
      </c>
      <c r="AY25" s="342">
        <v>77.272727272727266</v>
      </c>
      <c r="AZ25" s="342">
        <v>14.30833436096186</v>
      </c>
      <c r="BA25" s="339">
        <v>-0.81483332003461117</v>
      </c>
      <c r="BB25" s="338">
        <v>340.00000000000006</v>
      </c>
      <c r="BC25" s="338">
        <v>128.15977909270217</v>
      </c>
      <c r="BD25" s="339">
        <v>-0.62305947325675848</v>
      </c>
      <c r="BE25" s="341"/>
      <c r="BF25" s="353"/>
      <c r="BG25" s="339"/>
      <c r="BH25" s="338"/>
      <c r="BI25" s="338"/>
      <c r="BJ25" s="339"/>
      <c r="BK25" s="343"/>
      <c r="BL25" s="343"/>
      <c r="BM25" s="344"/>
      <c r="BN25" s="345"/>
      <c r="BO25" s="355"/>
      <c r="BP25" s="355"/>
      <c r="BQ25" s="355"/>
      <c r="BR25" s="355"/>
      <c r="BS25" s="355"/>
      <c r="BT25" s="355"/>
      <c r="BU25" s="355"/>
      <c r="BV25" s="355"/>
      <c r="BW25" s="355"/>
      <c r="BX25" s="355"/>
      <c r="BY25" s="355"/>
      <c r="BZ25" s="355"/>
      <c r="CA25" s="355"/>
      <c r="CB25" s="355"/>
      <c r="CC25" s="355"/>
      <c r="CD25" s="346"/>
      <c r="CE25" s="346"/>
      <c r="CF25" s="346"/>
      <c r="CG25" s="346"/>
      <c r="CH25" s="346"/>
      <c r="CI25" s="346"/>
      <c r="CJ25" s="346"/>
      <c r="CK25" s="346"/>
      <c r="CL25" s="346"/>
      <c r="CM25" s="346"/>
      <c r="CN25" s="346"/>
      <c r="CO25" s="346"/>
      <c r="CP25" s="355"/>
      <c r="CQ25" s="355"/>
      <c r="CR25" s="355"/>
      <c r="CS25" s="355"/>
      <c r="CT25" s="355"/>
      <c r="CU25" s="355"/>
      <c r="CV25" s="355">
        <v>1</v>
      </c>
      <c r="CW25" s="355">
        <v>1</v>
      </c>
      <c r="CX25" s="355">
        <v>0.8571428571428571</v>
      </c>
      <c r="CY25" s="355">
        <v>0.14285714285714285</v>
      </c>
      <c r="CZ25" s="355">
        <v>1</v>
      </c>
      <c r="DA25" s="355">
        <v>1</v>
      </c>
      <c r="DB25" s="355">
        <v>1</v>
      </c>
      <c r="DC25" s="355">
        <v>1</v>
      </c>
      <c r="DD25" s="355">
        <v>0.2857142857142857</v>
      </c>
      <c r="DE25" s="355">
        <v>0.71428571428571419</v>
      </c>
      <c r="DF25" s="355">
        <v>1</v>
      </c>
      <c r="DG25" s="355">
        <v>1</v>
      </c>
      <c r="DH25" s="355">
        <v>1</v>
      </c>
      <c r="DI25" s="355">
        <v>0.5714285714285714</v>
      </c>
      <c r="DJ25" s="355"/>
      <c r="DK25" s="355"/>
      <c r="DL25" s="355"/>
      <c r="DM25" s="355"/>
      <c r="DN25" s="355"/>
      <c r="DO25" s="355"/>
      <c r="DP25" s="355"/>
      <c r="DQ25" s="355"/>
      <c r="DR25" s="355"/>
      <c r="DS25" s="355"/>
      <c r="DT25" s="355"/>
      <c r="DU25" s="355"/>
      <c r="DV25" s="355"/>
      <c r="DW25" s="355"/>
      <c r="DX25" s="347"/>
      <c r="DY25" s="348"/>
    </row>
    <row r="26" spans="1:129" s="351" customFormat="1" ht="57.75" customHeight="1">
      <c r="A26" s="332"/>
      <c r="B26" s="333" t="s">
        <v>364</v>
      </c>
      <c r="C26" s="333" t="s">
        <v>365</v>
      </c>
      <c r="D26" s="334" t="s">
        <v>366</v>
      </c>
      <c r="E26" s="334" t="s">
        <v>71</v>
      </c>
      <c r="F26" s="334" t="s">
        <v>367</v>
      </c>
      <c r="G26" s="334" t="s">
        <v>126</v>
      </c>
      <c r="H26" s="335" t="s">
        <v>359</v>
      </c>
      <c r="I26" s="333" t="s">
        <v>360</v>
      </c>
      <c r="J26" s="336">
        <v>35</v>
      </c>
      <c r="K26" s="333" t="s">
        <v>32</v>
      </c>
      <c r="L26" s="333" t="s">
        <v>33</v>
      </c>
      <c r="M26" s="333">
        <v>14</v>
      </c>
      <c r="N26" s="333" t="s">
        <v>330</v>
      </c>
      <c r="O26" s="337">
        <v>428.57142857142856</v>
      </c>
      <c r="P26" s="337">
        <v>6000</v>
      </c>
      <c r="Q26" s="430" t="e">
        <v>#REF!</v>
      </c>
      <c r="R26" s="431" t="e">
        <v>#REF!</v>
      </c>
      <c r="S26" s="432" t="e">
        <v>#REF!</v>
      </c>
      <c r="T26" s="433">
        <v>80</v>
      </c>
      <c r="U26" s="338">
        <v>290370.37037037039</v>
      </c>
      <c r="V26" s="352">
        <v>321495.58</v>
      </c>
      <c r="W26" s="339">
        <v>0.10719141071428573</v>
      </c>
      <c r="X26" s="337">
        <v>3629629.6296296297</v>
      </c>
      <c r="Y26" s="353">
        <v>11879677</v>
      </c>
      <c r="Z26" s="339">
        <v>2.2729722346938774</v>
      </c>
      <c r="AA26" s="341">
        <v>4.5</v>
      </c>
      <c r="AB26" s="341">
        <v>4.384241618139149</v>
      </c>
      <c r="AC26" s="339">
        <v>-2.5724084857966845E-2</v>
      </c>
      <c r="AD26" s="337">
        <v>806584.36213991768</v>
      </c>
      <c r="AE26" s="353">
        <v>2709631</v>
      </c>
      <c r="AF26" s="339">
        <v>2.3593894540816329</v>
      </c>
      <c r="AG26" s="339">
        <v>9.0000000000000019E-4</v>
      </c>
      <c r="AH26" s="339">
        <v>5.2168926815097747E-3</v>
      </c>
      <c r="AI26" s="339">
        <v>4.7965474238997485</v>
      </c>
      <c r="AJ26" s="341">
        <v>3266.6666666666674</v>
      </c>
      <c r="AK26" s="353">
        <v>61975</v>
      </c>
      <c r="AL26" s="339">
        <v>17.9719387755102</v>
      </c>
      <c r="AM26" s="339">
        <v>4.0000000000000002E-4</v>
      </c>
      <c r="AN26" s="339">
        <v>8.2409648006423074E-4</v>
      </c>
      <c r="AO26" s="339">
        <v>1.0602412001605765</v>
      </c>
      <c r="AP26" s="341">
        <v>1451.851851851852</v>
      </c>
      <c r="AQ26" s="353">
        <v>9790</v>
      </c>
      <c r="AR26" s="339">
        <v>5.7431122448979588</v>
      </c>
      <c r="AS26" s="338">
        <v>80</v>
      </c>
      <c r="AT26" s="338">
        <v>27.062653302779193</v>
      </c>
      <c r="AU26" s="339">
        <v>-0.66171683371526013</v>
      </c>
      <c r="AV26" s="338">
        <v>360.00000000000006</v>
      </c>
      <c r="AW26" s="342">
        <v>118.64921090731544</v>
      </c>
      <c r="AX26" s="339">
        <v>-0.67041885859079053</v>
      </c>
      <c r="AY26" s="342">
        <v>88.888888888888872</v>
      </c>
      <c r="AZ26" s="342">
        <v>5.1875043162565557</v>
      </c>
      <c r="BA26" s="339">
        <v>-0.94164057644211374</v>
      </c>
      <c r="BB26" s="338">
        <v>200</v>
      </c>
      <c r="BC26" s="338">
        <v>32.839180796731362</v>
      </c>
      <c r="BD26" s="339">
        <v>-0.8358040960163432</v>
      </c>
      <c r="BE26" s="341"/>
      <c r="BF26" s="353"/>
      <c r="BG26" s="339"/>
      <c r="BH26" s="338"/>
      <c r="BI26" s="338"/>
      <c r="BJ26" s="339"/>
      <c r="BK26" s="343"/>
      <c r="BL26" s="343"/>
      <c r="BM26" s="344"/>
      <c r="BN26" s="345"/>
      <c r="BO26" s="355"/>
      <c r="BP26" s="355"/>
      <c r="BQ26" s="355"/>
      <c r="BR26" s="355"/>
      <c r="BS26" s="355"/>
      <c r="BT26" s="355"/>
      <c r="BU26" s="355"/>
      <c r="BV26" s="355"/>
      <c r="BW26" s="355"/>
      <c r="BX26" s="355"/>
      <c r="BY26" s="355"/>
      <c r="BZ26" s="355"/>
      <c r="CA26" s="355"/>
      <c r="CB26" s="355"/>
      <c r="CC26" s="355"/>
      <c r="CD26" s="346"/>
      <c r="CE26" s="346"/>
      <c r="CF26" s="346"/>
      <c r="CG26" s="346"/>
      <c r="CH26" s="346"/>
      <c r="CI26" s="346"/>
      <c r="CJ26" s="346"/>
      <c r="CK26" s="346"/>
      <c r="CL26" s="346"/>
      <c r="CM26" s="346"/>
      <c r="CN26" s="346"/>
      <c r="CO26" s="346"/>
      <c r="CP26" s="355"/>
      <c r="CQ26" s="355"/>
      <c r="CR26" s="355"/>
      <c r="CS26" s="355"/>
      <c r="CT26" s="355"/>
      <c r="CU26" s="355"/>
      <c r="CV26" s="355">
        <v>1</v>
      </c>
      <c r="CW26" s="355">
        <v>1</v>
      </c>
      <c r="CX26" s="355">
        <v>0.8571428571428571</v>
      </c>
      <c r="CY26" s="355">
        <v>0.14285714285714285</v>
      </c>
      <c r="CZ26" s="355">
        <v>1</v>
      </c>
      <c r="DA26" s="355">
        <v>1</v>
      </c>
      <c r="DB26" s="355">
        <v>1</v>
      </c>
      <c r="DC26" s="355">
        <v>1</v>
      </c>
      <c r="DD26" s="355">
        <v>0.2857142857142857</v>
      </c>
      <c r="DE26" s="355">
        <v>0.71428571428571419</v>
      </c>
      <c r="DF26" s="355">
        <v>1</v>
      </c>
      <c r="DG26" s="355">
        <v>1</v>
      </c>
      <c r="DH26" s="355">
        <v>1</v>
      </c>
      <c r="DI26" s="355">
        <v>0.5714285714285714</v>
      </c>
      <c r="DJ26" s="355"/>
      <c r="DK26" s="355"/>
      <c r="DL26" s="355"/>
      <c r="DM26" s="355"/>
      <c r="DN26" s="355"/>
      <c r="DO26" s="355"/>
      <c r="DP26" s="355"/>
      <c r="DQ26" s="355"/>
      <c r="DR26" s="355"/>
      <c r="DS26" s="355"/>
      <c r="DT26" s="355"/>
      <c r="DU26" s="355"/>
      <c r="DV26" s="355"/>
      <c r="DW26" s="355"/>
      <c r="DX26" s="347"/>
      <c r="DY26" s="348"/>
    </row>
    <row r="27" spans="1:129" s="351" customFormat="1" ht="57.75" customHeight="1">
      <c r="A27" s="332"/>
      <c r="B27" s="333" t="s">
        <v>364</v>
      </c>
      <c r="C27" s="333" t="s">
        <v>365</v>
      </c>
      <c r="D27" s="334" t="s">
        <v>366</v>
      </c>
      <c r="E27" s="334" t="s">
        <v>71</v>
      </c>
      <c r="F27" s="334" t="s">
        <v>367</v>
      </c>
      <c r="G27" s="334" t="s">
        <v>361</v>
      </c>
      <c r="H27" s="335" t="s">
        <v>362</v>
      </c>
      <c r="I27" s="333" t="s">
        <v>363</v>
      </c>
      <c r="J27" s="336">
        <v>35</v>
      </c>
      <c r="K27" s="333" t="s">
        <v>32</v>
      </c>
      <c r="L27" s="333" t="s">
        <v>33</v>
      </c>
      <c r="M27" s="333">
        <v>14</v>
      </c>
      <c r="N27" s="333" t="s">
        <v>330</v>
      </c>
      <c r="O27" s="337">
        <v>1066.3265306122451</v>
      </c>
      <c r="P27" s="337">
        <v>14928.571428571429</v>
      </c>
      <c r="Q27" s="430" t="e">
        <v>#REF!</v>
      </c>
      <c r="R27" s="431" t="e">
        <v>#REF!</v>
      </c>
      <c r="S27" s="432" t="e">
        <v>#REF!</v>
      </c>
      <c r="T27" s="433">
        <v>70</v>
      </c>
      <c r="U27" s="338">
        <v>632160.49382716045</v>
      </c>
      <c r="V27" s="352">
        <v>699479.96</v>
      </c>
      <c r="W27" s="339">
        <v>0.1064910996972952</v>
      </c>
      <c r="X27" s="337">
        <v>9030864.1975308657</v>
      </c>
      <c r="Y27" s="353">
        <v>30167662</v>
      </c>
      <c r="Z27" s="339">
        <v>2.340506660287081</v>
      </c>
      <c r="AA27" s="341">
        <v>4.5</v>
      </c>
      <c r="AB27" s="341">
        <v>4.0961005820661072</v>
      </c>
      <c r="AC27" s="339">
        <v>-8.9755426207531741E-2</v>
      </c>
      <c r="AD27" s="337">
        <v>2006858.7105624145</v>
      </c>
      <c r="AE27" s="353">
        <v>7364971</v>
      </c>
      <c r="AF27" s="339">
        <v>2.6699001086807925</v>
      </c>
      <c r="AG27" s="339">
        <v>1.2000000000000001E-3</v>
      </c>
      <c r="AH27" s="339">
        <v>5.6468413097441892E-3</v>
      </c>
      <c r="AI27" s="339">
        <v>3.7057010914534905</v>
      </c>
      <c r="AJ27" s="341">
        <v>10837.03703703704</v>
      </c>
      <c r="AK27" s="353">
        <v>170352</v>
      </c>
      <c r="AL27" s="339">
        <v>14.71942583732057</v>
      </c>
      <c r="AM27" s="339">
        <v>2.9999999999999997E-4</v>
      </c>
      <c r="AN27" s="339">
        <v>3.1722047270351943E-3</v>
      </c>
      <c r="AO27" s="339">
        <v>9.5740157567839823</v>
      </c>
      <c r="AP27" s="341">
        <v>2709.2592592592591</v>
      </c>
      <c r="AQ27" s="353">
        <v>95698</v>
      </c>
      <c r="AR27" s="339">
        <v>34.322570061517432</v>
      </c>
      <c r="AS27" s="338">
        <v>69.999999999999986</v>
      </c>
      <c r="AT27" s="338">
        <v>23.186415970849843</v>
      </c>
      <c r="AU27" s="339">
        <v>-0.6687654861307164</v>
      </c>
      <c r="AV27" s="338">
        <v>314.99999999999994</v>
      </c>
      <c r="AW27" s="342">
        <v>94.973891954224939</v>
      </c>
      <c r="AX27" s="339">
        <v>-0.69849558109769849</v>
      </c>
      <c r="AY27" s="342">
        <v>58.333333333333314</v>
      </c>
      <c r="AZ27" s="342">
        <v>4.1060859866629098</v>
      </c>
      <c r="BA27" s="339">
        <v>-0.92960995451435013</v>
      </c>
      <c r="BB27" s="338">
        <v>233.33333333333331</v>
      </c>
      <c r="BC27" s="338">
        <v>7.3092432443729232</v>
      </c>
      <c r="BD27" s="339">
        <v>-0.96867467180983036</v>
      </c>
      <c r="BE27" s="341"/>
      <c r="BF27" s="353"/>
      <c r="BG27" s="339"/>
      <c r="BH27" s="338"/>
      <c r="BI27" s="338"/>
      <c r="BJ27" s="339"/>
      <c r="BK27" s="343"/>
      <c r="BL27" s="343"/>
      <c r="BM27" s="344"/>
      <c r="BN27" s="345"/>
      <c r="BO27" s="355"/>
      <c r="BP27" s="355"/>
      <c r="BQ27" s="355"/>
      <c r="BR27" s="355"/>
      <c r="BS27" s="355"/>
      <c r="BT27" s="355"/>
      <c r="BU27" s="355"/>
      <c r="BV27" s="355"/>
      <c r="BW27" s="355"/>
      <c r="BX27" s="355"/>
      <c r="BY27" s="355"/>
      <c r="BZ27" s="355"/>
      <c r="CA27" s="355"/>
      <c r="CB27" s="355"/>
      <c r="CC27" s="355"/>
      <c r="CD27" s="346"/>
      <c r="CE27" s="346"/>
      <c r="CF27" s="346"/>
      <c r="CG27" s="346"/>
      <c r="CH27" s="346"/>
      <c r="CI27" s="346"/>
      <c r="CJ27" s="346"/>
      <c r="CK27" s="346"/>
      <c r="CL27" s="346"/>
      <c r="CM27" s="346"/>
      <c r="CN27" s="346"/>
      <c r="CO27" s="346"/>
      <c r="CP27" s="355"/>
      <c r="CQ27" s="355"/>
      <c r="CR27" s="355"/>
      <c r="CS27" s="355"/>
      <c r="CT27" s="355"/>
      <c r="CU27" s="355"/>
      <c r="CV27" s="355">
        <v>1</v>
      </c>
      <c r="CW27" s="355">
        <v>1</v>
      </c>
      <c r="CX27" s="355">
        <v>0.8571428571428571</v>
      </c>
      <c r="CY27" s="355">
        <v>0.14285714285714285</v>
      </c>
      <c r="CZ27" s="355">
        <v>1</v>
      </c>
      <c r="DA27" s="355">
        <v>1</v>
      </c>
      <c r="DB27" s="355">
        <v>1</v>
      </c>
      <c r="DC27" s="355">
        <v>1</v>
      </c>
      <c r="DD27" s="355">
        <v>0.2857142857142857</v>
      </c>
      <c r="DE27" s="355">
        <v>0.71428571428571419</v>
      </c>
      <c r="DF27" s="355">
        <v>1</v>
      </c>
      <c r="DG27" s="355">
        <v>1</v>
      </c>
      <c r="DH27" s="355">
        <v>1</v>
      </c>
      <c r="DI27" s="355">
        <v>0.5714285714285714</v>
      </c>
      <c r="DJ27" s="355"/>
      <c r="DK27" s="355"/>
      <c r="DL27" s="355"/>
      <c r="DM27" s="355"/>
      <c r="DN27" s="355"/>
      <c r="DO27" s="355"/>
      <c r="DP27" s="355"/>
      <c r="DQ27" s="355"/>
      <c r="DR27" s="355"/>
      <c r="DS27" s="355"/>
      <c r="DT27" s="355"/>
      <c r="DU27" s="355"/>
      <c r="DV27" s="355"/>
      <c r="DW27" s="355"/>
      <c r="DX27" s="347"/>
      <c r="DY27" s="348"/>
    </row>
    <row r="28" spans="1:129" ht="12.75" customHeight="1">
      <c r="B28" s="325"/>
      <c r="C28" s="325"/>
      <c r="D28" s="325"/>
      <c r="E28" s="356"/>
      <c r="F28" s="356"/>
      <c r="G28" s="356"/>
      <c r="U28" s="358"/>
      <c r="V28" s="358"/>
      <c r="W28" s="358"/>
      <c r="X28" s="381"/>
      <c r="Y28" s="381"/>
      <c r="Z28" s="381"/>
      <c r="AA28" s="381"/>
      <c r="AB28" s="381"/>
      <c r="AC28" s="381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59"/>
      <c r="BC28" s="359"/>
      <c r="BD28" s="359"/>
      <c r="BE28" s="359"/>
      <c r="BF28" s="359"/>
      <c r="BG28" s="359"/>
      <c r="BH28" s="359"/>
      <c r="BI28" s="359"/>
      <c r="BJ28" s="359"/>
      <c r="BK28" s="359"/>
      <c r="BL28" s="359"/>
      <c r="BM28" s="359"/>
      <c r="BN28" s="359"/>
      <c r="BO28" s="330"/>
      <c r="BP28" s="330"/>
      <c r="BQ28" s="330"/>
      <c r="BR28" s="330"/>
      <c r="BS28" s="330"/>
      <c r="BT28" s="330"/>
      <c r="BU28" s="330"/>
      <c r="BV28" s="330"/>
      <c r="BW28" s="330"/>
      <c r="BX28" s="330"/>
      <c r="BY28" s="330"/>
      <c r="BZ28" s="330"/>
      <c r="CA28" s="330"/>
      <c r="CB28" s="330"/>
      <c r="CC28" s="330"/>
      <c r="CD28" s="330"/>
      <c r="CE28" s="330"/>
      <c r="CF28" s="330"/>
      <c r="CG28" s="330"/>
      <c r="CH28" s="330"/>
      <c r="CI28" s="330"/>
      <c r="CJ28" s="330"/>
      <c r="CK28" s="330"/>
      <c r="CL28" s="330"/>
      <c r="CM28" s="330"/>
      <c r="CN28" s="330"/>
      <c r="CO28" s="330"/>
      <c r="CP28" s="330"/>
      <c r="CQ28" s="330"/>
      <c r="CR28" s="330"/>
      <c r="CS28" s="330"/>
      <c r="CT28" s="330"/>
      <c r="CU28" s="330"/>
      <c r="CV28" s="330"/>
      <c r="CW28" s="330"/>
      <c r="CX28" s="330"/>
      <c r="CY28" s="330"/>
      <c r="CZ28" s="330"/>
      <c r="DA28" s="330"/>
      <c r="DB28" s="330"/>
      <c r="DC28" s="330"/>
      <c r="DD28" s="330"/>
      <c r="DE28" s="330"/>
      <c r="DF28" s="330"/>
      <c r="DG28" s="330"/>
      <c r="DH28" s="330"/>
      <c r="DI28" s="330"/>
      <c r="DJ28" s="330"/>
      <c r="DK28" s="330"/>
      <c r="DL28" s="330"/>
      <c r="DM28" s="330"/>
      <c r="DN28" s="330"/>
      <c r="DO28" s="330"/>
      <c r="DP28" s="330"/>
      <c r="DQ28" s="330"/>
      <c r="DR28" s="330"/>
      <c r="DS28" s="330"/>
      <c r="DT28" s="330"/>
      <c r="DU28" s="330"/>
      <c r="DV28" s="330"/>
      <c r="DW28" s="330"/>
      <c r="DX28" s="330"/>
    </row>
    <row r="29" spans="1:129" ht="12.75" customHeight="1">
      <c r="B29" s="325"/>
      <c r="C29" s="325"/>
      <c r="D29" s="325"/>
      <c r="T29" s="360"/>
      <c r="U29" s="360"/>
      <c r="V29" s="360"/>
      <c r="X29" s="381"/>
      <c r="Y29" s="381"/>
      <c r="Z29" s="381"/>
      <c r="AA29" s="381"/>
      <c r="AB29" s="381"/>
      <c r="AC29" s="381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30"/>
      <c r="BP29" s="330"/>
      <c r="BQ29" s="330"/>
      <c r="BR29" s="330"/>
      <c r="BS29" s="330"/>
      <c r="BT29" s="330"/>
      <c r="BU29" s="330"/>
      <c r="BV29" s="330"/>
      <c r="BW29" s="330"/>
      <c r="BX29" s="330"/>
      <c r="BY29" s="330"/>
      <c r="BZ29" s="330"/>
      <c r="CA29" s="330"/>
      <c r="CB29" s="330"/>
      <c r="CC29" s="330"/>
      <c r="CD29" s="330"/>
      <c r="CE29" s="330"/>
      <c r="CF29" s="330"/>
      <c r="CG29" s="330"/>
      <c r="CH29" s="330"/>
      <c r="CI29" s="330"/>
      <c r="CJ29" s="330"/>
      <c r="CK29" s="330"/>
      <c r="CL29" s="330"/>
      <c r="CM29" s="330"/>
      <c r="CN29" s="330"/>
      <c r="CO29" s="330"/>
      <c r="CP29" s="330"/>
      <c r="CQ29" s="330"/>
      <c r="CR29" s="330"/>
      <c r="CS29" s="330"/>
      <c r="CT29" s="330"/>
      <c r="CU29" s="330"/>
      <c r="CV29" s="330"/>
      <c r="CW29" s="330"/>
      <c r="CX29" s="330"/>
      <c r="CY29" s="330"/>
      <c r="CZ29" s="330"/>
      <c r="DA29" s="330"/>
      <c r="DB29" s="330"/>
      <c r="DC29" s="330"/>
      <c r="DD29" s="330"/>
      <c r="DE29" s="330"/>
      <c r="DF29" s="330"/>
      <c r="DG29" s="330"/>
      <c r="DH29" s="330"/>
      <c r="DI29" s="330"/>
      <c r="DJ29" s="330"/>
      <c r="DK29" s="330"/>
      <c r="DL29" s="330"/>
      <c r="DM29" s="330"/>
      <c r="DN29" s="330"/>
      <c r="DO29" s="330"/>
      <c r="DP29" s="330"/>
      <c r="DQ29" s="330"/>
      <c r="DR29" s="330"/>
      <c r="DS29" s="330"/>
      <c r="DT29" s="330"/>
      <c r="DU29" s="330"/>
      <c r="DV29" s="330"/>
      <c r="DW29" s="330"/>
      <c r="DX29" s="330"/>
    </row>
    <row r="30" spans="1:129" ht="12.75" customHeight="1">
      <c r="B30" s="325"/>
      <c r="C30" s="325"/>
      <c r="D30" s="325"/>
      <c r="T30" s="360"/>
      <c r="U30" s="360"/>
      <c r="V30" s="360"/>
      <c r="W30" s="327"/>
      <c r="X30" s="381"/>
      <c r="Y30" s="381"/>
      <c r="Z30" s="381"/>
      <c r="AA30" s="381"/>
      <c r="AB30" s="381"/>
      <c r="AC30" s="381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30"/>
      <c r="BP30" s="330"/>
      <c r="BQ30" s="330"/>
      <c r="BR30" s="330"/>
      <c r="BS30" s="330"/>
      <c r="BT30" s="330"/>
      <c r="BU30" s="330"/>
      <c r="BV30" s="330"/>
      <c r="BW30" s="330"/>
      <c r="BX30" s="330"/>
      <c r="BY30" s="330"/>
      <c r="BZ30" s="330"/>
      <c r="CA30" s="330"/>
      <c r="CB30" s="330"/>
      <c r="CC30" s="330"/>
      <c r="CD30" s="330"/>
      <c r="CE30" s="330"/>
      <c r="CF30" s="330"/>
      <c r="CG30" s="330"/>
      <c r="CH30" s="330"/>
      <c r="CI30" s="330"/>
      <c r="CJ30" s="330"/>
      <c r="CK30" s="330"/>
      <c r="CL30" s="330"/>
      <c r="CM30" s="330"/>
      <c r="CN30" s="330"/>
      <c r="CO30" s="330"/>
      <c r="CP30" s="330"/>
      <c r="CQ30" s="330"/>
      <c r="CR30" s="330"/>
      <c r="CS30" s="330"/>
      <c r="CT30" s="330"/>
      <c r="CU30" s="330"/>
      <c r="CV30" s="330"/>
      <c r="CW30" s="330"/>
      <c r="CX30" s="330"/>
      <c r="CY30" s="330"/>
      <c r="CZ30" s="330"/>
      <c r="DA30" s="330"/>
      <c r="DB30" s="330"/>
      <c r="DC30" s="330"/>
      <c r="DD30" s="330"/>
      <c r="DE30" s="330"/>
      <c r="DF30" s="330"/>
      <c r="DG30" s="330"/>
      <c r="DH30" s="330"/>
      <c r="DI30" s="330"/>
      <c r="DJ30" s="330"/>
      <c r="DK30" s="330"/>
      <c r="DL30" s="330"/>
      <c r="DM30" s="330"/>
      <c r="DN30" s="330"/>
      <c r="DO30" s="330"/>
      <c r="DP30" s="330"/>
      <c r="DQ30" s="330"/>
      <c r="DR30" s="330"/>
      <c r="DS30" s="330"/>
      <c r="DT30" s="330"/>
      <c r="DU30" s="330"/>
      <c r="DV30" s="330"/>
      <c r="DW30" s="330"/>
      <c r="DX30" s="330"/>
    </row>
    <row r="31" spans="1:129" ht="12.75" customHeight="1">
      <c r="B31" s="325"/>
      <c r="C31" s="325"/>
      <c r="D31" s="325"/>
      <c r="Q31" s="361"/>
      <c r="R31" s="361"/>
      <c r="S31" s="361"/>
      <c r="T31" s="360"/>
      <c r="U31" s="360"/>
      <c r="V31" s="360"/>
      <c r="W31" s="360"/>
      <c r="X31" s="381"/>
      <c r="Y31" s="381"/>
      <c r="Z31" s="381"/>
      <c r="AA31" s="381"/>
      <c r="AB31" s="381"/>
      <c r="AC31" s="381"/>
      <c r="AD31" s="328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/>
      <c r="BF31" s="328"/>
      <c r="BG31" s="328"/>
      <c r="BH31" s="328"/>
      <c r="BI31" s="328"/>
      <c r="BJ31" s="328"/>
      <c r="BK31" s="328"/>
      <c r="BL31" s="328"/>
      <c r="BM31" s="328"/>
      <c r="BN31" s="328"/>
      <c r="BO31" s="330"/>
      <c r="BP31" s="330"/>
      <c r="BQ31" s="330"/>
      <c r="BR31" s="330"/>
      <c r="BS31" s="330"/>
      <c r="BT31" s="330"/>
      <c r="BU31" s="330"/>
      <c r="BV31" s="330"/>
      <c r="BW31" s="330"/>
      <c r="BX31" s="330"/>
      <c r="BY31" s="330"/>
      <c r="BZ31" s="330"/>
      <c r="CA31" s="330"/>
      <c r="CB31" s="330"/>
      <c r="CC31" s="330"/>
      <c r="CD31" s="330"/>
      <c r="CE31" s="330"/>
      <c r="CF31" s="330"/>
      <c r="CG31" s="330"/>
      <c r="CH31" s="330"/>
      <c r="CI31" s="330"/>
      <c r="CJ31" s="330"/>
      <c r="CK31" s="330"/>
      <c r="CL31" s="330"/>
      <c r="CM31" s="330"/>
      <c r="CN31" s="330"/>
      <c r="CO31" s="330"/>
      <c r="CP31" s="330"/>
      <c r="CQ31" s="330"/>
      <c r="CR31" s="330"/>
      <c r="CS31" s="330"/>
      <c r="CT31" s="330"/>
      <c r="CU31" s="330"/>
      <c r="CV31" s="330"/>
      <c r="CW31" s="330"/>
      <c r="CX31" s="330"/>
      <c r="CY31" s="330"/>
      <c r="CZ31" s="330"/>
      <c r="DA31" s="330"/>
      <c r="DB31" s="330"/>
      <c r="DC31" s="330"/>
      <c r="DD31" s="330"/>
      <c r="DE31" s="330"/>
      <c r="DF31" s="330"/>
      <c r="DG31" s="330"/>
      <c r="DH31" s="330"/>
      <c r="DI31" s="330"/>
      <c r="DJ31" s="330"/>
      <c r="DK31" s="330"/>
      <c r="DL31" s="330"/>
      <c r="DM31" s="330"/>
      <c r="DN31" s="330"/>
      <c r="DO31" s="330"/>
      <c r="DP31" s="330"/>
      <c r="DQ31" s="330"/>
      <c r="DR31" s="330"/>
      <c r="DS31" s="330"/>
      <c r="DT31" s="330"/>
      <c r="DU31" s="330"/>
      <c r="DV31" s="330"/>
      <c r="DW31" s="330"/>
      <c r="DX31" s="330"/>
    </row>
    <row r="32" spans="1:129" ht="24" customHeight="1">
      <c r="B32" s="325"/>
      <c r="C32" s="382"/>
      <c r="D32" s="382"/>
      <c r="L32" s="328"/>
      <c r="M32" s="328"/>
      <c r="N32" s="328"/>
      <c r="O32" s="365"/>
      <c r="P32" s="362"/>
      <c r="Q32" s="362"/>
      <c r="R32" s="362"/>
      <c r="S32" s="362"/>
      <c r="T32" s="360"/>
      <c r="U32" s="360"/>
      <c r="V32" s="360"/>
      <c r="W32" s="362"/>
      <c r="X32" s="360"/>
      <c r="Y32" s="360"/>
      <c r="Z32" s="360"/>
      <c r="AA32" s="362"/>
      <c r="AB32" s="362"/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3"/>
      <c r="AS32" s="363"/>
      <c r="AT32" s="363"/>
      <c r="AU32" s="363"/>
      <c r="AV32" s="362"/>
      <c r="AW32" s="362"/>
      <c r="AX32" s="362"/>
      <c r="BB32" s="328"/>
      <c r="BC32" s="328"/>
      <c r="BD32" s="328"/>
      <c r="BE32" s="328"/>
      <c r="BF32" s="328"/>
      <c r="BG32" s="328"/>
      <c r="BH32" s="328"/>
      <c r="BI32" s="328"/>
      <c r="BJ32" s="328"/>
      <c r="BK32" s="328"/>
      <c r="BL32" s="328"/>
      <c r="BM32" s="328"/>
      <c r="BN32" s="328"/>
    </row>
    <row r="33" spans="2:128" ht="12.75" customHeight="1">
      <c r="B33" s="357"/>
      <c r="C33" s="364"/>
      <c r="D33" s="364"/>
      <c r="E33" s="383"/>
      <c r="F33" s="383"/>
      <c r="G33" s="383"/>
      <c r="O33" s="365"/>
      <c r="T33" s="360"/>
      <c r="U33" s="360"/>
      <c r="V33" s="360"/>
      <c r="W33" s="360"/>
      <c r="X33" s="360"/>
      <c r="Y33" s="360"/>
      <c r="Z33" s="360"/>
      <c r="AA33" s="381"/>
      <c r="AB33" s="381"/>
      <c r="AC33" s="381"/>
      <c r="AD33" s="328"/>
      <c r="AE33" s="328"/>
      <c r="AF33" s="328"/>
      <c r="AG33" s="328"/>
      <c r="AH33" s="328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328"/>
      <c r="AX33" s="328"/>
      <c r="AY33" s="328"/>
      <c r="AZ33" s="328"/>
      <c r="BA33" s="328"/>
      <c r="BB33" s="328"/>
      <c r="BC33" s="328"/>
      <c r="BD33" s="328"/>
      <c r="BE33" s="328"/>
      <c r="BF33" s="328"/>
      <c r="BG33" s="328"/>
      <c r="BH33" s="328"/>
      <c r="BI33" s="328"/>
      <c r="BJ33" s="328"/>
      <c r="BK33" s="328"/>
      <c r="BL33" s="328"/>
      <c r="BM33" s="328"/>
      <c r="BN33" s="328"/>
      <c r="BO33" s="330"/>
      <c r="BP33" s="330"/>
      <c r="BQ33" s="330"/>
      <c r="BR33" s="330"/>
      <c r="BS33" s="330"/>
      <c r="BT33" s="330"/>
      <c r="BU33" s="330"/>
      <c r="BV33" s="330"/>
      <c r="BW33" s="330"/>
      <c r="BX33" s="330"/>
      <c r="BY33" s="330"/>
      <c r="BZ33" s="330"/>
      <c r="CA33" s="330"/>
      <c r="CB33" s="330"/>
      <c r="CC33" s="330"/>
      <c r="CD33" s="330"/>
      <c r="CE33" s="330"/>
      <c r="CF33" s="330"/>
      <c r="CG33" s="330"/>
      <c r="CH33" s="330"/>
      <c r="CI33" s="330"/>
      <c r="CJ33" s="330"/>
      <c r="CK33" s="330"/>
      <c r="CL33" s="330"/>
      <c r="CM33" s="330"/>
      <c r="CN33" s="330"/>
      <c r="CO33" s="330"/>
      <c r="CP33" s="330"/>
      <c r="CQ33" s="330"/>
      <c r="CR33" s="330"/>
      <c r="CS33" s="330"/>
      <c r="CT33" s="330"/>
      <c r="CU33" s="330"/>
      <c r="CV33" s="330"/>
      <c r="CW33" s="330"/>
      <c r="CX33" s="330"/>
      <c r="CY33" s="330"/>
      <c r="CZ33" s="330"/>
      <c r="DA33" s="330"/>
      <c r="DB33" s="330"/>
      <c r="DC33" s="330"/>
      <c r="DD33" s="330"/>
      <c r="DE33" s="330"/>
      <c r="DF33" s="330"/>
      <c r="DG33" s="330"/>
      <c r="DH33" s="330"/>
      <c r="DI33" s="330"/>
      <c r="DJ33" s="330"/>
      <c r="DK33" s="330"/>
      <c r="DL33" s="330"/>
      <c r="DM33" s="330"/>
      <c r="DN33" s="330"/>
      <c r="DO33" s="330"/>
      <c r="DP33" s="330"/>
      <c r="DQ33" s="330"/>
      <c r="DR33" s="330"/>
      <c r="DS33" s="330"/>
      <c r="DT33" s="330"/>
      <c r="DU33" s="330"/>
      <c r="DV33" s="330"/>
      <c r="DW33" s="330"/>
      <c r="DX33" s="330"/>
    </row>
    <row r="34" spans="2:128" ht="13.5" customHeight="1">
      <c r="E34" s="324"/>
      <c r="F34" s="324"/>
      <c r="G34" s="324"/>
      <c r="H34" s="324"/>
      <c r="K34" s="324"/>
      <c r="L34" s="363"/>
      <c r="M34" s="329"/>
      <c r="N34" s="366"/>
      <c r="O34" s="363"/>
      <c r="P34" s="362"/>
      <c r="Q34" s="324"/>
      <c r="R34" s="329"/>
      <c r="T34" s="360"/>
      <c r="U34" s="360"/>
      <c r="V34" s="360"/>
      <c r="W34" s="360"/>
      <c r="X34" s="360"/>
      <c r="Y34" s="360"/>
      <c r="Z34" s="360"/>
      <c r="AA34" s="324"/>
      <c r="AB34" s="324"/>
      <c r="AC34" s="324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  <c r="BN34" s="324"/>
      <c r="BO34" s="367"/>
      <c r="BP34" s="367"/>
      <c r="BQ34" s="367"/>
      <c r="BR34" s="367"/>
      <c r="BS34" s="367"/>
      <c r="BT34" s="367"/>
      <c r="BU34" s="367"/>
      <c r="BV34" s="367"/>
      <c r="BW34" s="367"/>
      <c r="BX34" s="367"/>
      <c r="BY34" s="367"/>
      <c r="BZ34" s="367"/>
      <c r="CA34" s="367"/>
      <c r="CB34" s="367"/>
      <c r="CC34" s="367"/>
      <c r="CD34" s="367"/>
      <c r="CE34" s="367"/>
      <c r="CF34" s="367"/>
      <c r="CG34" s="367"/>
      <c r="CH34" s="367"/>
      <c r="CI34" s="367"/>
      <c r="CJ34" s="367"/>
      <c r="CK34" s="367"/>
      <c r="CL34" s="367"/>
      <c r="CM34" s="367"/>
      <c r="CN34" s="367"/>
      <c r="CO34" s="367"/>
      <c r="CP34" s="367"/>
      <c r="CQ34" s="367"/>
      <c r="CR34" s="367"/>
      <c r="CS34" s="367"/>
      <c r="CT34" s="367"/>
      <c r="CU34" s="367"/>
      <c r="CV34" s="367"/>
      <c r="CW34" s="367"/>
      <c r="CX34" s="367"/>
      <c r="CY34" s="367"/>
      <c r="CZ34" s="367"/>
      <c r="DA34" s="367"/>
      <c r="DB34" s="367"/>
      <c r="DC34" s="367"/>
      <c r="DD34" s="367"/>
      <c r="DE34" s="367"/>
      <c r="DF34" s="367"/>
      <c r="DG34" s="367"/>
      <c r="DH34" s="367"/>
      <c r="DI34" s="367"/>
      <c r="DJ34" s="367"/>
      <c r="DK34" s="367"/>
      <c r="DL34" s="367"/>
      <c r="DM34" s="367"/>
      <c r="DN34" s="367"/>
      <c r="DO34" s="367"/>
      <c r="DP34" s="367"/>
      <c r="DQ34" s="367"/>
      <c r="DR34" s="367"/>
      <c r="DS34" s="367"/>
      <c r="DT34" s="367"/>
      <c r="DU34" s="367"/>
      <c r="DV34" s="367"/>
      <c r="DW34" s="367"/>
      <c r="DX34" s="367"/>
    </row>
    <row r="35" spans="2:128" ht="36.75" customHeight="1">
      <c r="H35" s="324"/>
      <c r="K35" s="324"/>
      <c r="L35" s="329"/>
      <c r="M35" s="329"/>
      <c r="N35" s="329"/>
      <c r="O35" s="366"/>
      <c r="P35" s="362"/>
      <c r="Q35" s="361"/>
      <c r="R35" s="361"/>
      <c r="S35" s="361"/>
      <c r="T35" s="361"/>
      <c r="U35" s="361"/>
      <c r="V35" s="360"/>
      <c r="W35" s="360"/>
      <c r="X35" s="360"/>
      <c r="Y35" s="360"/>
      <c r="Z35" s="360"/>
      <c r="AA35" s="361"/>
      <c r="AB35" s="361"/>
      <c r="AC35" s="361"/>
      <c r="AD35" s="361"/>
      <c r="AE35" s="329"/>
      <c r="AF35" s="329"/>
      <c r="AG35" s="329"/>
      <c r="AH35" s="329"/>
      <c r="AI35" s="329"/>
      <c r="AJ35" s="329"/>
      <c r="AK35" s="329"/>
      <c r="AL35" s="329"/>
      <c r="AM35" s="329"/>
      <c r="AN35" s="329"/>
      <c r="AO35" s="329"/>
      <c r="AP35" s="329"/>
      <c r="AQ35" s="329"/>
      <c r="AR35" s="329"/>
      <c r="AS35" s="329"/>
      <c r="AT35" s="329"/>
      <c r="AU35" s="329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  <c r="BN35" s="324"/>
      <c r="BO35" s="367"/>
      <c r="BP35" s="367"/>
      <c r="BQ35" s="367"/>
      <c r="BR35" s="367"/>
      <c r="BS35" s="367"/>
      <c r="BT35" s="367"/>
      <c r="BU35" s="367"/>
      <c r="BV35" s="367"/>
      <c r="BW35" s="367"/>
      <c r="BX35" s="367"/>
      <c r="BY35" s="367"/>
      <c r="BZ35" s="367"/>
      <c r="CA35" s="367"/>
      <c r="CB35" s="367"/>
      <c r="CC35" s="367"/>
      <c r="CD35" s="367"/>
      <c r="CE35" s="367"/>
      <c r="CF35" s="367"/>
      <c r="CG35" s="367"/>
      <c r="CH35" s="367"/>
      <c r="CI35" s="367"/>
      <c r="CJ35" s="367"/>
      <c r="CK35" s="367"/>
      <c r="CL35" s="367"/>
      <c r="CM35" s="367"/>
      <c r="CN35" s="367"/>
      <c r="CO35" s="367"/>
      <c r="CP35" s="367"/>
      <c r="CQ35" s="367"/>
      <c r="CR35" s="367"/>
      <c r="CS35" s="367"/>
      <c r="CT35" s="367"/>
      <c r="CU35" s="367"/>
      <c r="CV35" s="367"/>
      <c r="CW35" s="367"/>
      <c r="CX35" s="367"/>
      <c r="CY35" s="367"/>
      <c r="CZ35" s="367"/>
      <c r="DA35" s="367"/>
      <c r="DB35" s="367"/>
      <c r="DC35" s="367"/>
      <c r="DD35" s="367"/>
      <c r="DE35" s="367"/>
      <c r="DF35" s="367"/>
      <c r="DG35" s="367"/>
      <c r="DH35" s="367"/>
      <c r="DI35" s="367"/>
      <c r="DJ35" s="367"/>
      <c r="DK35" s="367"/>
      <c r="DL35" s="367"/>
      <c r="DM35" s="367"/>
      <c r="DN35" s="367"/>
      <c r="DO35" s="367"/>
      <c r="DP35" s="367"/>
      <c r="DQ35" s="367"/>
      <c r="DR35" s="367"/>
      <c r="DS35" s="367"/>
      <c r="DT35" s="367"/>
      <c r="DU35" s="367"/>
      <c r="DV35" s="367"/>
      <c r="DW35" s="367"/>
      <c r="DX35" s="367"/>
    </row>
    <row r="36" spans="2:128" ht="13.5" customHeight="1">
      <c r="E36" s="324"/>
      <c r="F36" s="324"/>
      <c r="G36" s="324"/>
      <c r="H36" s="324"/>
      <c r="K36" s="324"/>
      <c r="L36" s="329"/>
      <c r="M36" s="329"/>
      <c r="N36" s="366"/>
      <c r="O36" s="368"/>
      <c r="P36" s="369"/>
      <c r="Q36" s="324"/>
      <c r="R36" s="324"/>
      <c r="T36" s="324"/>
      <c r="V36" s="360"/>
      <c r="W36" s="360"/>
      <c r="X36" s="360"/>
      <c r="Y36" s="360"/>
      <c r="Z36" s="360"/>
      <c r="AA36" s="369"/>
      <c r="AB36" s="369"/>
      <c r="AC36" s="369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  <c r="BN36" s="324"/>
      <c r="BO36" s="367"/>
      <c r="BP36" s="367"/>
      <c r="BQ36" s="367"/>
      <c r="BR36" s="367"/>
      <c r="BS36" s="367"/>
      <c r="BT36" s="367"/>
      <c r="BU36" s="367"/>
      <c r="BV36" s="367"/>
      <c r="BW36" s="367"/>
      <c r="BX36" s="367"/>
      <c r="BY36" s="367"/>
      <c r="BZ36" s="367"/>
      <c r="CA36" s="367"/>
      <c r="CB36" s="367"/>
      <c r="CC36" s="367"/>
      <c r="CD36" s="367"/>
      <c r="CE36" s="367"/>
      <c r="CF36" s="367"/>
      <c r="CG36" s="367"/>
      <c r="CH36" s="367"/>
      <c r="CI36" s="367"/>
      <c r="CJ36" s="367"/>
      <c r="CK36" s="367"/>
      <c r="CL36" s="367"/>
      <c r="CM36" s="367"/>
      <c r="CN36" s="367"/>
      <c r="CO36" s="367"/>
      <c r="CP36" s="367"/>
      <c r="CQ36" s="367"/>
      <c r="CR36" s="367"/>
      <c r="CS36" s="367"/>
      <c r="CT36" s="367"/>
      <c r="CU36" s="367"/>
      <c r="CV36" s="367"/>
      <c r="CW36" s="367"/>
      <c r="CX36" s="367"/>
      <c r="CY36" s="367"/>
      <c r="CZ36" s="367"/>
      <c r="DA36" s="367"/>
      <c r="DB36" s="367"/>
      <c r="DC36" s="367"/>
      <c r="DD36" s="367"/>
      <c r="DE36" s="367"/>
      <c r="DF36" s="367"/>
      <c r="DG36" s="367"/>
      <c r="DH36" s="367"/>
      <c r="DI36" s="367"/>
      <c r="DJ36" s="367"/>
      <c r="DK36" s="367"/>
      <c r="DL36" s="367"/>
      <c r="DM36" s="367"/>
      <c r="DN36" s="367"/>
      <c r="DO36" s="367"/>
      <c r="DP36" s="367"/>
      <c r="DQ36" s="367"/>
      <c r="DR36" s="367"/>
      <c r="DS36" s="367"/>
      <c r="DT36" s="367"/>
      <c r="DU36" s="367"/>
      <c r="DV36" s="367"/>
      <c r="DW36" s="367"/>
      <c r="DX36" s="367"/>
    </row>
    <row r="37" spans="2:128" ht="13.5" customHeight="1">
      <c r="E37" s="324"/>
      <c r="F37" s="324"/>
      <c r="G37" s="324"/>
      <c r="H37" s="324"/>
      <c r="K37" s="324"/>
      <c r="L37" s="329"/>
      <c r="M37" s="329"/>
      <c r="N37" s="366"/>
      <c r="O37" s="368"/>
      <c r="P37" s="369"/>
      <c r="Q37" s="324"/>
      <c r="R37" s="324"/>
      <c r="V37" s="360"/>
      <c r="W37" s="360"/>
      <c r="X37" s="360"/>
      <c r="Y37" s="360"/>
      <c r="Z37" s="360"/>
      <c r="AA37" s="369"/>
      <c r="AB37" s="369"/>
      <c r="AC37" s="369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  <c r="BN37" s="324"/>
      <c r="BO37" s="367"/>
      <c r="BP37" s="367"/>
      <c r="BQ37" s="367"/>
      <c r="BR37" s="367"/>
      <c r="BS37" s="367"/>
      <c r="BT37" s="367"/>
      <c r="BU37" s="367"/>
      <c r="BV37" s="367"/>
      <c r="BW37" s="367"/>
      <c r="BX37" s="367"/>
      <c r="BY37" s="367"/>
      <c r="BZ37" s="367"/>
      <c r="CA37" s="367"/>
      <c r="CB37" s="367"/>
      <c r="CC37" s="367"/>
      <c r="CD37" s="367"/>
      <c r="CE37" s="367"/>
      <c r="CF37" s="367"/>
      <c r="CG37" s="367"/>
      <c r="CH37" s="367"/>
      <c r="CI37" s="367"/>
      <c r="CJ37" s="367"/>
      <c r="CK37" s="367"/>
      <c r="CL37" s="367"/>
      <c r="CM37" s="367"/>
      <c r="CN37" s="367"/>
      <c r="CO37" s="367"/>
      <c r="CP37" s="367"/>
      <c r="CQ37" s="367"/>
      <c r="CR37" s="367"/>
      <c r="CS37" s="367"/>
      <c r="CT37" s="367"/>
      <c r="CU37" s="367"/>
      <c r="CV37" s="367"/>
      <c r="CW37" s="367"/>
      <c r="CX37" s="367"/>
      <c r="CY37" s="367"/>
      <c r="CZ37" s="367"/>
      <c r="DA37" s="367"/>
      <c r="DB37" s="367"/>
      <c r="DC37" s="367"/>
      <c r="DD37" s="367"/>
      <c r="DE37" s="367"/>
      <c r="DF37" s="367"/>
      <c r="DG37" s="367"/>
      <c r="DH37" s="367"/>
      <c r="DI37" s="367"/>
      <c r="DJ37" s="367"/>
      <c r="DK37" s="367"/>
      <c r="DL37" s="367"/>
      <c r="DM37" s="367"/>
      <c r="DN37" s="367"/>
      <c r="DO37" s="367"/>
      <c r="DP37" s="367"/>
      <c r="DQ37" s="367"/>
      <c r="DR37" s="367"/>
      <c r="DS37" s="367"/>
      <c r="DT37" s="367"/>
      <c r="DU37" s="367"/>
      <c r="DV37" s="367"/>
      <c r="DW37" s="367"/>
      <c r="DX37" s="367"/>
    </row>
    <row r="38" spans="2:128" ht="13.5" customHeight="1">
      <c r="E38" s="324"/>
      <c r="F38" s="324"/>
      <c r="G38" s="324"/>
      <c r="H38" s="324"/>
      <c r="K38" s="324"/>
      <c r="L38" s="329"/>
      <c r="M38" s="329"/>
      <c r="N38" s="366"/>
      <c r="O38" s="368"/>
      <c r="P38" s="369"/>
      <c r="Q38" s="324"/>
      <c r="R38" s="324"/>
      <c r="S38" s="370"/>
      <c r="V38" s="360"/>
      <c r="W38" s="360"/>
      <c r="X38" s="360"/>
      <c r="Y38" s="360"/>
      <c r="Z38" s="360"/>
      <c r="AA38" s="369"/>
      <c r="AB38" s="369"/>
      <c r="AC38" s="369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  <c r="BN38" s="324"/>
      <c r="BO38" s="367"/>
      <c r="BP38" s="367"/>
      <c r="BQ38" s="367"/>
      <c r="BR38" s="367"/>
      <c r="BS38" s="367"/>
      <c r="BT38" s="367"/>
      <c r="BU38" s="367"/>
      <c r="BV38" s="367"/>
      <c r="BW38" s="367"/>
      <c r="BX38" s="367"/>
      <c r="BY38" s="367"/>
      <c r="BZ38" s="367"/>
      <c r="CA38" s="367"/>
      <c r="CB38" s="367"/>
      <c r="CC38" s="367"/>
      <c r="CD38" s="367"/>
      <c r="CE38" s="367"/>
      <c r="CF38" s="367"/>
      <c r="CG38" s="367"/>
      <c r="CH38" s="367"/>
      <c r="CI38" s="367"/>
      <c r="CJ38" s="367"/>
      <c r="CK38" s="367"/>
      <c r="CL38" s="367"/>
      <c r="CM38" s="367"/>
      <c r="CN38" s="367"/>
      <c r="CO38" s="367"/>
      <c r="CP38" s="367"/>
      <c r="CQ38" s="367"/>
      <c r="CR38" s="367"/>
      <c r="CS38" s="367"/>
      <c r="CT38" s="367"/>
      <c r="CU38" s="367"/>
      <c r="CV38" s="367"/>
      <c r="CW38" s="367"/>
      <c r="CX38" s="367"/>
      <c r="CY38" s="367"/>
      <c r="CZ38" s="367"/>
      <c r="DA38" s="367"/>
      <c r="DB38" s="367"/>
      <c r="DC38" s="367"/>
      <c r="DD38" s="367"/>
      <c r="DE38" s="367"/>
      <c r="DF38" s="367"/>
      <c r="DG38" s="367"/>
      <c r="DH38" s="367"/>
      <c r="DI38" s="367"/>
      <c r="DJ38" s="367"/>
      <c r="DK38" s="367"/>
      <c r="DL38" s="367"/>
      <c r="DM38" s="367"/>
      <c r="DN38" s="367"/>
      <c r="DO38" s="367"/>
      <c r="DP38" s="367"/>
      <c r="DQ38" s="367"/>
      <c r="DR38" s="367"/>
      <c r="DS38" s="367"/>
      <c r="DT38" s="367"/>
      <c r="DU38" s="367"/>
      <c r="DV38" s="367"/>
      <c r="DW38" s="367"/>
      <c r="DX38" s="367"/>
    </row>
    <row r="39" spans="2:128">
      <c r="T39" s="371"/>
      <c r="V39" s="360"/>
      <c r="W39" s="360"/>
      <c r="X39" s="360"/>
      <c r="Y39" s="360"/>
      <c r="Z39" s="360"/>
      <c r="AA39" s="328"/>
      <c r="AB39" s="328"/>
      <c r="AC39" s="328"/>
    </row>
    <row r="40" spans="2:128" ht="13.5" customHeight="1">
      <c r="E40" s="324"/>
      <c r="F40" s="324"/>
      <c r="G40" s="324"/>
      <c r="H40" s="324"/>
      <c r="K40" s="324"/>
      <c r="L40" s="329"/>
      <c r="M40" s="329"/>
      <c r="N40" s="329"/>
      <c r="O40" s="368"/>
      <c r="P40" s="372"/>
      <c r="Q40" s="324"/>
      <c r="R40" s="324"/>
      <c r="S40" s="324"/>
      <c r="T40" s="386"/>
      <c r="U40" s="386"/>
      <c r="V40" s="324"/>
      <c r="W40" s="324"/>
      <c r="X40" s="360"/>
      <c r="Y40" s="360"/>
      <c r="Z40" s="360"/>
      <c r="AA40" s="360"/>
      <c r="AB40" s="360"/>
      <c r="AC40" s="360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  <c r="BN40" s="324"/>
      <c r="BO40" s="367"/>
      <c r="BP40" s="367"/>
      <c r="BQ40" s="367"/>
      <c r="BR40" s="367"/>
      <c r="BS40" s="367"/>
      <c r="BT40" s="367"/>
      <c r="BU40" s="367"/>
      <c r="BV40" s="367"/>
      <c r="BW40" s="367"/>
      <c r="BX40" s="367"/>
      <c r="BY40" s="367"/>
      <c r="BZ40" s="367"/>
      <c r="CA40" s="367"/>
      <c r="CB40" s="367"/>
      <c r="CC40" s="367"/>
      <c r="CD40" s="367"/>
      <c r="CE40" s="367"/>
      <c r="CF40" s="367"/>
      <c r="CG40" s="367"/>
      <c r="CH40" s="367"/>
      <c r="CI40" s="367"/>
      <c r="CJ40" s="367"/>
      <c r="CK40" s="367"/>
      <c r="CL40" s="367"/>
      <c r="CM40" s="367"/>
      <c r="CN40" s="367"/>
      <c r="CO40" s="367"/>
      <c r="CP40" s="367"/>
      <c r="CQ40" s="367"/>
      <c r="CR40" s="367"/>
      <c r="CS40" s="367"/>
      <c r="CT40" s="367"/>
      <c r="CU40" s="367"/>
      <c r="CV40" s="367"/>
      <c r="CW40" s="367"/>
      <c r="CX40" s="367"/>
      <c r="CY40" s="367"/>
      <c r="CZ40" s="367"/>
      <c r="DA40" s="367"/>
      <c r="DB40" s="367"/>
      <c r="DC40" s="367"/>
      <c r="DD40" s="367"/>
      <c r="DE40" s="367"/>
      <c r="DF40" s="367"/>
      <c r="DG40" s="367"/>
      <c r="DH40" s="367"/>
      <c r="DI40" s="367"/>
      <c r="DJ40" s="367"/>
      <c r="DK40" s="367"/>
      <c r="DL40" s="367"/>
      <c r="DM40" s="367"/>
      <c r="DN40" s="367"/>
      <c r="DO40" s="367"/>
      <c r="DP40" s="367"/>
      <c r="DQ40" s="367"/>
      <c r="DR40" s="367"/>
      <c r="DS40" s="367"/>
      <c r="DT40" s="367"/>
      <c r="DU40" s="367"/>
      <c r="DV40" s="367"/>
      <c r="DW40" s="367"/>
      <c r="DX40" s="367"/>
    </row>
    <row r="41" spans="2:128" ht="13.5" customHeight="1">
      <c r="E41" s="324"/>
      <c r="F41" s="324"/>
      <c r="G41" s="324"/>
      <c r="H41" s="324"/>
      <c r="K41" s="324"/>
      <c r="L41" s="329"/>
      <c r="M41" s="329"/>
      <c r="N41" s="329"/>
      <c r="O41" s="368"/>
      <c r="P41" s="329"/>
      <c r="Q41" s="324"/>
      <c r="R41" s="324"/>
      <c r="S41" s="324"/>
      <c r="T41" s="386"/>
      <c r="U41" s="386"/>
      <c r="V41" s="324"/>
      <c r="W41" s="324"/>
      <c r="X41" s="360"/>
      <c r="Y41" s="360"/>
      <c r="Z41" s="360"/>
      <c r="AA41" s="360"/>
      <c r="AB41" s="360"/>
      <c r="AC41" s="360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  <c r="BN41" s="324"/>
      <c r="BO41" s="367"/>
      <c r="BP41" s="367"/>
      <c r="BQ41" s="367"/>
      <c r="BR41" s="367"/>
      <c r="BS41" s="367"/>
      <c r="BT41" s="367"/>
      <c r="BU41" s="367"/>
      <c r="BV41" s="367"/>
      <c r="BW41" s="367"/>
      <c r="BX41" s="367"/>
      <c r="BY41" s="367"/>
      <c r="BZ41" s="367"/>
      <c r="CA41" s="367"/>
      <c r="CB41" s="367"/>
      <c r="CC41" s="367"/>
      <c r="CD41" s="367"/>
      <c r="CE41" s="367"/>
      <c r="CF41" s="367"/>
      <c r="CG41" s="367"/>
      <c r="CH41" s="367"/>
      <c r="CI41" s="367"/>
      <c r="CJ41" s="367"/>
      <c r="CK41" s="367"/>
      <c r="CL41" s="367"/>
      <c r="CM41" s="367"/>
      <c r="CN41" s="367"/>
      <c r="CO41" s="367"/>
      <c r="CP41" s="367"/>
      <c r="CQ41" s="367"/>
      <c r="CR41" s="367"/>
      <c r="CS41" s="367"/>
      <c r="CT41" s="367"/>
      <c r="CU41" s="367"/>
      <c r="CV41" s="367"/>
      <c r="CW41" s="367"/>
      <c r="CX41" s="367"/>
      <c r="CY41" s="367"/>
      <c r="CZ41" s="367"/>
      <c r="DA41" s="367"/>
      <c r="DB41" s="367"/>
      <c r="DC41" s="367"/>
      <c r="DD41" s="367"/>
      <c r="DE41" s="367"/>
      <c r="DF41" s="367"/>
      <c r="DG41" s="367"/>
      <c r="DH41" s="367"/>
      <c r="DI41" s="367"/>
      <c r="DJ41" s="367"/>
      <c r="DK41" s="367"/>
      <c r="DL41" s="367"/>
      <c r="DM41" s="367"/>
      <c r="DN41" s="367"/>
      <c r="DO41" s="367"/>
      <c r="DP41" s="367"/>
      <c r="DQ41" s="367"/>
      <c r="DR41" s="367"/>
      <c r="DS41" s="367"/>
      <c r="DT41" s="367"/>
      <c r="DU41" s="367"/>
      <c r="DV41" s="367"/>
      <c r="DW41" s="367"/>
      <c r="DX41" s="367"/>
    </row>
    <row r="42" spans="2:128" ht="13.5" customHeight="1">
      <c r="E42" s="324"/>
      <c r="F42" s="324"/>
      <c r="G42" s="324"/>
      <c r="H42" s="324"/>
      <c r="K42" s="324"/>
      <c r="L42" s="324"/>
      <c r="M42" s="324"/>
      <c r="N42" s="324"/>
      <c r="O42" s="324"/>
      <c r="P42" s="324"/>
      <c r="Q42" s="324"/>
      <c r="R42" s="324"/>
      <c r="S42" s="324"/>
      <c r="T42" s="386"/>
      <c r="U42" s="386"/>
      <c r="V42" s="324"/>
      <c r="W42" s="324"/>
      <c r="X42" s="360"/>
      <c r="Y42" s="360"/>
      <c r="Z42" s="360"/>
      <c r="AA42" s="360"/>
      <c r="AB42" s="360"/>
      <c r="AC42" s="360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N42" s="324"/>
      <c r="BO42" s="367"/>
      <c r="BP42" s="367"/>
      <c r="BQ42" s="367"/>
      <c r="BR42" s="367"/>
      <c r="BS42" s="367"/>
      <c r="BT42" s="367"/>
      <c r="BU42" s="367"/>
      <c r="BV42" s="367"/>
      <c r="BW42" s="367"/>
      <c r="BX42" s="367"/>
      <c r="BY42" s="367"/>
      <c r="BZ42" s="367"/>
      <c r="CA42" s="367"/>
      <c r="CB42" s="367"/>
      <c r="CC42" s="367"/>
      <c r="CD42" s="367"/>
      <c r="CE42" s="367"/>
      <c r="CF42" s="367"/>
      <c r="CG42" s="367"/>
      <c r="CH42" s="367"/>
      <c r="CI42" s="367"/>
      <c r="CJ42" s="367"/>
      <c r="CK42" s="367"/>
      <c r="CL42" s="367"/>
      <c r="CM42" s="367"/>
      <c r="CN42" s="367"/>
      <c r="CO42" s="367"/>
      <c r="CP42" s="367"/>
      <c r="CQ42" s="367"/>
      <c r="CR42" s="367"/>
      <c r="CS42" s="367"/>
      <c r="CT42" s="367"/>
      <c r="CU42" s="367"/>
      <c r="CV42" s="367"/>
      <c r="CW42" s="367"/>
      <c r="CX42" s="367"/>
      <c r="CY42" s="367"/>
      <c r="CZ42" s="367"/>
      <c r="DA42" s="367"/>
      <c r="DB42" s="367"/>
      <c r="DC42" s="367"/>
      <c r="DD42" s="367"/>
      <c r="DE42" s="367"/>
      <c r="DF42" s="367"/>
      <c r="DG42" s="367"/>
      <c r="DH42" s="367"/>
      <c r="DI42" s="367"/>
      <c r="DJ42" s="367"/>
      <c r="DK42" s="367"/>
      <c r="DL42" s="367"/>
      <c r="DM42" s="367"/>
      <c r="DN42" s="367"/>
      <c r="DO42" s="367"/>
      <c r="DP42" s="367"/>
      <c r="DQ42" s="367"/>
      <c r="DR42" s="367"/>
      <c r="DS42" s="367"/>
      <c r="DT42" s="367"/>
      <c r="DU42" s="367"/>
      <c r="DV42" s="367"/>
      <c r="DW42" s="367"/>
      <c r="DX42" s="367"/>
    </row>
    <row r="43" spans="2:128" ht="13.5" customHeight="1">
      <c r="E43" s="324"/>
      <c r="F43" s="324"/>
      <c r="G43" s="324"/>
      <c r="H43" s="324"/>
      <c r="K43" s="324"/>
      <c r="L43" s="324"/>
      <c r="M43" s="324"/>
      <c r="N43" s="324"/>
      <c r="O43" s="324"/>
      <c r="P43" s="324"/>
      <c r="Q43" s="324"/>
      <c r="R43" s="324"/>
      <c r="S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  <c r="BN43" s="324"/>
      <c r="BO43" s="367"/>
      <c r="BP43" s="367"/>
      <c r="BQ43" s="367"/>
      <c r="BR43" s="367"/>
      <c r="BS43" s="367"/>
      <c r="BT43" s="367"/>
      <c r="BU43" s="367"/>
      <c r="BV43" s="367"/>
      <c r="BW43" s="367"/>
      <c r="BX43" s="367"/>
      <c r="BY43" s="367"/>
      <c r="BZ43" s="367"/>
      <c r="CA43" s="367"/>
      <c r="CB43" s="367"/>
      <c r="CC43" s="367"/>
      <c r="CD43" s="367"/>
      <c r="CE43" s="367"/>
      <c r="CF43" s="367"/>
      <c r="CG43" s="367"/>
      <c r="CH43" s="367"/>
      <c r="CI43" s="367"/>
      <c r="CJ43" s="367"/>
      <c r="CK43" s="367"/>
      <c r="CL43" s="367"/>
      <c r="CM43" s="367"/>
      <c r="CN43" s="367"/>
      <c r="CO43" s="367"/>
      <c r="CP43" s="367"/>
      <c r="CQ43" s="367"/>
      <c r="CR43" s="367"/>
      <c r="CS43" s="367"/>
      <c r="CT43" s="367"/>
      <c r="CU43" s="367"/>
      <c r="CV43" s="367"/>
      <c r="CW43" s="367"/>
      <c r="CX43" s="367"/>
      <c r="CY43" s="367"/>
      <c r="CZ43" s="367"/>
      <c r="DA43" s="367"/>
      <c r="DB43" s="367"/>
      <c r="DC43" s="367"/>
      <c r="DD43" s="367"/>
      <c r="DE43" s="367"/>
      <c r="DF43" s="367"/>
      <c r="DG43" s="367"/>
      <c r="DH43" s="367"/>
      <c r="DI43" s="367"/>
      <c r="DJ43" s="367"/>
      <c r="DK43" s="367"/>
      <c r="DL43" s="367"/>
      <c r="DM43" s="367"/>
      <c r="DN43" s="367"/>
      <c r="DO43" s="367"/>
      <c r="DP43" s="367"/>
      <c r="DQ43" s="367"/>
      <c r="DR43" s="367"/>
      <c r="DS43" s="367"/>
      <c r="DT43" s="367"/>
      <c r="DU43" s="367"/>
      <c r="DV43" s="367"/>
      <c r="DW43" s="367"/>
      <c r="DX43" s="367"/>
    </row>
    <row r="44" spans="2:128" ht="13.5" customHeight="1">
      <c r="E44" s="324"/>
      <c r="F44" s="324"/>
      <c r="G44" s="324"/>
      <c r="H44" s="324"/>
      <c r="K44" s="324"/>
      <c r="L44" s="324"/>
      <c r="M44" s="324"/>
      <c r="N44" s="324"/>
      <c r="O44" s="324"/>
      <c r="P44" s="324"/>
      <c r="Q44" s="324"/>
      <c r="R44" s="324"/>
      <c r="S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  <c r="BN44" s="324"/>
      <c r="BO44" s="367"/>
      <c r="BP44" s="367"/>
      <c r="BQ44" s="367"/>
      <c r="BR44" s="367"/>
      <c r="BS44" s="367"/>
      <c r="BT44" s="367"/>
      <c r="BU44" s="367"/>
      <c r="BV44" s="367"/>
      <c r="BW44" s="367"/>
      <c r="BX44" s="367"/>
      <c r="BY44" s="367"/>
      <c r="BZ44" s="367"/>
      <c r="CA44" s="367"/>
      <c r="CB44" s="367"/>
      <c r="CC44" s="367"/>
      <c r="CD44" s="367"/>
      <c r="CE44" s="367"/>
      <c r="CF44" s="367"/>
      <c r="CG44" s="367"/>
      <c r="CH44" s="367"/>
      <c r="CI44" s="367"/>
      <c r="CJ44" s="367"/>
      <c r="CK44" s="367"/>
      <c r="CL44" s="367"/>
      <c r="CM44" s="367"/>
      <c r="CN44" s="367"/>
      <c r="CO44" s="367"/>
      <c r="CP44" s="367"/>
      <c r="CQ44" s="367"/>
      <c r="CR44" s="367"/>
      <c r="CS44" s="367"/>
      <c r="CT44" s="367"/>
      <c r="CU44" s="367"/>
      <c r="CV44" s="367"/>
      <c r="CW44" s="367"/>
      <c r="CX44" s="367"/>
      <c r="CY44" s="367"/>
      <c r="CZ44" s="367"/>
      <c r="DA44" s="367"/>
      <c r="DB44" s="367"/>
      <c r="DC44" s="367"/>
      <c r="DD44" s="367"/>
      <c r="DE44" s="367"/>
      <c r="DF44" s="367"/>
      <c r="DG44" s="367"/>
      <c r="DH44" s="367"/>
      <c r="DI44" s="367"/>
      <c r="DJ44" s="367"/>
      <c r="DK44" s="367"/>
      <c r="DL44" s="367"/>
      <c r="DM44" s="367"/>
      <c r="DN44" s="367"/>
      <c r="DO44" s="367"/>
      <c r="DP44" s="367"/>
      <c r="DQ44" s="367"/>
      <c r="DR44" s="367"/>
      <c r="DS44" s="367"/>
      <c r="DT44" s="367"/>
      <c r="DU44" s="367"/>
      <c r="DV44" s="367"/>
      <c r="DW44" s="367"/>
      <c r="DX44" s="367"/>
    </row>
    <row r="45" spans="2:128" ht="13.5" customHeight="1">
      <c r="E45" s="324"/>
      <c r="F45" s="324"/>
      <c r="G45" s="324"/>
      <c r="H45" s="324"/>
      <c r="K45" s="324"/>
      <c r="L45" s="324"/>
      <c r="M45" s="324"/>
      <c r="N45" s="324"/>
      <c r="O45" s="324"/>
      <c r="P45" s="324"/>
      <c r="Q45" s="324"/>
      <c r="R45" s="324"/>
      <c r="S45" s="324"/>
      <c r="X45" s="324"/>
      <c r="Y45" s="324"/>
      <c r="Z45" s="324"/>
      <c r="AA45" s="324"/>
      <c r="AB45" s="324"/>
      <c r="AC45" s="324"/>
      <c r="AD45" s="324"/>
      <c r="AE45" s="324"/>
      <c r="AF45" s="324"/>
      <c r="AG45" s="324"/>
      <c r="AH45" s="324"/>
      <c r="AI45" s="324"/>
      <c r="AJ45" s="324"/>
      <c r="AK45" s="324"/>
      <c r="AL45" s="324"/>
      <c r="AM45" s="324"/>
      <c r="AN45" s="324"/>
      <c r="AO45" s="324"/>
      <c r="AP45" s="324"/>
      <c r="AQ45" s="324"/>
      <c r="AR45" s="324"/>
      <c r="AS45" s="324"/>
      <c r="AT45" s="324"/>
      <c r="AU45" s="324"/>
      <c r="AV45" s="324"/>
      <c r="AW45" s="324"/>
      <c r="AX45" s="324"/>
      <c r="AY45" s="324"/>
      <c r="AZ45" s="324"/>
      <c r="BA45" s="324"/>
      <c r="BB45" s="324"/>
      <c r="BC45" s="324"/>
      <c r="BD45" s="324"/>
      <c r="BE45" s="324"/>
      <c r="BF45" s="324"/>
      <c r="BG45" s="324"/>
      <c r="BH45" s="324"/>
      <c r="BI45" s="324"/>
      <c r="BJ45" s="324"/>
      <c r="BK45" s="324"/>
      <c r="BL45" s="324"/>
      <c r="BM45" s="324"/>
      <c r="BN45" s="324"/>
      <c r="BO45" s="367"/>
      <c r="BP45" s="367"/>
      <c r="BQ45" s="367"/>
      <c r="BR45" s="367"/>
      <c r="BS45" s="367"/>
      <c r="BT45" s="367"/>
      <c r="BU45" s="367"/>
      <c r="BV45" s="367"/>
      <c r="BW45" s="367"/>
      <c r="BX45" s="367"/>
      <c r="BY45" s="367"/>
      <c r="BZ45" s="367"/>
      <c r="CA45" s="367"/>
      <c r="CB45" s="367"/>
      <c r="CC45" s="367"/>
      <c r="CD45" s="367"/>
      <c r="CE45" s="367"/>
      <c r="CF45" s="367"/>
      <c r="CG45" s="367"/>
      <c r="CH45" s="367"/>
      <c r="CI45" s="367"/>
      <c r="CJ45" s="367"/>
      <c r="CK45" s="367"/>
      <c r="CL45" s="367"/>
      <c r="CM45" s="367"/>
      <c r="CN45" s="367"/>
      <c r="CO45" s="367"/>
      <c r="CP45" s="367"/>
      <c r="CQ45" s="367"/>
      <c r="CR45" s="367"/>
      <c r="CS45" s="367"/>
      <c r="CT45" s="367"/>
      <c r="CU45" s="367"/>
      <c r="CV45" s="367"/>
      <c r="CW45" s="367"/>
      <c r="CX45" s="367"/>
      <c r="CY45" s="367"/>
      <c r="CZ45" s="367"/>
      <c r="DA45" s="367"/>
      <c r="DB45" s="367"/>
      <c r="DC45" s="367"/>
      <c r="DD45" s="367"/>
      <c r="DE45" s="367"/>
      <c r="DF45" s="367"/>
      <c r="DG45" s="367"/>
      <c r="DH45" s="367"/>
      <c r="DI45" s="367"/>
      <c r="DJ45" s="367"/>
      <c r="DK45" s="367"/>
      <c r="DL45" s="367"/>
      <c r="DM45" s="367"/>
      <c r="DN45" s="367"/>
      <c r="DO45" s="367"/>
      <c r="DP45" s="367"/>
      <c r="DQ45" s="367"/>
      <c r="DR45" s="367"/>
      <c r="DS45" s="367"/>
      <c r="DT45" s="367"/>
      <c r="DU45" s="367"/>
      <c r="DV45" s="367"/>
      <c r="DW45" s="367"/>
      <c r="DX45" s="367"/>
    </row>
    <row r="46" spans="2:128" ht="13.5" customHeight="1">
      <c r="E46" s="324"/>
      <c r="F46" s="324"/>
      <c r="G46" s="324"/>
      <c r="H46" s="324"/>
      <c r="K46" s="324"/>
      <c r="L46" s="324"/>
      <c r="M46" s="324"/>
      <c r="N46" s="324"/>
      <c r="O46" s="324"/>
      <c r="P46" s="324"/>
      <c r="Q46" s="324"/>
      <c r="R46" s="324"/>
      <c r="S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324"/>
      <c r="AV46" s="324"/>
      <c r="AW46" s="324"/>
      <c r="AX46" s="324"/>
      <c r="AY46" s="324"/>
      <c r="AZ46" s="324"/>
      <c r="BA46" s="324"/>
      <c r="BB46" s="324"/>
      <c r="BC46" s="324"/>
      <c r="BD46" s="324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67"/>
      <c r="BP46" s="367"/>
      <c r="BQ46" s="367"/>
      <c r="BR46" s="367"/>
      <c r="BS46" s="367"/>
      <c r="BT46" s="367"/>
      <c r="BU46" s="367"/>
      <c r="BV46" s="367"/>
      <c r="BW46" s="367"/>
      <c r="BX46" s="367"/>
      <c r="BY46" s="367"/>
      <c r="BZ46" s="367"/>
      <c r="CA46" s="367"/>
      <c r="CB46" s="367"/>
      <c r="CC46" s="367"/>
      <c r="CD46" s="367"/>
      <c r="CE46" s="367"/>
      <c r="CF46" s="367"/>
      <c r="CG46" s="367"/>
      <c r="CH46" s="367"/>
      <c r="CI46" s="367"/>
      <c r="CJ46" s="367"/>
      <c r="CK46" s="367"/>
      <c r="CL46" s="367"/>
      <c r="CM46" s="367"/>
      <c r="CN46" s="367"/>
      <c r="CO46" s="367"/>
      <c r="CP46" s="367"/>
      <c r="CQ46" s="367"/>
      <c r="CR46" s="367"/>
      <c r="CS46" s="367"/>
      <c r="CT46" s="367"/>
      <c r="CU46" s="367"/>
      <c r="CV46" s="367"/>
      <c r="CW46" s="367"/>
      <c r="CX46" s="367"/>
      <c r="CY46" s="367"/>
      <c r="CZ46" s="367"/>
      <c r="DA46" s="367"/>
      <c r="DB46" s="367"/>
      <c r="DC46" s="367"/>
      <c r="DD46" s="367"/>
      <c r="DE46" s="367"/>
      <c r="DF46" s="367"/>
      <c r="DG46" s="367"/>
      <c r="DH46" s="367"/>
      <c r="DI46" s="367"/>
      <c r="DJ46" s="367"/>
      <c r="DK46" s="367"/>
      <c r="DL46" s="367"/>
      <c r="DM46" s="367"/>
      <c r="DN46" s="367"/>
      <c r="DO46" s="367"/>
      <c r="DP46" s="367"/>
      <c r="DQ46" s="367"/>
      <c r="DR46" s="367"/>
      <c r="DS46" s="367"/>
      <c r="DT46" s="367"/>
      <c r="DU46" s="367"/>
      <c r="DV46" s="367"/>
      <c r="DW46" s="367"/>
      <c r="DX46" s="367"/>
    </row>
    <row r="47" spans="2:128" ht="13.5" customHeight="1">
      <c r="E47" s="324"/>
      <c r="F47" s="324"/>
      <c r="G47" s="324"/>
      <c r="H47" s="324"/>
      <c r="K47" s="324"/>
      <c r="L47" s="324"/>
      <c r="M47" s="324"/>
      <c r="N47" s="324"/>
      <c r="O47" s="324"/>
      <c r="P47" s="324"/>
      <c r="Q47" s="324"/>
      <c r="R47" s="324"/>
      <c r="S47" s="324"/>
      <c r="X47" s="324"/>
      <c r="Y47" s="324"/>
      <c r="Z47" s="324"/>
      <c r="AA47" s="324"/>
      <c r="AB47" s="324"/>
      <c r="AC47" s="324"/>
      <c r="AD47" s="324"/>
      <c r="AE47" s="324"/>
      <c r="AF47" s="324"/>
      <c r="AG47" s="324"/>
      <c r="AH47" s="324"/>
      <c r="AI47" s="324"/>
      <c r="AJ47" s="324"/>
      <c r="AK47" s="324"/>
      <c r="AL47" s="324"/>
      <c r="AM47" s="324"/>
      <c r="AN47" s="324"/>
      <c r="AO47" s="324"/>
      <c r="AP47" s="324"/>
      <c r="AQ47" s="324"/>
      <c r="AR47" s="324"/>
      <c r="AS47" s="324"/>
      <c r="AT47" s="324"/>
      <c r="AU47" s="324"/>
      <c r="AV47" s="324"/>
      <c r="AW47" s="324"/>
      <c r="AX47" s="324"/>
      <c r="AY47" s="324"/>
      <c r="AZ47" s="324"/>
      <c r="BA47" s="324"/>
      <c r="BB47" s="324"/>
      <c r="BC47" s="324"/>
      <c r="BD47" s="324"/>
      <c r="BE47" s="324"/>
      <c r="BF47" s="324"/>
      <c r="BG47" s="324"/>
      <c r="BH47" s="324"/>
      <c r="BI47" s="324"/>
      <c r="BJ47" s="324"/>
      <c r="BK47" s="324"/>
      <c r="BL47" s="324"/>
      <c r="BM47" s="324"/>
      <c r="BN47" s="324"/>
      <c r="BO47" s="367"/>
      <c r="BP47" s="367"/>
      <c r="BQ47" s="367"/>
      <c r="BR47" s="367"/>
      <c r="BS47" s="367"/>
      <c r="BT47" s="367"/>
      <c r="BU47" s="367"/>
      <c r="BV47" s="367"/>
      <c r="BW47" s="367"/>
      <c r="BX47" s="367"/>
      <c r="BY47" s="367"/>
      <c r="BZ47" s="367"/>
      <c r="CA47" s="367"/>
      <c r="CB47" s="367"/>
      <c r="CC47" s="367"/>
      <c r="CD47" s="367"/>
      <c r="CE47" s="367"/>
      <c r="CF47" s="367"/>
      <c r="CG47" s="367"/>
      <c r="CH47" s="367"/>
      <c r="CI47" s="367"/>
      <c r="CJ47" s="367"/>
      <c r="CK47" s="367"/>
      <c r="CL47" s="367"/>
      <c r="CM47" s="367"/>
      <c r="CN47" s="367"/>
      <c r="CO47" s="367"/>
      <c r="CP47" s="367"/>
      <c r="CQ47" s="367"/>
      <c r="CR47" s="367"/>
      <c r="CS47" s="367"/>
      <c r="CT47" s="367"/>
      <c r="CU47" s="367"/>
      <c r="CV47" s="367"/>
      <c r="CW47" s="367"/>
      <c r="CX47" s="367"/>
      <c r="CY47" s="367"/>
      <c r="CZ47" s="367"/>
      <c r="DA47" s="367"/>
      <c r="DB47" s="367"/>
      <c r="DC47" s="367"/>
      <c r="DD47" s="367"/>
      <c r="DE47" s="367"/>
      <c r="DF47" s="367"/>
      <c r="DG47" s="367"/>
      <c r="DH47" s="367"/>
      <c r="DI47" s="367"/>
      <c r="DJ47" s="367"/>
      <c r="DK47" s="367"/>
      <c r="DL47" s="367"/>
      <c r="DM47" s="367"/>
      <c r="DN47" s="367"/>
      <c r="DO47" s="367"/>
      <c r="DP47" s="367"/>
      <c r="DQ47" s="367"/>
      <c r="DR47" s="367"/>
      <c r="DS47" s="367"/>
      <c r="DT47" s="367"/>
      <c r="DU47" s="367"/>
      <c r="DV47" s="367"/>
      <c r="DW47" s="367"/>
      <c r="DX47" s="367"/>
    </row>
    <row r="48" spans="2:128" ht="13.5" customHeight="1">
      <c r="E48" s="324"/>
      <c r="F48" s="324"/>
      <c r="G48" s="324"/>
      <c r="H48" s="324"/>
      <c r="K48" s="324"/>
      <c r="L48" s="324"/>
      <c r="M48" s="324"/>
      <c r="N48" s="324"/>
      <c r="O48" s="324"/>
      <c r="P48" s="324"/>
      <c r="Q48" s="324"/>
      <c r="R48" s="324"/>
      <c r="S48" s="324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4"/>
      <c r="AJ48" s="324"/>
      <c r="AK48" s="324"/>
      <c r="AL48" s="324"/>
      <c r="AM48" s="324"/>
      <c r="AN48" s="324"/>
      <c r="AO48" s="324"/>
      <c r="AP48" s="324"/>
      <c r="AQ48" s="324"/>
      <c r="AR48" s="324"/>
      <c r="AS48" s="324"/>
      <c r="AT48" s="324"/>
      <c r="AU48" s="324"/>
      <c r="AV48" s="324"/>
      <c r="AW48" s="324"/>
      <c r="AX48" s="324"/>
      <c r="AY48" s="324"/>
      <c r="AZ48" s="324"/>
      <c r="BA48" s="324"/>
      <c r="BB48" s="324"/>
      <c r="BC48" s="324"/>
      <c r="BD48" s="324"/>
      <c r="BE48" s="324"/>
      <c r="BF48" s="324"/>
      <c r="BG48" s="324"/>
      <c r="BH48" s="324"/>
      <c r="BI48" s="324"/>
      <c r="BJ48" s="324"/>
      <c r="BK48" s="324"/>
      <c r="BL48" s="324"/>
      <c r="BM48" s="324"/>
      <c r="BN48" s="324"/>
      <c r="BO48" s="367"/>
      <c r="BP48" s="367"/>
      <c r="BQ48" s="367"/>
      <c r="BR48" s="367"/>
      <c r="BS48" s="367"/>
      <c r="BT48" s="367"/>
      <c r="BU48" s="367"/>
      <c r="BV48" s="367"/>
      <c r="BW48" s="367"/>
      <c r="BX48" s="367"/>
      <c r="BY48" s="367"/>
      <c r="BZ48" s="367"/>
      <c r="CA48" s="367"/>
      <c r="CB48" s="367"/>
      <c r="CC48" s="367"/>
      <c r="CD48" s="367"/>
      <c r="CE48" s="367"/>
      <c r="CF48" s="367"/>
      <c r="CG48" s="367"/>
      <c r="CH48" s="367"/>
      <c r="CI48" s="367"/>
      <c r="CJ48" s="367"/>
      <c r="CK48" s="367"/>
      <c r="CL48" s="367"/>
      <c r="CM48" s="367"/>
      <c r="CN48" s="367"/>
      <c r="CO48" s="367"/>
      <c r="CP48" s="367"/>
      <c r="CQ48" s="367"/>
      <c r="CR48" s="367"/>
      <c r="CS48" s="367"/>
      <c r="CT48" s="367"/>
      <c r="CU48" s="367"/>
      <c r="CV48" s="367"/>
      <c r="CW48" s="367"/>
      <c r="CX48" s="367"/>
      <c r="CY48" s="367"/>
      <c r="CZ48" s="367"/>
      <c r="DA48" s="367"/>
      <c r="DB48" s="367"/>
      <c r="DC48" s="367"/>
      <c r="DD48" s="367"/>
      <c r="DE48" s="367"/>
      <c r="DF48" s="367"/>
      <c r="DG48" s="367"/>
      <c r="DH48" s="367"/>
      <c r="DI48" s="367"/>
      <c r="DJ48" s="367"/>
      <c r="DK48" s="367"/>
      <c r="DL48" s="367"/>
      <c r="DM48" s="367"/>
      <c r="DN48" s="367"/>
      <c r="DO48" s="367"/>
      <c r="DP48" s="367"/>
      <c r="DQ48" s="367"/>
      <c r="DR48" s="367"/>
      <c r="DS48" s="367"/>
      <c r="DT48" s="367"/>
      <c r="DU48" s="367"/>
      <c r="DV48" s="367"/>
      <c r="DW48" s="367"/>
      <c r="DX48" s="367"/>
    </row>
    <row r="49" spans="5:128" ht="13.5" customHeight="1">
      <c r="E49" s="324"/>
      <c r="F49" s="324"/>
      <c r="G49" s="324"/>
      <c r="H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4"/>
      <c r="AF49" s="324"/>
      <c r="AG49" s="324"/>
      <c r="AH49" s="324"/>
      <c r="AI49" s="324"/>
      <c r="AJ49" s="324"/>
      <c r="AK49" s="324"/>
      <c r="AL49" s="324"/>
      <c r="AM49" s="324"/>
      <c r="AN49" s="324"/>
      <c r="AO49" s="324"/>
      <c r="AP49" s="324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/>
      <c r="BO49" s="367"/>
      <c r="BP49" s="367"/>
      <c r="BQ49" s="367"/>
      <c r="BR49" s="367"/>
      <c r="BS49" s="367"/>
      <c r="BT49" s="367"/>
      <c r="BU49" s="367"/>
      <c r="BV49" s="367"/>
      <c r="BW49" s="367"/>
      <c r="BX49" s="367"/>
      <c r="BY49" s="367"/>
      <c r="BZ49" s="367"/>
      <c r="CA49" s="367"/>
      <c r="CB49" s="367"/>
      <c r="CC49" s="367"/>
      <c r="CD49" s="367"/>
      <c r="CE49" s="367"/>
      <c r="CF49" s="367"/>
      <c r="CG49" s="367"/>
      <c r="CH49" s="367"/>
      <c r="CI49" s="367"/>
      <c r="CJ49" s="367"/>
      <c r="CK49" s="367"/>
      <c r="CL49" s="367"/>
      <c r="CM49" s="367"/>
      <c r="CN49" s="367"/>
      <c r="CO49" s="367"/>
      <c r="CP49" s="367"/>
      <c r="CQ49" s="367"/>
      <c r="CR49" s="367"/>
      <c r="CS49" s="367"/>
      <c r="CT49" s="367"/>
      <c r="CU49" s="367"/>
      <c r="CV49" s="367"/>
      <c r="CW49" s="367"/>
      <c r="CX49" s="367"/>
      <c r="CY49" s="367"/>
      <c r="CZ49" s="367"/>
      <c r="DA49" s="367"/>
      <c r="DB49" s="367"/>
      <c r="DC49" s="367"/>
      <c r="DD49" s="367"/>
      <c r="DE49" s="367"/>
      <c r="DF49" s="367"/>
      <c r="DG49" s="367"/>
      <c r="DH49" s="367"/>
      <c r="DI49" s="367"/>
      <c r="DJ49" s="367"/>
      <c r="DK49" s="367"/>
      <c r="DL49" s="367"/>
      <c r="DM49" s="367"/>
      <c r="DN49" s="367"/>
      <c r="DO49" s="367"/>
      <c r="DP49" s="367"/>
      <c r="DQ49" s="367"/>
      <c r="DR49" s="367"/>
      <c r="DS49" s="367"/>
      <c r="DT49" s="367"/>
      <c r="DU49" s="367"/>
      <c r="DV49" s="367"/>
      <c r="DW49" s="367"/>
      <c r="DX49" s="367"/>
    </row>
    <row r="50" spans="5:128" ht="13.5" customHeight="1">
      <c r="E50" s="324"/>
      <c r="F50" s="324"/>
      <c r="G50" s="324"/>
      <c r="H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4"/>
      <c r="AJ50" s="324"/>
      <c r="AK50" s="324"/>
      <c r="AL50" s="324"/>
      <c r="AM50" s="324"/>
      <c r="AN50" s="324"/>
      <c r="AO50" s="324"/>
      <c r="AP50" s="324"/>
      <c r="AQ50" s="324"/>
      <c r="AR50" s="324"/>
      <c r="AS50" s="324"/>
      <c r="AT50" s="324"/>
      <c r="AU50" s="324"/>
      <c r="AV50" s="324"/>
      <c r="AW50" s="324"/>
      <c r="AX50" s="324"/>
      <c r="AY50" s="324"/>
      <c r="AZ50" s="324"/>
      <c r="BA50" s="324"/>
      <c r="BB50" s="324"/>
      <c r="BC50" s="324"/>
      <c r="BD50" s="324"/>
      <c r="BE50" s="324"/>
      <c r="BF50" s="324"/>
      <c r="BG50" s="324"/>
      <c r="BH50" s="324"/>
      <c r="BI50" s="324"/>
      <c r="BJ50" s="324"/>
      <c r="BK50" s="324"/>
      <c r="BL50" s="324"/>
      <c r="BM50" s="324"/>
      <c r="BN50" s="324"/>
      <c r="BO50" s="367"/>
      <c r="BP50" s="367"/>
      <c r="BQ50" s="367"/>
      <c r="BR50" s="367"/>
      <c r="BS50" s="367"/>
      <c r="BT50" s="367"/>
      <c r="BU50" s="367"/>
      <c r="BV50" s="367"/>
      <c r="BW50" s="367"/>
      <c r="BX50" s="367"/>
      <c r="BY50" s="367"/>
      <c r="BZ50" s="367"/>
      <c r="CA50" s="367"/>
      <c r="CB50" s="367"/>
      <c r="CC50" s="367"/>
      <c r="CD50" s="367"/>
      <c r="CE50" s="367"/>
      <c r="CF50" s="367"/>
      <c r="CG50" s="367"/>
      <c r="CH50" s="367"/>
      <c r="CI50" s="367"/>
      <c r="CJ50" s="367"/>
      <c r="CK50" s="367"/>
      <c r="CL50" s="367"/>
      <c r="CM50" s="367"/>
      <c r="CN50" s="367"/>
      <c r="CO50" s="367"/>
      <c r="CP50" s="367"/>
      <c r="CQ50" s="367"/>
      <c r="CR50" s="367"/>
      <c r="CS50" s="367"/>
      <c r="CT50" s="367"/>
      <c r="CU50" s="367"/>
      <c r="CV50" s="367"/>
      <c r="CW50" s="367"/>
      <c r="CX50" s="367"/>
      <c r="CY50" s="367"/>
      <c r="CZ50" s="367"/>
      <c r="DA50" s="367"/>
      <c r="DB50" s="367"/>
      <c r="DC50" s="367"/>
      <c r="DD50" s="367"/>
      <c r="DE50" s="367"/>
      <c r="DF50" s="367"/>
      <c r="DG50" s="367"/>
      <c r="DH50" s="367"/>
      <c r="DI50" s="367"/>
      <c r="DJ50" s="367"/>
      <c r="DK50" s="367"/>
      <c r="DL50" s="367"/>
      <c r="DM50" s="367"/>
      <c r="DN50" s="367"/>
      <c r="DO50" s="367"/>
      <c r="DP50" s="367"/>
      <c r="DQ50" s="367"/>
      <c r="DR50" s="367"/>
      <c r="DS50" s="367"/>
      <c r="DT50" s="367"/>
      <c r="DU50" s="367"/>
      <c r="DV50" s="367"/>
      <c r="DW50" s="367"/>
      <c r="DX50" s="367"/>
    </row>
    <row r="51" spans="5:128" ht="13.5" customHeight="1">
      <c r="E51" s="324"/>
      <c r="F51" s="324"/>
      <c r="G51" s="324"/>
      <c r="H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  <c r="AC51" s="324"/>
      <c r="AD51" s="324"/>
      <c r="AE51" s="324"/>
      <c r="AF51" s="324"/>
      <c r="AG51" s="324"/>
      <c r="AH51" s="324"/>
      <c r="AI51" s="324"/>
      <c r="AJ51" s="324"/>
      <c r="AK51" s="324"/>
      <c r="AL51" s="324"/>
      <c r="AM51" s="324"/>
      <c r="AN51" s="324"/>
      <c r="AO51" s="324"/>
      <c r="AP51" s="324"/>
      <c r="AQ51" s="324"/>
      <c r="AR51" s="324"/>
      <c r="AS51" s="324"/>
      <c r="AT51" s="324"/>
      <c r="AU51" s="324"/>
      <c r="AV51" s="324"/>
      <c r="AW51" s="324"/>
      <c r="AX51" s="324"/>
      <c r="AY51" s="324"/>
      <c r="AZ51" s="324"/>
      <c r="BA51" s="324"/>
      <c r="BB51" s="324"/>
      <c r="BC51" s="324"/>
      <c r="BD51" s="324"/>
      <c r="BE51" s="324"/>
      <c r="BF51" s="324"/>
      <c r="BG51" s="324"/>
      <c r="BH51" s="324"/>
      <c r="BI51" s="324"/>
      <c r="BJ51" s="324"/>
      <c r="BK51" s="324"/>
      <c r="BL51" s="324"/>
      <c r="BM51" s="324"/>
      <c r="BN51" s="324"/>
      <c r="BO51" s="367"/>
      <c r="BP51" s="367"/>
      <c r="BQ51" s="367"/>
      <c r="BR51" s="367"/>
      <c r="BS51" s="367"/>
      <c r="BT51" s="367"/>
      <c r="BU51" s="367"/>
      <c r="BV51" s="367"/>
      <c r="BW51" s="367"/>
      <c r="BX51" s="367"/>
      <c r="BY51" s="367"/>
      <c r="BZ51" s="367"/>
      <c r="CA51" s="367"/>
      <c r="CB51" s="367"/>
      <c r="CC51" s="367"/>
      <c r="CD51" s="367"/>
      <c r="CE51" s="367"/>
      <c r="CF51" s="367"/>
      <c r="CG51" s="367"/>
      <c r="CH51" s="367"/>
      <c r="CI51" s="367"/>
      <c r="CJ51" s="367"/>
      <c r="CK51" s="367"/>
      <c r="CL51" s="367"/>
      <c r="CM51" s="367"/>
      <c r="CN51" s="367"/>
      <c r="CO51" s="367"/>
      <c r="CP51" s="367"/>
      <c r="CQ51" s="367"/>
      <c r="CR51" s="367"/>
      <c r="CS51" s="367"/>
      <c r="CT51" s="367"/>
      <c r="CU51" s="367"/>
      <c r="CV51" s="367"/>
      <c r="CW51" s="367"/>
      <c r="CX51" s="367"/>
      <c r="CY51" s="367"/>
      <c r="CZ51" s="367"/>
      <c r="DA51" s="367"/>
      <c r="DB51" s="367"/>
      <c r="DC51" s="367"/>
      <c r="DD51" s="367"/>
      <c r="DE51" s="367"/>
      <c r="DF51" s="367"/>
      <c r="DG51" s="367"/>
      <c r="DH51" s="367"/>
      <c r="DI51" s="367"/>
      <c r="DJ51" s="367"/>
      <c r="DK51" s="367"/>
      <c r="DL51" s="367"/>
      <c r="DM51" s="367"/>
      <c r="DN51" s="367"/>
      <c r="DO51" s="367"/>
      <c r="DP51" s="367"/>
      <c r="DQ51" s="367"/>
      <c r="DR51" s="367"/>
      <c r="DS51" s="367"/>
      <c r="DT51" s="367"/>
      <c r="DU51" s="367"/>
      <c r="DV51" s="367"/>
      <c r="DW51" s="367"/>
      <c r="DX51" s="367"/>
    </row>
    <row r="52" spans="5:128" ht="13.5" customHeight="1">
      <c r="E52" s="324"/>
      <c r="F52" s="324"/>
      <c r="G52" s="324"/>
      <c r="H52" s="324"/>
      <c r="K52" s="324"/>
      <c r="L52" s="324"/>
      <c r="M52" s="324"/>
      <c r="N52" s="324"/>
      <c r="O52" s="324"/>
      <c r="P52" s="324"/>
      <c r="Q52" s="324"/>
      <c r="R52" s="324"/>
      <c r="S52" s="324"/>
      <c r="AD52" s="324"/>
      <c r="AE52" s="324"/>
      <c r="AF52" s="324"/>
      <c r="AG52" s="324"/>
      <c r="AH52" s="324"/>
      <c r="AI52" s="324"/>
      <c r="AJ52" s="324"/>
      <c r="AK52" s="324"/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4"/>
      <c r="BG52" s="324"/>
      <c r="BH52" s="324"/>
      <c r="BI52" s="324"/>
      <c r="BJ52" s="324"/>
      <c r="BK52" s="324"/>
      <c r="BL52" s="324"/>
      <c r="BM52" s="324"/>
      <c r="BN52" s="324"/>
      <c r="BO52" s="367"/>
      <c r="BP52" s="367"/>
      <c r="BQ52" s="367"/>
      <c r="BR52" s="367"/>
      <c r="BS52" s="367"/>
      <c r="BT52" s="367"/>
      <c r="BU52" s="367"/>
      <c r="BV52" s="367"/>
      <c r="BW52" s="367"/>
      <c r="BX52" s="367"/>
      <c r="BY52" s="367"/>
      <c r="BZ52" s="367"/>
      <c r="CA52" s="367"/>
      <c r="CB52" s="367"/>
      <c r="CC52" s="367"/>
      <c r="CD52" s="367"/>
      <c r="CE52" s="367"/>
      <c r="CF52" s="367"/>
      <c r="CG52" s="367"/>
      <c r="CH52" s="367"/>
      <c r="CI52" s="367"/>
      <c r="CJ52" s="367"/>
      <c r="CK52" s="367"/>
      <c r="CL52" s="367"/>
      <c r="CM52" s="367"/>
      <c r="CN52" s="367"/>
      <c r="CO52" s="367"/>
      <c r="CP52" s="367"/>
      <c r="CQ52" s="367"/>
      <c r="CR52" s="367"/>
      <c r="CS52" s="367"/>
      <c r="CT52" s="367"/>
      <c r="CU52" s="367"/>
      <c r="CV52" s="367"/>
      <c r="CW52" s="367"/>
      <c r="CX52" s="367"/>
      <c r="CY52" s="367"/>
      <c r="CZ52" s="367"/>
      <c r="DA52" s="367"/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  <c r="DU52" s="367"/>
      <c r="DV52" s="367"/>
      <c r="DW52" s="367"/>
      <c r="DX52" s="367"/>
    </row>
    <row r="53" spans="5:128" ht="13.5" customHeight="1">
      <c r="E53" s="324"/>
      <c r="F53" s="324"/>
      <c r="G53" s="324"/>
      <c r="H53" s="324"/>
      <c r="K53" s="324"/>
      <c r="L53" s="324"/>
      <c r="M53" s="324"/>
      <c r="N53" s="324"/>
      <c r="O53" s="324"/>
      <c r="P53" s="324"/>
      <c r="Q53" s="324"/>
      <c r="R53" s="324"/>
      <c r="S53" s="324"/>
      <c r="AD53" s="324"/>
      <c r="AE53" s="324"/>
      <c r="AF53" s="324"/>
      <c r="AG53" s="324"/>
      <c r="AH53" s="324"/>
      <c r="AI53" s="324"/>
      <c r="AJ53" s="324"/>
      <c r="AK53" s="324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/>
      <c r="BC53" s="324"/>
      <c r="BD53" s="324"/>
      <c r="BE53" s="324"/>
      <c r="BF53" s="324"/>
      <c r="BG53" s="324"/>
      <c r="BH53" s="324"/>
      <c r="BI53" s="324"/>
      <c r="BJ53" s="324"/>
      <c r="BK53" s="324"/>
      <c r="BL53" s="324"/>
      <c r="BM53" s="324"/>
      <c r="BN53" s="324"/>
      <c r="BO53" s="367"/>
      <c r="BP53" s="367"/>
      <c r="BQ53" s="367"/>
      <c r="BR53" s="367"/>
      <c r="BS53" s="367"/>
      <c r="BT53" s="367"/>
      <c r="BU53" s="367"/>
      <c r="BV53" s="367"/>
      <c r="BW53" s="367"/>
      <c r="BX53" s="367"/>
      <c r="BY53" s="367"/>
      <c r="BZ53" s="367"/>
      <c r="CA53" s="367"/>
      <c r="CB53" s="367"/>
      <c r="CC53" s="367"/>
      <c r="CD53" s="367"/>
      <c r="CE53" s="367"/>
      <c r="CF53" s="367"/>
      <c r="CG53" s="367"/>
      <c r="CH53" s="367"/>
      <c r="CI53" s="367"/>
      <c r="CJ53" s="367"/>
      <c r="CK53" s="367"/>
      <c r="CL53" s="367"/>
      <c r="CM53" s="367"/>
      <c r="CN53" s="367"/>
      <c r="CO53" s="367"/>
      <c r="CP53" s="367"/>
      <c r="CQ53" s="367"/>
      <c r="CR53" s="367"/>
      <c r="CS53" s="367"/>
      <c r="CT53" s="367"/>
      <c r="CU53" s="367"/>
      <c r="CV53" s="367"/>
      <c r="CW53" s="367"/>
      <c r="CX53" s="367"/>
      <c r="CY53" s="367"/>
      <c r="CZ53" s="367"/>
      <c r="DA53" s="367"/>
      <c r="DB53" s="367"/>
      <c r="DC53" s="367"/>
      <c r="DD53" s="367"/>
      <c r="DE53" s="367"/>
      <c r="DF53" s="367"/>
      <c r="DG53" s="367"/>
      <c r="DH53" s="367"/>
      <c r="DI53" s="367"/>
      <c r="DJ53" s="367"/>
      <c r="DK53" s="367"/>
      <c r="DL53" s="367"/>
      <c r="DM53" s="367"/>
      <c r="DN53" s="367"/>
      <c r="DO53" s="367"/>
      <c r="DP53" s="367"/>
      <c r="DQ53" s="367"/>
      <c r="DR53" s="367"/>
      <c r="DS53" s="367"/>
      <c r="DT53" s="367"/>
      <c r="DU53" s="367"/>
      <c r="DV53" s="367"/>
      <c r="DW53" s="367"/>
      <c r="DX53" s="367"/>
    </row>
    <row r="54" spans="5:128" ht="13.5" customHeight="1">
      <c r="E54" s="324"/>
      <c r="F54" s="324"/>
      <c r="G54" s="324"/>
      <c r="H54" s="324"/>
      <c r="K54" s="324"/>
      <c r="L54" s="324"/>
      <c r="M54" s="324"/>
      <c r="N54" s="324"/>
      <c r="O54" s="324"/>
      <c r="P54" s="324"/>
      <c r="Q54" s="324"/>
      <c r="R54" s="324"/>
      <c r="S54" s="324"/>
      <c r="AD54" s="324"/>
      <c r="AE54" s="324"/>
      <c r="AF54" s="324"/>
      <c r="AG54" s="324"/>
      <c r="AH54" s="324"/>
      <c r="AI54" s="324"/>
      <c r="AJ54" s="324"/>
      <c r="AK54" s="324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324"/>
      <c r="BF54" s="324"/>
      <c r="BG54" s="324"/>
      <c r="BH54" s="324"/>
      <c r="BI54" s="324"/>
      <c r="BJ54" s="324"/>
      <c r="BK54" s="324"/>
      <c r="BL54" s="324"/>
      <c r="BM54" s="324"/>
      <c r="BN54" s="324"/>
      <c r="BO54" s="367"/>
      <c r="BP54" s="367"/>
      <c r="BQ54" s="367"/>
      <c r="BR54" s="367"/>
      <c r="BS54" s="367"/>
      <c r="BT54" s="367"/>
      <c r="BU54" s="367"/>
      <c r="BV54" s="367"/>
      <c r="BW54" s="367"/>
      <c r="BX54" s="367"/>
      <c r="BY54" s="367"/>
      <c r="BZ54" s="367"/>
      <c r="CA54" s="367"/>
      <c r="CB54" s="367"/>
      <c r="CC54" s="367"/>
      <c r="CD54" s="367"/>
      <c r="CE54" s="367"/>
      <c r="CF54" s="367"/>
      <c r="CG54" s="367"/>
      <c r="CH54" s="367"/>
      <c r="CI54" s="367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7"/>
      <c r="DL54" s="367"/>
      <c r="DM54" s="367"/>
      <c r="DN54" s="367"/>
      <c r="DO54" s="367"/>
      <c r="DP54" s="367"/>
      <c r="DQ54" s="367"/>
      <c r="DR54" s="367"/>
      <c r="DS54" s="367"/>
      <c r="DT54" s="367"/>
      <c r="DU54" s="367"/>
      <c r="DV54" s="367"/>
      <c r="DW54" s="367"/>
      <c r="DX54" s="367"/>
    </row>
    <row r="55" spans="5:128" ht="13.5" customHeight="1">
      <c r="E55" s="324"/>
      <c r="F55" s="324"/>
      <c r="G55" s="324"/>
      <c r="H55" s="324"/>
      <c r="K55" s="324"/>
      <c r="L55" s="324"/>
      <c r="M55" s="324"/>
      <c r="N55" s="324"/>
      <c r="O55" s="324"/>
      <c r="P55" s="324"/>
      <c r="Q55" s="324"/>
      <c r="R55" s="324"/>
      <c r="S55" s="324"/>
      <c r="AD55" s="324"/>
      <c r="AE55" s="324"/>
      <c r="AF55" s="324"/>
      <c r="AG55" s="324"/>
      <c r="AH55" s="324"/>
      <c r="AI55" s="324"/>
      <c r="AJ55" s="324"/>
      <c r="AK55" s="324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4"/>
      <c r="AX55" s="324"/>
      <c r="AY55" s="324"/>
      <c r="AZ55" s="324"/>
      <c r="BA55" s="324"/>
      <c r="BB55" s="324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N55" s="324"/>
      <c r="BO55" s="367"/>
      <c r="BP55" s="367"/>
      <c r="BQ55" s="367"/>
      <c r="BR55" s="367"/>
      <c r="BS55" s="367"/>
      <c r="BT55" s="367"/>
      <c r="BU55" s="367"/>
      <c r="BV55" s="367"/>
      <c r="BW55" s="367"/>
      <c r="BX55" s="367"/>
      <c r="BY55" s="367"/>
      <c r="BZ55" s="367"/>
      <c r="CA55" s="367"/>
      <c r="CB55" s="367"/>
      <c r="CC55" s="367"/>
      <c r="CD55" s="367"/>
      <c r="CE55" s="367"/>
      <c r="CF55" s="367"/>
      <c r="CG55" s="367"/>
      <c r="CH55" s="367"/>
      <c r="CI55" s="367"/>
      <c r="CJ55" s="367"/>
      <c r="CK55" s="367"/>
      <c r="CL55" s="367"/>
      <c r="CM55" s="367"/>
      <c r="CN55" s="367"/>
      <c r="CO55" s="367"/>
      <c r="CP55" s="367"/>
      <c r="CQ55" s="367"/>
      <c r="CR55" s="367"/>
      <c r="CS55" s="367"/>
      <c r="CT55" s="367"/>
      <c r="CU55" s="367"/>
      <c r="CV55" s="367"/>
      <c r="CW55" s="367"/>
      <c r="CX55" s="367"/>
      <c r="CY55" s="367"/>
      <c r="CZ55" s="367"/>
      <c r="DA55" s="36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  <c r="DU55" s="367"/>
      <c r="DV55" s="367"/>
      <c r="DW55" s="367"/>
      <c r="DX55" s="367"/>
    </row>
    <row r="56" spans="5:128" ht="13.5" customHeight="1">
      <c r="E56" s="324"/>
      <c r="F56" s="324"/>
      <c r="G56" s="324"/>
      <c r="H56" s="324"/>
      <c r="K56" s="324"/>
      <c r="L56" s="324"/>
      <c r="M56" s="324"/>
      <c r="N56" s="324"/>
      <c r="O56" s="324"/>
      <c r="P56" s="324"/>
      <c r="Q56" s="324"/>
      <c r="R56" s="324"/>
      <c r="S56" s="324"/>
      <c r="AD56" s="324"/>
      <c r="AE56" s="324"/>
      <c r="AF56" s="324"/>
      <c r="AG56" s="324"/>
      <c r="AH56" s="324"/>
      <c r="AI56" s="324"/>
      <c r="AJ56" s="324"/>
      <c r="AK56" s="324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4"/>
      <c r="AX56" s="324"/>
      <c r="AY56" s="324"/>
      <c r="AZ56" s="324"/>
      <c r="BA56" s="324"/>
      <c r="BB56" s="324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N56" s="324"/>
      <c r="BO56" s="367"/>
      <c r="BP56" s="367"/>
      <c r="BQ56" s="367"/>
      <c r="BR56" s="367"/>
      <c r="BS56" s="367"/>
      <c r="BT56" s="367"/>
      <c r="BU56" s="367"/>
      <c r="BV56" s="367"/>
      <c r="BW56" s="367"/>
      <c r="BX56" s="367"/>
      <c r="BY56" s="367"/>
      <c r="BZ56" s="367"/>
      <c r="CA56" s="367"/>
      <c r="CB56" s="367"/>
      <c r="CC56" s="367"/>
      <c r="CD56" s="367"/>
      <c r="CE56" s="367"/>
      <c r="CF56" s="367"/>
      <c r="CG56" s="367"/>
      <c r="CH56" s="367"/>
      <c r="CI56" s="367"/>
      <c r="CJ56" s="367"/>
      <c r="CK56" s="367"/>
      <c r="CL56" s="367"/>
      <c r="CM56" s="367"/>
      <c r="CN56" s="367"/>
      <c r="CO56" s="367"/>
      <c r="CP56" s="367"/>
      <c r="CQ56" s="367"/>
      <c r="CR56" s="367"/>
      <c r="CS56" s="367"/>
      <c r="CT56" s="367"/>
      <c r="CU56" s="367"/>
      <c r="CV56" s="367"/>
      <c r="CW56" s="367"/>
      <c r="CX56" s="367"/>
      <c r="CY56" s="367"/>
      <c r="CZ56" s="367"/>
      <c r="DA56" s="36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  <c r="DU56" s="367"/>
      <c r="DV56" s="367"/>
      <c r="DW56" s="367"/>
      <c r="DX56" s="367"/>
    </row>
    <row r="57" spans="5:128" ht="13.5" customHeight="1">
      <c r="E57" s="324"/>
      <c r="F57" s="324"/>
      <c r="G57" s="324"/>
      <c r="H57" s="324"/>
      <c r="K57" s="324"/>
      <c r="L57" s="324"/>
      <c r="M57" s="324"/>
      <c r="N57" s="324"/>
      <c r="O57" s="324"/>
      <c r="P57" s="324"/>
      <c r="Q57" s="324"/>
      <c r="R57" s="324"/>
      <c r="S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4"/>
      <c r="AX57" s="324"/>
      <c r="AY57" s="324"/>
      <c r="AZ57" s="324"/>
      <c r="BA57" s="324"/>
      <c r="BB57" s="324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N57" s="324"/>
      <c r="BO57" s="367"/>
      <c r="BP57" s="367"/>
      <c r="BQ57" s="367"/>
      <c r="BR57" s="367"/>
      <c r="BS57" s="367"/>
      <c r="BT57" s="367"/>
      <c r="BU57" s="367"/>
      <c r="BV57" s="367"/>
      <c r="BW57" s="367"/>
      <c r="BX57" s="367"/>
      <c r="BY57" s="367"/>
      <c r="BZ57" s="367"/>
      <c r="CA57" s="367"/>
      <c r="CB57" s="367"/>
      <c r="CC57" s="367"/>
      <c r="CD57" s="367"/>
      <c r="CE57" s="367"/>
      <c r="CF57" s="367"/>
      <c r="CG57" s="367"/>
      <c r="CH57" s="367"/>
      <c r="CI57" s="367"/>
      <c r="CJ57" s="367"/>
      <c r="CK57" s="367"/>
      <c r="CL57" s="367"/>
      <c r="CM57" s="367"/>
      <c r="CN57" s="367"/>
      <c r="CO57" s="367"/>
      <c r="CP57" s="367"/>
      <c r="CQ57" s="367"/>
      <c r="CR57" s="367"/>
      <c r="CS57" s="367"/>
      <c r="CT57" s="367"/>
      <c r="CU57" s="367"/>
      <c r="CV57" s="367"/>
      <c r="CW57" s="367"/>
      <c r="CX57" s="367"/>
      <c r="CY57" s="367"/>
      <c r="CZ57" s="367"/>
      <c r="DA57" s="36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  <c r="DU57" s="367"/>
      <c r="DV57" s="367"/>
      <c r="DW57" s="367"/>
      <c r="DX57" s="367"/>
    </row>
    <row r="58" spans="5:128" ht="13.5" customHeight="1">
      <c r="E58" s="324"/>
      <c r="F58" s="324"/>
      <c r="G58" s="324"/>
      <c r="H58" s="324"/>
      <c r="K58" s="324"/>
      <c r="L58" s="324"/>
      <c r="M58" s="324"/>
      <c r="N58" s="324"/>
      <c r="O58" s="324"/>
      <c r="P58" s="324"/>
      <c r="Q58" s="324"/>
      <c r="R58" s="324"/>
      <c r="S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4"/>
      <c r="AX58" s="324"/>
      <c r="AY58" s="324"/>
      <c r="AZ58" s="324"/>
      <c r="BA58" s="324"/>
      <c r="BB58" s="324"/>
      <c r="BC58" s="324"/>
      <c r="BD58" s="324"/>
      <c r="BE58" s="324"/>
      <c r="BF58" s="324"/>
      <c r="BG58" s="324"/>
      <c r="BH58" s="324"/>
      <c r="BI58" s="324"/>
      <c r="BJ58" s="324"/>
      <c r="BK58" s="324"/>
      <c r="BL58" s="324"/>
      <c r="BM58" s="324"/>
      <c r="BN58" s="324"/>
      <c r="BO58" s="367"/>
      <c r="BP58" s="367"/>
      <c r="BQ58" s="367"/>
      <c r="BR58" s="367"/>
      <c r="BS58" s="367"/>
      <c r="BT58" s="367"/>
      <c r="BU58" s="367"/>
      <c r="BV58" s="367"/>
      <c r="BW58" s="367"/>
      <c r="BX58" s="367"/>
      <c r="BY58" s="367"/>
      <c r="BZ58" s="367"/>
      <c r="CA58" s="367"/>
      <c r="CB58" s="367"/>
      <c r="CC58" s="367"/>
      <c r="CD58" s="367"/>
      <c r="CE58" s="367"/>
      <c r="CF58" s="367"/>
      <c r="CG58" s="367"/>
      <c r="CH58" s="367"/>
      <c r="CI58" s="367"/>
      <c r="CJ58" s="367"/>
      <c r="CK58" s="367"/>
      <c r="CL58" s="367"/>
      <c r="CM58" s="367"/>
      <c r="CN58" s="367"/>
      <c r="CO58" s="367"/>
      <c r="CP58" s="367"/>
      <c r="CQ58" s="367"/>
      <c r="CR58" s="367"/>
      <c r="CS58" s="367"/>
      <c r="CT58" s="367"/>
      <c r="CU58" s="367"/>
      <c r="CV58" s="367"/>
      <c r="CW58" s="367"/>
      <c r="CX58" s="367"/>
      <c r="CY58" s="367"/>
      <c r="CZ58" s="367"/>
      <c r="DA58" s="36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  <c r="DU58" s="367"/>
      <c r="DV58" s="367"/>
      <c r="DW58" s="367"/>
      <c r="DX58" s="367"/>
    </row>
    <row r="59" spans="5:128" ht="13.5" customHeight="1">
      <c r="E59" s="324"/>
      <c r="F59" s="324"/>
      <c r="G59" s="324"/>
      <c r="H59" s="324"/>
      <c r="K59" s="324"/>
      <c r="L59" s="324"/>
      <c r="M59" s="324"/>
      <c r="N59" s="324"/>
      <c r="O59" s="324"/>
      <c r="P59" s="324"/>
      <c r="Q59" s="324"/>
      <c r="R59" s="324"/>
      <c r="S59" s="324"/>
      <c r="AD59" s="324"/>
      <c r="AE59" s="324"/>
      <c r="AF59" s="324"/>
      <c r="AG59" s="324"/>
      <c r="AH59" s="324"/>
      <c r="AI59" s="324"/>
      <c r="AJ59" s="324"/>
      <c r="AK59" s="324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4"/>
      <c r="AX59" s="324"/>
      <c r="AY59" s="324"/>
      <c r="AZ59" s="324"/>
      <c r="BA59" s="324"/>
      <c r="BB59" s="324"/>
      <c r="BC59" s="324"/>
      <c r="BD59" s="324"/>
      <c r="BE59" s="324"/>
      <c r="BF59" s="324"/>
      <c r="BG59" s="324"/>
      <c r="BH59" s="324"/>
      <c r="BI59" s="324"/>
      <c r="BJ59" s="324"/>
      <c r="BK59" s="324"/>
      <c r="BL59" s="324"/>
      <c r="BM59" s="324"/>
      <c r="BN59" s="324"/>
      <c r="BO59" s="367"/>
      <c r="BP59" s="367"/>
      <c r="BQ59" s="367"/>
      <c r="BR59" s="367"/>
      <c r="BS59" s="367"/>
      <c r="BT59" s="367"/>
      <c r="BU59" s="367"/>
      <c r="BV59" s="367"/>
      <c r="BW59" s="367"/>
      <c r="BX59" s="367"/>
      <c r="BY59" s="367"/>
      <c r="BZ59" s="367"/>
      <c r="CA59" s="367"/>
      <c r="CB59" s="367"/>
      <c r="CC59" s="367"/>
      <c r="CD59" s="367"/>
      <c r="CE59" s="367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367"/>
      <c r="CR59" s="367"/>
      <c r="CS59" s="367"/>
      <c r="CT59" s="367"/>
      <c r="CU59" s="367"/>
      <c r="CV59" s="367"/>
      <c r="CW59" s="367"/>
      <c r="CX59" s="367"/>
      <c r="CY59" s="367"/>
      <c r="CZ59" s="367"/>
      <c r="DA59" s="36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  <c r="DU59" s="367"/>
      <c r="DV59" s="367"/>
      <c r="DW59" s="367"/>
      <c r="DX59" s="367"/>
    </row>
    <row r="60" spans="5:128" ht="13.5" customHeight="1">
      <c r="E60" s="324"/>
      <c r="F60" s="324"/>
      <c r="G60" s="324"/>
      <c r="H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  <c r="AC60" s="324"/>
      <c r="AD60" s="324"/>
      <c r="AE60" s="324"/>
      <c r="AF60" s="324"/>
      <c r="AG60" s="324"/>
      <c r="AH60" s="324"/>
      <c r="AI60" s="324"/>
      <c r="AJ60" s="324"/>
      <c r="AK60" s="32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  <c r="AW60" s="324"/>
      <c r="AX60" s="324"/>
      <c r="AY60" s="324"/>
      <c r="AZ60" s="324"/>
      <c r="BA60" s="324"/>
      <c r="BB60" s="324"/>
      <c r="BC60" s="324"/>
      <c r="BD60" s="324"/>
      <c r="BE60" s="324"/>
      <c r="BF60" s="324"/>
      <c r="BG60" s="324"/>
      <c r="BH60" s="324"/>
      <c r="BI60" s="324"/>
      <c r="BJ60" s="324"/>
      <c r="BK60" s="324"/>
      <c r="BL60" s="324"/>
      <c r="BM60" s="324"/>
      <c r="BN60" s="324"/>
      <c r="BO60" s="367"/>
      <c r="BP60" s="367"/>
      <c r="BQ60" s="367"/>
      <c r="BR60" s="367"/>
      <c r="BS60" s="367"/>
      <c r="BT60" s="367"/>
      <c r="BU60" s="367"/>
      <c r="BV60" s="367"/>
      <c r="BW60" s="367"/>
      <c r="BX60" s="367"/>
      <c r="BY60" s="367"/>
      <c r="BZ60" s="367"/>
      <c r="CA60" s="367"/>
      <c r="CB60" s="367"/>
      <c r="CC60" s="367"/>
      <c r="CD60" s="367"/>
      <c r="CE60" s="367"/>
      <c r="CF60" s="367"/>
      <c r="CG60" s="367"/>
      <c r="CH60" s="367"/>
      <c r="CI60" s="367"/>
      <c r="CJ60" s="367"/>
      <c r="CK60" s="367"/>
      <c r="CL60" s="367"/>
      <c r="CM60" s="367"/>
      <c r="CN60" s="367"/>
      <c r="CO60" s="367"/>
      <c r="CP60" s="367"/>
      <c r="CQ60" s="367"/>
      <c r="CR60" s="367"/>
      <c r="CS60" s="367"/>
      <c r="CT60" s="367"/>
      <c r="CU60" s="367"/>
      <c r="CV60" s="367"/>
      <c r="CW60" s="367"/>
      <c r="CX60" s="367"/>
      <c r="CY60" s="367"/>
      <c r="CZ60" s="367"/>
      <c r="DA60" s="36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  <c r="DU60" s="367"/>
      <c r="DV60" s="367"/>
      <c r="DW60" s="367"/>
      <c r="DX60" s="367"/>
    </row>
    <row r="61" spans="5:128" ht="13.5" customHeight="1">
      <c r="E61" s="324"/>
      <c r="F61" s="324"/>
      <c r="G61" s="324"/>
      <c r="H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4"/>
      <c r="AW61" s="324"/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4"/>
      <c r="BM61" s="324"/>
      <c r="BN61" s="324"/>
      <c r="BO61" s="367"/>
      <c r="BP61" s="367"/>
      <c r="BQ61" s="367"/>
      <c r="BR61" s="367"/>
      <c r="BS61" s="367"/>
      <c r="BT61" s="367"/>
      <c r="BU61" s="367"/>
      <c r="BV61" s="367"/>
      <c r="BW61" s="367"/>
      <c r="BX61" s="367"/>
      <c r="BY61" s="367"/>
      <c r="BZ61" s="367"/>
      <c r="CA61" s="367"/>
      <c r="CB61" s="367"/>
      <c r="CC61" s="367"/>
      <c r="CD61" s="367"/>
      <c r="CE61" s="367"/>
      <c r="CF61" s="367"/>
      <c r="CG61" s="367"/>
      <c r="CH61" s="367"/>
      <c r="CI61" s="367"/>
      <c r="CJ61" s="367"/>
      <c r="CK61" s="367"/>
      <c r="CL61" s="367"/>
      <c r="CM61" s="367"/>
      <c r="CN61" s="367"/>
      <c r="CO61" s="367"/>
      <c r="CP61" s="367"/>
      <c r="CQ61" s="367"/>
      <c r="CR61" s="367"/>
      <c r="CS61" s="367"/>
      <c r="CT61" s="367"/>
      <c r="CU61" s="367"/>
      <c r="CV61" s="367"/>
      <c r="CW61" s="367"/>
      <c r="CX61" s="367"/>
      <c r="CY61" s="367"/>
      <c r="CZ61" s="367"/>
      <c r="DA61" s="367"/>
      <c r="DB61" s="367"/>
      <c r="DC61" s="367"/>
      <c r="DD61" s="367"/>
      <c r="DE61" s="367"/>
      <c r="DF61" s="367"/>
      <c r="DG61" s="367"/>
      <c r="DH61" s="367"/>
      <c r="DI61" s="367"/>
      <c r="DJ61" s="367"/>
      <c r="DK61" s="367"/>
      <c r="DL61" s="367"/>
      <c r="DM61" s="367"/>
      <c r="DN61" s="367"/>
      <c r="DO61" s="367"/>
      <c r="DP61" s="367"/>
      <c r="DQ61" s="367"/>
      <c r="DR61" s="367"/>
      <c r="DS61" s="367"/>
      <c r="DT61" s="367"/>
      <c r="DU61" s="367"/>
      <c r="DV61" s="367"/>
      <c r="DW61" s="367"/>
      <c r="DX61" s="367"/>
    </row>
    <row r="62" spans="5:128" ht="13.5" customHeight="1">
      <c r="E62" s="324"/>
      <c r="F62" s="324"/>
      <c r="G62" s="324"/>
      <c r="H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  <c r="AA62" s="324"/>
      <c r="AB62" s="324"/>
      <c r="AC62" s="324"/>
      <c r="AD62" s="324"/>
      <c r="AE62" s="324"/>
      <c r="AF62" s="324"/>
      <c r="AG62" s="324"/>
      <c r="AH62" s="324"/>
      <c r="AI62" s="324"/>
      <c r="AJ62" s="324"/>
      <c r="AK62" s="324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  <c r="AW62" s="324"/>
      <c r="AX62" s="324"/>
      <c r="AY62" s="324"/>
      <c r="AZ62" s="324"/>
      <c r="BA62" s="324"/>
      <c r="BB62" s="324"/>
      <c r="BC62" s="324"/>
      <c r="BD62" s="324"/>
      <c r="BE62" s="324"/>
      <c r="BF62" s="324"/>
      <c r="BG62" s="324"/>
      <c r="BH62" s="324"/>
      <c r="BI62" s="324"/>
      <c r="BJ62" s="324"/>
      <c r="BK62" s="324"/>
      <c r="BL62" s="324"/>
      <c r="BM62" s="324"/>
      <c r="BN62" s="324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  <c r="DU62" s="367"/>
      <c r="DV62" s="367"/>
      <c r="DW62" s="367"/>
      <c r="DX62" s="367"/>
    </row>
    <row r="63" spans="5:128" ht="13.5" customHeight="1">
      <c r="E63" s="324"/>
      <c r="F63" s="324"/>
      <c r="G63" s="324"/>
      <c r="H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  <c r="AA63" s="324"/>
      <c r="AB63" s="324"/>
      <c r="AC63" s="324"/>
      <c r="AD63" s="324"/>
      <c r="AE63" s="324"/>
      <c r="AF63" s="324"/>
      <c r="AG63" s="324"/>
      <c r="AH63" s="324"/>
      <c r="AI63" s="324"/>
      <c r="AJ63" s="324"/>
      <c r="AK63" s="324"/>
      <c r="AL63" s="324"/>
      <c r="AM63" s="324"/>
      <c r="AN63" s="324"/>
      <c r="AO63" s="324"/>
      <c r="AP63" s="324"/>
      <c r="AQ63" s="324"/>
      <c r="AR63" s="324"/>
      <c r="AS63" s="324"/>
      <c r="AT63" s="324"/>
      <c r="AU63" s="324"/>
      <c r="AV63" s="324"/>
      <c r="AW63" s="324"/>
      <c r="AX63" s="324"/>
      <c r="AY63" s="324"/>
      <c r="AZ63" s="324"/>
      <c r="BA63" s="324"/>
      <c r="BB63" s="324"/>
      <c r="BC63" s="324"/>
      <c r="BD63" s="324"/>
      <c r="BE63" s="324"/>
      <c r="BF63" s="324"/>
      <c r="BG63" s="324"/>
      <c r="BH63" s="324"/>
      <c r="BI63" s="324"/>
      <c r="BJ63" s="324"/>
      <c r="BK63" s="324"/>
      <c r="BL63" s="324"/>
      <c r="BM63" s="324"/>
      <c r="BN63" s="324"/>
      <c r="BO63" s="367"/>
      <c r="BP63" s="367"/>
      <c r="BQ63" s="367"/>
      <c r="BR63" s="367"/>
      <c r="BS63" s="367"/>
      <c r="BT63" s="367"/>
      <c r="BU63" s="367"/>
      <c r="BV63" s="367"/>
      <c r="BW63" s="367"/>
      <c r="BX63" s="367"/>
      <c r="BY63" s="367"/>
      <c r="BZ63" s="367"/>
      <c r="CA63" s="367"/>
      <c r="CB63" s="367"/>
      <c r="CC63" s="367"/>
      <c r="CD63" s="367"/>
      <c r="CE63" s="367"/>
      <c r="CF63" s="367"/>
      <c r="CG63" s="367"/>
      <c r="CH63" s="367"/>
      <c r="CI63" s="367"/>
      <c r="CJ63" s="367"/>
      <c r="CK63" s="367"/>
      <c r="CL63" s="367"/>
      <c r="CM63" s="367"/>
      <c r="CN63" s="367"/>
      <c r="CO63" s="367"/>
      <c r="CP63" s="367"/>
      <c r="CQ63" s="367"/>
      <c r="CR63" s="367"/>
      <c r="CS63" s="367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367"/>
      <c r="DH63" s="367"/>
      <c r="DI63" s="367"/>
      <c r="DJ63" s="367"/>
      <c r="DK63" s="367"/>
      <c r="DL63" s="367"/>
      <c r="DM63" s="367"/>
      <c r="DN63" s="367"/>
      <c r="DO63" s="367"/>
      <c r="DP63" s="367"/>
      <c r="DQ63" s="367"/>
      <c r="DR63" s="367"/>
      <c r="DS63" s="367"/>
      <c r="DT63" s="367"/>
      <c r="DU63" s="367"/>
      <c r="DV63" s="367"/>
      <c r="DW63" s="367"/>
      <c r="DX63" s="367"/>
    </row>
    <row r="64" spans="5:128" ht="13.5" customHeight="1">
      <c r="E64" s="324"/>
      <c r="F64" s="324"/>
      <c r="G64" s="324"/>
      <c r="H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  <c r="AA64" s="324"/>
      <c r="AB64" s="324"/>
      <c r="AC64" s="324"/>
      <c r="AD64" s="324"/>
      <c r="AE64" s="324"/>
      <c r="AF64" s="324"/>
      <c r="AG64" s="324"/>
      <c r="AH64" s="324"/>
      <c r="AI64" s="324"/>
      <c r="AJ64" s="324"/>
      <c r="AK64" s="324"/>
      <c r="AL64" s="324"/>
      <c r="AM64" s="324"/>
      <c r="AN64" s="324"/>
      <c r="AO64" s="324"/>
      <c r="AP64" s="324"/>
      <c r="AQ64" s="324"/>
      <c r="AR64" s="324"/>
      <c r="AS64" s="324"/>
      <c r="AT64" s="324"/>
      <c r="AU64" s="324"/>
      <c r="AV64" s="324"/>
      <c r="AW64" s="324"/>
      <c r="AX64" s="324"/>
      <c r="AY64" s="324"/>
      <c r="AZ64" s="324"/>
      <c r="BA64" s="324"/>
      <c r="BB64" s="324"/>
      <c r="BC64" s="324"/>
      <c r="BD64" s="324"/>
      <c r="BE64" s="324"/>
      <c r="BF64" s="324"/>
      <c r="BG64" s="324"/>
      <c r="BH64" s="324"/>
      <c r="BI64" s="324"/>
      <c r="BJ64" s="324"/>
      <c r="BK64" s="324"/>
      <c r="BL64" s="324"/>
      <c r="BM64" s="324"/>
      <c r="BN64" s="324"/>
      <c r="BO64" s="367"/>
      <c r="BP64" s="367"/>
      <c r="BQ64" s="367"/>
      <c r="BR64" s="367"/>
      <c r="BS64" s="367"/>
      <c r="BT64" s="367"/>
      <c r="BU64" s="367"/>
      <c r="BV64" s="367"/>
      <c r="BW64" s="367"/>
      <c r="BX64" s="367"/>
      <c r="BY64" s="367"/>
      <c r="BZ64" s="367"/>
      <c r="CA64" s="367"/>
      <c r="CB64" s="367"/>
      <c r="CC64" s="367"/>
      <c r="CD64" s="367"/>
      <c r="CE64" s="367"/>
      <c r="CF64" s="367"/>
      <c r="CG64" s="367"/>
      <c r="CH64" s="367"/>
      <c r="CI64" s="367"/>
      <c r="CJ64" s="367"/>
      <c r="CK64" s="367"/>
      <c r="CL64" s="367"/>
      <c r="CM64" s="367"/>
      <c r="CN64" s="367"/>
      <c r="CO64" s="367"/>
      <c r="CP64" s="367"/>
      <c r="CQ64" s="367"/>
      <c r="CR64" s="367"/>
      <c r="CS64" s="367"/>
      <c r="CT64" s="367"/>
      <c r="CU64" s="367"/>
      <c r="CV64" s="367"/>
      <c r="CW64" s="367"/>
      <c r="CX64" s="367"/>
      <c r="CY64" s="367"/>
      <c r="CZ64" s="367"/>
      <c r="DA64" s="367"/>
      <c r="DB64" s="367"/>
      <c r="DC64" s="367"/>
      <c r="DD64" s="367"/>
      <c r="DE64" s="367"/>
      <c r="DF64" s="367"/>
      <c r="DG64" s="367"/>
      <c r="DH64" s="367"/>
      <c r="DI64" s="367"/>
      <c r="DJ64" s="367"/>
      <c r="DK64" s="367"/>
      <c r="DL64" s="367"/>
      <c r="DM64" s="367"/>
      <c r="DN64" s="367"/>
      <c r="DO64" s="367"/>
      <c r="DP64" s="367"/>
      <c r="DQ64" s="367"/>
      <c r="DR64" s="367"/>
      <c r="DS64" s="367"/>
      <c r="DT64" s="367"/>
      <c r="DU64" s="367"/>
      <c r="DV64" s="367"/>
      <c r="DW64" s="367"/>
      <c r="DX64" s="367"/>
    </row>
    <row r="65" spans="5:128" ht="13.5" customHeight="1">
      <c r="E65" s="324"/>
      <c r="F65" s="324"/>
      <c r="G65" s="324"/>
      <c r="H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24"/>
      <c r="AB65" s="324"/>
      <c r="AC65" s="324"/>
      <c r="AD65" s="324"/>
      <c r="AE65" s="324"/>
      <c r="AF65" s="324"/>
      <c r="AG65" s="324"/>
      <c r="AH65" s="324"/>
      <c r="AI65" s="324"/>
      <c r="AJ65" s="324"/>
      <c r="AK65" s="324"/>
      <c r="AL65" s="324"/>
      <c r="AM65" s="324"/>
      <c r="AN65" s="324"/>
      <c r="AO65" s="324"/>
      <c r="AP65" s="324"/>
      <c r="AQ65" s="324"/>
      <c r="AR65" s="324"/>
      <c r="AS65" s="324"/>
      <c r="AT65" s="324"/>
      <c r="AU65" s="324"/>
      <c r="AV65" s="324"/>
      <c r="AW65" s="324"/>
      <c r="AX65" s="324"/>
      <c r="AY65" s="324"/>
      <c r="AZ65" s="324"/>
      <c r="BA65" s="324"/>
      <c r="BB65" s="324"/>
      <c r="BC65" s="324"/>
      <c r="BD65" s="324"/>
      <c r="BE65" s="324"/>
      <c r="BF65" s="324"/>
      <c r="BG65" s="324"/>
      <c r="BH65" s="324"/>
      <c r="BI65" s="324"/>
      <c r="BJ65" s="324"/>
      <c r="BK65" s="324"/>
      <c r="BL65" s="324"/>
      <c r="BM65" s="324"/>
      <c r="BN65" s="324"/>
      <c r="BO65" s="367"/>
      <c r="BP65" s="367"/>
      <c r="BQ65" s="367"/>
      <c r="BR65" s="367"/>
      <c r="BS65" s="367"/>
      <c r="BT65" s="367"/>
      <c r="BU65" s="367"/>
      <c r="BV65" s="367"/>
      <c r="BW65" s="367"/>
      <c r="BX65" s="367"/>
      <c r="BY65" s="367"/>
      <c r="BZ65" s="367"/>
      <c r="CA65" s="367"/>
      <c r="CB65" s="367"/>
      <c r="CC65" s="367"/>
      <c r="CD65" s="367"/>
      <c r="CE65" s="367"/>
      <c r="CF65" s="367"/>
      <c r="CG65" s="367"/>
      <c r="CH65" s="367"/>
      <c r="CI65" s="367"/>
      <c r="CJ65" s="367"/>
      <c r="CK65" s="367"/>
      <c r="CL65" s="367"/>
      <c r="CM65" s="367"/>
      <c r="CN65" s="367"/>
      <c r="CO65" s="367"/>
      <c r="CP65" s="367"/>
      <c r="CQ65" s="367"/>
      <c r="CR65" s="367"/>
      <c r="CS65" s="367"/>
      <c r="CT65" s="367"/>
      <c r="CU65" s="367"/>
      <c r="CV65" s="367"/>
      <c r="CW65" s="367"/>
      <c r="CX65" s="367"/>
      <c r="CY65" s="367"/>
      <c r="CZ65" s="367"/>
      <c r="DA65" s="36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  <c r="DU65" s="367"/>
      <c r="DV65" s="367"/>
      <c r="DW65" s="367"/>
      <c r="DX65" s="367"/>
    </row>
    <row r="66" spans="5:128" ht="13.5" customHeight="1">
      <c r="E66" s="324"/>
      <c r="F66" s="324"/>
      <c r="G66" s="324"/>
      <c r="H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24"/>
      <c r="AB66" s="324"/>
      <c r="AC66" s="324"/>
      <c r="AD66" s="324"/>
      <c r="AE66" s="324"/>
      <c r="AF66" s="324"/>
      <c r="AG66" s="324"/>
      <c r="AH66" s="324"/>
      <c r="AI66" s="324"/>
      <c r="AJ66" s="324"/>
      <c r="AK66" s="324"/>
      <c r="AL66" s="324"/>
      <c r="AM66" s="324"/>
      <c r="AN66" s="324"/>
      <c r="AO66" s="324"/>
      <c r="AP66" s="324"/>
      <c r="AQ66" s="324"/>
      <c r="AR66" s="324"/>
      <c r="AS66" s="324"/>
      <c r="AT66" s="324"/>
      <c r="AU66" s="324"/>
      <c r="AV66" s="324"/>
      <c r="AW66" s="324"/>
      <c r="AX66" s="324"/>
      <c r="AY66" s="324"/>
      <c r="AZ66" s="324"/>
      <c r="BA66" s="324"/>
      <c r="BB66" s="324"/>
      <c r="BC66" s="324"/>
      <c r="BD66" s="324"/>
      <c r="BE66" s="324"/>
      <c r="BF66" s="324"/>
      <c r="BG66" s="324"/>
      <c r="BH66" s="324"/>
      <c r="BI66" s="324"/>
      <c r="BJ66" s="324"/>
      <c r="BK66" s="324"/>
      <c r="BL66" s="324"/>
      <c r="BM66" s="324"/>
      <c r="BN66" s="324"/>
      <c r="BO66" s="367"/>
      <c r="BP66" s="367"/>
      <c r="BQ66" s="367"/>
      <c r="BR66" s="367"/>
      <c r="BS66" s="367"/>
      <c r="BT66" s="367"/>
      <c r="BU66" s="367"/>
      <c r="BV66" s="367"/>
      <c r="BW66" s="367"/>
      <c r="BX66" s="367"/>
      <c r="BY66" s="367"/>
      <c r="BZ66" s="367"/>
      <c r="CA66" s="367"/>
      <c r="CB66" s="367"/>
      <c r="CC66" s="367"/>
      <c r="CD66" s="367"/>
      <c r="CE66" s="367"/>
      <c r="CF66" s="367"/>
      <c r="CG66" s="367"/>
      <c r="CH66" s="367"/>
      <c r="CI66" s="367"/>
      <c r="CJ66" s="367"/>
      <c r="CK66" s="367"/>
      <c r="CL66" s="367"/>
      <c r="CM66" s="367"/>
      <c r="CN66" s="367"/>
      <c r="CO66" s="367"/>
      <c r="CP66" s="367"/>
      <c r="CQ66" s="367"/>
      <c r="CR66" s="367"/>
      <c r="CS66" s="367"/>
      <c r="CT66" s="367"/>
      <c r="CU66" s="367"/>
      <c r="CV66" s="367"/>
      <c r="CW66" s="367"/>
      <c r="CX66" s="367"/>
      <c r="CY66" s="367"/>
      <c r="CZ66" s="367"/>
      <c r="DA66" s="36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  <c r="DU66" s="367"/>
      <c r="DV66" s="367"/>
      <c r="DW66" s="367"/>
      <c r="DX66" s="367"/>
    </row>
    <row r="67" spans="5:128" ht="13.5" customHeight="1">
      <c r="E67" s="324"/>
      <c r="F67" s="324"/>
      <c r="G67" s="324"/>
      <c r="H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  <c r="AA67" s="324"/>
      <c r="AB67" s="324"/>
      <c r="AC67" s="324"/>
      <c r="AD67" s="324"/>
      <c r="AE67" s="324"/>
      <c r="AF67" s="324"/>
      <c r="AG67" s="324"/>
      <c r="AH67" s="324"/>
      <c r="AI67" s="324"/>
      <c r="AJ67" s="324"/>
      <c r="AK67" s="324"/>
      <c r="AL67" s="324"/>
      <c r="AM67" s="324"/>
      <c r="AN67" s="324"/>
      <c r="AO67" s="324"/>
      <c r="AP67" s="324"/>
      <c r="AQ67" s="324"/>
      <c r="AR67" s="324"/>
      <c r="AS67" s="324"/>
      <c r="AT67" s="324"/>
      <c r="AU67" s="324"/>
      <c r="AV67" s="324"/>
      <c r="AW67" s="324"/>
      <c r="AX67" s="324"/>
      <c r="AY67" s="324"/>
      <c r="AZ67" s="324"/>
      <c r="BA67" s="324"/>
      <c r="BB67" s="324"/>
      <c r="BC67" s="324"/>
      <c r="BD67" s="324"/>
      <c r="BE67" s="324"/>
      <c r="BF67" s="324"/>
      <c r="BG67" s="324"/>
      <c r="BH67" s="324"/>
      <c r="BI67" s="324"/>
      <c r="BJ67" s="324"/>
      <c r="BK67" s="324"/>
      <c r="BL67" s="324"/>
      <c r="BM67" s="324"/>
      <c r="BN67" s="324"/>
      <c r="BO67" s="367"/>
      <c r="BP67" s="367"/>
      <c r="BQ67" s="367"/>
      <c r="BR67" s="367"/>
      <c r="BS67" s="367"/>
      <c r="BT67" s="367"/>
      <c r="BU67" s="367"/>
      <c r="BV67" s="367"/>
      <c r="BW67" s="367"/>
      <c r="BX67" s="367"/>
      <c r="BY67" s="367"/>
      <c r="BZ67" s="367"/>
      <c r="CA67" s="367"/>
      <c r="CB67" s="367"/>
      <c r="CC67" s="367"/>
      <c r="CD67" s="367"/>
      <c r="CE67" s="367"/>
      <c r="CF67" s="367"/>
      <c r="CG67" s="367"/>
      <c r="CH67" s="367"/>
      <c r="CI67" s="367"/>
      <c r="CJ67" s="367"/>
      <c r="CK67" s="367"/>
      <c r="CL67" s="367"/>
      <c r="CM67" s="367"/>
      <c r="CN67" s="367"/>
      <c r="CO67" s="367"/>
      <c r="CP67" s="367"/>
      <c r="CQ67" s="367"/>
      <c r="CR67" s="367"/>
      <c r="CS67" s="367"/>
      <c r="CT67" s="367"/>
      <c r="CU67" s="367"/>
      <c r="CV67" s="367"/>
      <c r="CW67" s="367"/>
      <c r="CX67" s="367"/>
      <c r="CY67" s="367"/>
      <c r="CZ67" s="367"/>
      <c r="DA67" s="36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  <c r="DU67" s="367"/>
      <c r="DV67" s="367"/>
      <c r="DW67" s="367"/>
      <c r="DX67" s="367"/>
    </row>
    <row r="68" spans="5:128" ht="13.5" customHeight="1">
      <c r="E68" s="324"/>
      <c r="F68" s="324"/>
      <c r="G68" s="324"/>
      <c r="H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  <c r="AA68" s="324"/>
      <c r="AB68" s="324"/>
      <c r="AC68" s="324"/>
      <c r="AD68" s="324"/>
      <c r="AE68" s="324"/>
      <c r="AF68" s="324"/>
      <c r="AG68" s="324"/>
      <c r="AH68" s="324"/>
      <c r="AI68" s="324"/>
      <c r="AJ68" s="324"/>
      <c r="AK68" s="324"/>
      <c r="AL68" s="324"/>
      <c r="AM68" s="324"/>
      <c r="AN68" s="324"/>
      <c r="AO68" s="324"/>
      <c r="AP68" s="324"/>
      <c r="AQ68" s="324"/>
      <c r="AR68" s="324"/>
      <c r="AS68" s="324"/>
      <c r="AT68" s="324"/>
      <c r="AU68" s="324"/>
      <c r="AV68" s="324"/>
      <c r="AW68" s="324"/>
      <c r="AX68" s="324"/>
      <c r="AY68" s="324"/>
      <c r="AZ68" s="324"/>
      <c r="BA68" s="324"/>
      <c r="BB68" s="324"/>
      <c r="BC68" s="324"/>
      <c r="BD68" s="324"/>
      <c r="BE68" s="324"/>
      <c r="BF68" s="324"/>
      <c r="BG68" s="324"/>
      <c r="BH68" s="324"/>
      <c r="BI68" s="324"/>
      <c r="BJ68" s="324"/>
      <c r="BK68" s="324"/>
      <c r="BL68" s="324"/>
      <c r="BM68" s="324"/>
      <c r="BN68" s="324"/>
      <c r="BO68" s="367"/>
      <c r="BP68" s="367"/>
      <c r="BQ68" s="367"/>
      <c r="BR68" s="367"/>
      <c r="BS68" s="367"/>
      <c r="BT68" s="367"/>
      <c r="BU68" s="367"/>
      <c r="BV68" s="367"/>
      <c r="BW68" s="367"/>
      <c r="BX68" s="367"/>
      <c r="BY68" s="367"/>
      <c r="BZ68" s="367"/>
      <c r="CA68" s="367"/>
      <c r="CB68" s="367"/>
      <c r="CC68" s="367"/>
      <c r="CD68" s="367"/>
      <c r="CE68" s="367"/>
      <c r="CF68" s="367"/>
      <c r="CG68" s="367"/>
      <c r="CH68" s="367"/>
      <c r="CI68" s="367"/>
      <c r="CJ68" s="367"/>
      <c r="CK68" s="367"/>
      <c r="CL68" s="367"/>
      <c r="CM68" s="367"/>
      <c r="CN68" s="367"/>
      <c r="CO68" s="367"/>
      <c r="CP68" s="367"/>
      <c r="CQ68" s="367"/>
      <c r="CR68" s="367"/>
      <c r="CS68" s="367"/>
      <c r="CT68" s="367"/>
      <c r="CU68" s="367"/>
      <c r="CV68" s="367"/>
      <c r="CW68" s="367"/>
      <c r="CX68" s="367"/>
      <c r="CY68" s="367"/>
      <c r="CZ68" s="367"/>
      <c r="DA68" s="36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  <c r="DU68" s="367"/>
      <c r="DV68" s="367"/>
      <c r="DW68" s="367"/>
      <c r="DX68" s="367"/>
    </row>
    <row r="69" spans="5:128" ht="13.5" customHeight="1">
      <c r="E69" s="324"/>
      <c r="F69" s="324"/>
      <c r="G69" s="324"/>
      <c r="H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  <c r="AA69" s="324"/>
      <c r="AB69" s="324"/>
      <c r="AC69" s="324"/>
      <c r="AD69" s="324"/>
      <c r="AE69" s="324"/>
      <c r="AF69" s="324"/>
      <c r="AG69" s="324"/>
      <c r="AH69" s="324"/>
      <c r="AI69" s="324"/>
      <c r="AJ69" s="324"/>
      <c r="AK69" s="324"/>
      <c r="AL69" s="324"/>
      <c r="AM69" s="324"/>
      <c r="AN69" s="324"/>
      <c r="AO69" s="324"/>
      <c r="AP69" s="324"/>
      <c r="AQ69" s="324"/>
      <c r="AR69" s="324"/>
      <c r="AS69" s="324"/>
      <c r="AT69" s="324"/>
      <c r="AU69" s="324"/>
      <c r="AV69" s="324"/>
      <c r="AW69" s="324"/>
      <c r="AX69" s="324"/>
      <c r="AY69" s="324"/>
      <c r="AZ69" s="324"/>
      <c r="BA69" s="324"/>
      <c r="BB69" s="324"/>
      <c r="BC69" s="324"/>
      <c r="BD69" s="324"/>
      <c r="BE69" s="324"/>
      <c r="BF69" s="324"/>
      <c r="BG69" s="324"/>
      <c r="BH69" s="324"/>
      <c r="BI69" s="324"/>
      <c r="BJ69" s="324"/>
      <c r="BK69" s="324"/>
      <c r="BL69" s="324"/>
      <c r="BM69" s="324"/>
      <c r="BN69" s="324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7"/>
      <c r="CX69" s="367"/>
      <c r="CY69" s="367"/>
      <c r="CZ69" s="367"/>
      <c r="DA69" s="36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  <c r="DU69" s="367"/>
      <c r="DV69" s="367"/>
      <c r="DW69" s="367"/>
      <c r="DX69" s="367"/>
    </row>
    <row r="70" spans="5:128" ht="13.5" customHeight="1">
      <c r="E70" s="324"/>
      <c r="F70" s="324"/>
      <c r="G70" s="324"/>
      <c r="H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  <c r="AA70" s="324"/>
      <c r="AB70" s="324"/>
      <c r="AC70" s="324"/>
      <c r="AD70" s="324"/>
      <c r="AE70" s="324"/>
      <c r="AF70" s="324"/>
      <c r="AG70" s="324"/>
      <c r="AH70" s="324"/>
      <c r="AI70" s="324"/>
      <c r="AJ70" s="324"/>
      <c r="AK70" s="324"/>
      <c r="AL70" s="324"/>
      <c r="AM70" s="324"/>
      <c r="AN70" s="324"/>
      <c r="AO70" s="324"/>
      <c r="AP70" s="324"/>
      <c r="AQ70" s="324"/>
      <c r="AR70" s="324"/>
      <c r="AS70" s="324"/>
      <c r="AT70" s="324"/>
      <c r="AU70" s="324"/>
      <c r="AV70" s="324"/>
      <c r="AW70" s="324"/>
      <c r="AX70" s="324"/>
      <c r="AY70" s="324"/>
      <c r="AZ70" s="324"/>
      <c r="BA70" s="324"/>
      <c r="BB70" s="324"/>
      <c r="BC70" s="324"/>
      <c r="BD70" s="324"/>
      <c r="BE70" s="324"/>
      <c r="BF70" s="324"/>
      <c r="BG70" s="324"/>
      <c r="BH70" s="324"/>
      <c r="BI70" s="324"/>
      <c r="BJ70" s="324"/>
      <c r="BK70" s="324"/>
      <c r="BL70" s="324"/>
      <c r="BM70" s="324"/>
      <c r="BN70" s="324"/>
      <c r="BO70" s="367"/>
      <c r="BP70" s="367"/>
      <c r="BQ70" s="367"/>
      <c r="BR70" s="367"/>
      <c r="BS70" s="367"/>
      <c r="BT70" s="367"/>
      <c r="BU70" s="367"/>
      <c r="BV70" s="367"/>
      <c r="BW70" s="367"/>
      <c r="BX70" s="367"/>
      <c r="BY70" s="367"/>
      <c r="BZ70" s="367"/>
      <c r="CA70" s="367"/>
      <c r="CB70" s="367"/>
      <c r="CC70" s="367"/>
      <c r="CD70" s="367"/>
      <c r="CE70" s="367"/>
      <c r="CF70" s="367"/>
      <c r="CG70" s="367"/>
      <c r="CH70" s="367"/>
      <c r="CI70" s="367"/>
      <c r="CJ70" s="367"/>
      <c r="CK70" s="367"/>
      <c r="CL70" s="367"/>
      <c r="CM70" s="367"/>
      <c r="CN70" s="367"/>
      <c r="CO70" s="367"/>
      <c r="CP70" s="367"/>
      <c r="CQ70" s="367"/>
      <c r="CR70" s="367"/>
      <c r="CS70" s="367"/>
      <c r="CT70" s="367"/>
      <c r="CU70" s="367"/>
      <c r="CV70" s="367"/>
      <c r="CW70" s="367"/>
      <c r="CX70" s="367"/>
      <c r="CY70" s="367"/>
      <c r="CZ70" s="367"/>
      <c r="DA70" s="36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  <c r="DU70" s="367"/>
      <c r="DV70" s="367"/>
      <c r="DW70" s="367"/>
      <c r="DX70" s="367"/>
    </row>
    <row r="71" spans="5:128" ht="13.5" customHeight="1">
      <c r="E71" s="324"/>
      <c r="F71" s="324"/>
      <c r="G71" s="324"/>
      <c r="H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24"/>
      <c r="AB71" s="324"/>
      <c r="AC71" s="324"/>
      <c r="AD71" s="324"/>
      <c r="AE71" s="324"/>
      <c r="AF71" s="324"/>
      <c r="AG71" s="324"/>
      <c r="AH71" s="324"/>
      <c r="AI71" s="324"/>
      <c r="AJ71" s="324"/>
      <c r="AK71" s="324"/>
      <c r="AL71" s="324"/>
      <c r="AM71" s="324"/>
      <c r="AN71" s="324"/>
      <c r="AO71" s="324"/>
      <c r="AP71" s="324"/>
      <c r="AQ71" s="324"/>
      <c r="AR71" s="324"/>
      <c r="AS71" s="324"/>
      <c r="AT71" s="324"/>
      <c r="AU71" s="324"/>
      <c r="AV71" s="324"/>
      <c r="AW71" s="324"/>
      <c r="AX71" s="324"/>
      <c r="AY71" s="324"/>
      <c r="AZ71" s="324"/>
      <c r="BA71" s="324"/>
      <c r="BB71" s="324"/>
      <c r="BC71" s="324"/>
      <c r="BD71" s="324"/>
      <c r="BE71" s="324"/>
      <c r="BF71" s="324"/>
      <c r="BG71" s="324"/>
      <c r="BH71" s="324"/>
      <c r="BI71" s="324"/>
      <c r="BJ71" s="324"/>
      <c r="BK71" s="324"/>
      <c r="BL71" s="324"/>
      <c r="BM71" s="324"/>
      <c r="BN71" s="324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67"/>
      <c r="CG71" s="367"/>
      <c r="CH71" s="367"/>
      <c r="CI71" s="367"/>
      <c r="CJ71" s="367"/>
      <c r="CK71" s="367"/>
      <c r="CL71" s="367"/>
      <c r="CM71" s="367"/>
      <c r="CN71" s="367"/>
      <c r="CO71" s="367"/>
      <c r="CP71" s="367"/>
      <c r="CQ71" s="367"/>
      <c r="CR71" s="367"/>
      <c r="CS71" s="367"/>
      <c r="CT71" s="367"/>
      <c r="CU71" s="367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  <c r="DU71" s="367"/>
      <c r="DV71" s="367"/>
      <c r="DW71" s="367"/>
      <c r="DX71" s="367"/>
    </row>
    <row r="72" spans="5:128" ht="13.5" customHeight="1">
      <c r="E72" s="324"/>
      <c r="F72" s="324"/>
      <c r="G72" s="324"/>
      <c r="H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24"/>
      <c r="AB72" s="324"/>
      <c r="AC72" s="324"/>
      <c r="AD72" s="324"/>
      <c r="AE72" s="324"/>
      <c r="AF72" s="324"/>
      <c r="AG72" s="324"/>
      <c r="AH72" s="324"/>
      <c r="AI72" s="324"/>
      <c r="AJ72" s="324"/>
      <c r="AK72" s="324"/>
      <c r="AL72" s="324"/>
      <c r="AM72" s="324"/>
      <c r="AN72" s="324"/>
      <c r="AO72" s="324"/>
      <c r="AP72" s="324"/>
      <c r="AQ72" s="324"/>
      <c r="AR72" s="324"/>
      <c r="AS72" s="324"/>
      <c r="AT72" s="324"/>
      <c r="AU72" s="324"/>
      <c r="AV72" s="324"/>
      <c r="AW72" s="324"/>
      <c r="AX72" s="324"/>
      <c r="AY72" s="324"/>
      <c r="AZ72" s="324"/>
      <c r="BA72" s="324"/>
      <c r="BB72" s="324"/>
      <c r="BC72" s="324"/>
      <c r="BD72" s="324"/>
      <c r="BE72" s="324"/>
      <c r="BF72" s="324"/>
      <c r="BG72" s="324"/>
      <c r="BH72" s="324"/>
      <c r="BI72" s="324"/>
      <c r="BJ72" s="324"/>
      <c r="BK72" s="324"/>
      <c r="BL72" s="324"/>
      <c r="BM72" s="324"/>
      <c r="BN72" s="324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67"/>
      <c r="CG72" s="367"/>
      <c r="CH72" s="367"/>
      <c r="CI72" s="367"/>
      <c r="CJ72" s="367"/>
      <c r="CK72" s="367"/>
      <c r="CL72" s="367"/>
      <c r="CM72" s="367"/>
      <c r="CN72" s="367"/>
      <c r="CO72" s="367"/>
      <c r="CP72" s="367"/>
      <c r="CQ72" s="367"/>
      <c r="CR72" s="367"/>
      <c r="CS72" s="367"/>
      <c r="CT72" s="367"/>
      <c r="CU72" s="367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  <c r="DU72" s="367"/>
      <c r="DV72" s="367"/>
      <c r="DW72" s="367"/>
      <c r="DX72" s="367"/>
    </row>
    <row r="73" spans="5:128" ht="13.5" customHeight="1">
      <c r="E73" s="324"/>
      <c r="F73" s="324"/>
      <c r="G73" s="324"/>
      <c r="H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  <c r="AA73" s="324"/>
      <c r="AB73" s="324"/>
      <c r="AC73" s="324"/>
      <c r="AD73" s="324"/>
      <c r="AE73" s="324"/>
      <c r="AF73" s="324"/>
      <c r="AG73" s="324"/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4"/>
      <c r="AX73" s="324"/>
      <c r="AY73" s="324"/>
      <c r="AZ73" s="324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67"/>
      <c r="CG73" s="367"/>
      <c r="CH73" s="367"/>
      <c r="CI73" s="367"/>
      <c r="CJ73" s="367"/>
      <c r="CK73" s="367"/>
      <c r="CL73" s="367"/>
      <c r="CM73" s="367"/>
      <c r="CN73" s="367"/>
      <c r="CO73" s="367"/>
      <c r="CP73" s="367"/>
      <c r="CQ73" s="367"/>
      <c r="CR73" s="367"/>
      <c r="CS73" s="367"/>
      <c r="CT73" s="367"/>
      <c r="CU73" s="367"/>
      <c r="CV73" s="367"/>
      <c r="CW73" s="367"/>
      <c r="CX73" s="367"/>
      <c r="CY73" s="367"/>
      <c r="CZ73" s="367"/>
      <c r="DA73" s="36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  <c r="DU73" s="367"/>
      <c r="DV73" s="367"/>
      <c r="DW73" s="367"/>
      <c r="DX73" s="367"/>
    </row>
    <row r="74" spans="5:128" ht="13.5" customHeight="1">
      <c r="E74" s="324"/>
      <c r="F74" s="324"/>
      <c r="G74" s="324"/>
      <c r="H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  <c r="AA74" s="324"/>
      <c r="AB74" s="324"/>
      <c r="AC74" s="324"/>
      <c r="AD74" s="324"/>
      <c r="AE74" s="324"/>
      <c r="AF74" s="324"/>
      <c r="AG74" s="324"/>
      <c r="AH74" s="32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4"/>
      <c r="AV74" s="324"/>
      <c r="AW74" s="324"/>
      <c r="AX74" s="324"/>
      <c r="AY74" s="324"/>
      <c r="AZ74" s="324"/>
      <c r="BA74" s="324"/>
      <c r="BB74" s="324"/>
      <c r="BC74" s="324"/>
      <c r="BD74" s="324"/>
      <c r="BE74" s="324"/>
      <c r="BF74" s="324"/>
      <c r="BG74" s="324"/>
      <c r="BH74" s="324"/>
      <c r="BI74" s="324"/>
      <c r="BJ74" s="324"/>
      <c r="BK74" s="324"/>
      <c r="BL74" s="324"/>
      <c r="BM74" s="324"/>
      <c r="BN74" s="324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67"/>
      <c r="CG74" s="367"/>
      <c r="CH74" s="367"/>
      <c r="CI74" s="367"/>
      <c r="CJ74" s="367"/>
      <c r="CK74" s="367"/>
      <c r="CL74" s="367"/>
      <c r="CM74" s="367"/>
      <c r="CN74" s="367"/>
      <c r="CO74" s="367"/>
      <c r="CP74" s="367"/>
      <c r="CQ74" s="367"/>
      <c r="CR74" s="367"/>
      <c r="CS74" s="367"/>
      <c r="CT74" s="367"/>
      <c r="CU74" s="367"/>
      <c r="CV74" s="367"/>
      <c r="CW74" s="367"/>
      <c r="CX74" s="367"/>
      <c r="CY74" s="367"/>
      <c r="CZ74" s="367"/>
      <c r="DA74" s="36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  <c r="DU74" s="367"/>
      <c r="DV74" s="367"/>
      <c r="DW74" s="367"/>
      <c r="DX74" s="367"/>
    </row>
    <row r="75" spans="5:128" ht="13.5" customHeight="1">
      <c r="E75" s="324"/>
      <c r="F75" s="324"/>
      <c r="G75" s="324"/>
      <c r="H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  <c r="AA75" s="324"/>
      <c r="AB75" s="324"/>
      <c r="AC75" s="324"/>
      <c r="AD75" s="324"/>
      <c r="AE75" s="324"/>
      <c r="AF75" s="324"/>
      <c r="AG75" s="324"/>
      <c r="AH75" s="324"/>
      <c r="AI75" s="324"/>
      <c r="AJ75" s="324"/>
      <c r="AK75" s="324"/>
      <c r="AL75" s="324"/>
      <c r="AM75" s="324"/>
      <c r="AN75" s="324"/>
      <c r="AO75" s="324"/>
      <c r="AP75" s="324"/>
      <c r="AQ75" s="324"/>
      <c r="AR75" s="324"/>
      <c r="AS75" s="324"/>
      <c r="AT75" s="324"/>
      <c r="AU75" s="324"/>
      <c r="AV75" s="324"/>
      <c r="AW75" s="324"/>
      <c r="AX75" s="324"/>
      <c r="AY75" s="324"/>
      <c r="AZ75" s="324"/>
      <c r="BA75" s="324"/>
      <c r="BB75" s="324"/>
      <c r="BC75" s="324"/>
      <c r="BD75" s="324"/>
      <c r="BE75" s="324"/>
      <c r="BF75" s="324"/>
      <c r="BG75" s="324"/>
      <c r="BH75" s="324"/>
      <c r="BI75" s="324"/>
      <c r="BJ75" s="324"/>
      <c r="BK75" s="324"/>
      <c r="BL75" s="324"/>
      <c r="BM75" s="324"/>
      <c r="BN75" s="324"/>
      <c r="BO75" s="367"/>
      <c r="BP75" s="367"/>
      <c r="BQ75" s="367"/>
      <c r="BR75" s="367"/>
      <c r="BS75" s="367"/>
      <c r="BT75" s="367"/>
      <c r="BU75" s="367"/>
      <c r="BV75" s="367"/>
      <c r="BW75" s="367"/>
      <c r="BX75" s="367"/>
      <c r="BY75" s="367"/>
      <c r="BZ75" s="367"/>
      <c r="CA75" s="367"/>
      <c r="CB75" s="367"/>
      <c r="CC75" s="367"/>
      <c r="CD75" s="367"/>
      <c r="CE75" s="367"/>
      <c r="CF75" s="367"/>
      <c r="CG75" s="367"/>
      <c r="CH75" s="367"/>
      <c r="CI75" s="367"/>
      <c r="CJ75" s="367"/>
      <c r="CK75" s="367"/>
      <c r="CL75" s="367"/>
      <c r="CM75" s="367"/>
      <c r="CN75" s="367"/>
      <c r="CO75" s="367"/>
      <c r="CP75" s="367"/>
      <c r="CQ75" s="367"/>
      <c r="CR75" s="367"/>
      <c r="CS75" s="367"/>
      <c r="CT75" s="367"/>
      <c r="CU75" s="367"/>
      <c r="CV75" s="367"/>
      <c r="CW75" s="367"/>
      <c r="CX75" s="367"/>
      <c r="CY75" s="367"/>
      <c r="CZ75" s="367"/>
      <c r="DA75" s="36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  <c r="DU75" s="367"/>
      <c r="DV75" s="367"/>
      <c r="DW75" s="367"/>
      <c r="DX75" s="367"/>
    </row>
    <row r="76" spans="5:128" ht="13.5" customHeight="1">
      <c r="E76" s="324"/>
      <c r="F76" s="324"/>
      <c r="G76" s="324"/>
      <c r="H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  <c r="AA76" s="324"/>
      <c r="AB76" s="324"/>
      <c r="AC76" s="324"/>
      <c r="AD76" s="324"/>
      <c r="AE76" s="324"/>
      <c r="AF76" s="324"/>
      <c r="AG76" s="324"/>
      <c r="AH76" s="324"/>
      <c r="AI76" s="324"/>
      <c r="AJ76" s="324"/>
      <c r="AK76" s="324"/>
      <c r="AL76" s="324"/>
      <c r="AM76" s="324"/>
      <c r="AN76" s="324"/>
      <c r="AO76" s="324"/>
      <c r="AP76" s="324"/>
      <c r="AQ76" s="324"/>
      <c r="AR76" s="324"/>
      <c r="AS76" s="324"/>
      <c r="AT76" s="324"/>
      <c r="AU76" s="324"/>
      <c r="AV76" s="324"/>
      <c r="AW76" s="324"/>
      <c r="AX76" s="324"/>
      <c r="AY76" s="324"/>
      <c r="AZ76" s="324"/>
      <c r="BA76" s="324"/>
      <c r="BB76" s="324"/>
      <c r="BC76" s="324"/>
      <c r="BD76" s="324"/>
      <c r="BE76" s="324"/>
      <c r="BF76" s="324"/>
      <c r="BG76" s="324"/>
      <c r="BH76" s="324"/>
      <c r="BI76" s="324"/>
      <c r="BJ76" s="324"/>
      <c r="BK76" s="324"/>
      <c r="BL76" s="324"/>
      <c r="BM76" s="324"/>
      <c r="BN76" s="324"/>
      <c r="BO76" s="367"/>
      <c r="BP76" s="367"/>
      <c r="BQ76" s="367"/>
      <c r="BR76" s="367"/>
      <c r="BS76" s="367"/>
      <c r="BT76" s="367"/>
      <c r="BU76" s="367"/>
      <c r="BV76" s="367"/>
      <c r="BW76" s="367"/>
      <c r="BX76" s="367"/>
      <c r="BY76" s="367"/>
      <c r="BZ76" s="367"/>
      <c r="CA76" s="367"/>
      <c r="CB76" s="367"/>
      <c r="CC76" s="367"/>
      <c r="CD76" s="367"/>
      <c r="CE76" s="367"/>
      <c r="CF76" s="367"/>
      <c r="CG76" s="367"/>
      <c r="CH76" s="367"/>
      <c r="CI76" s="367"/>
      <c r="CJ76" s="367"/>
      <c r="CK76" s="367"/>
      <c r="CL76" s="367"/>
      <c r="CM76" s="367"/>
      <c r="CN76" s="367"/>
      <c r="CO76" s="367"/>
      <c r="CP76" s="367"/>
      <c r="CQ76" s="367"/>
      <c r="CR76" s="367"/>
      <c r="CS76" s="367"/>
      <c r="CT76" s="367"/>
      <c r="CU76" s="367"/>
      <c r="CV76" s="367"/>
      <c r="CW76" s="367"/>
      <c r="CX76" s="367"/>
      <c r="CY76" s="367"/>
      <c r="CZ76" s="367"/>
      <c r="DA76" s="36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  <c r="DU76" s="367"/>
      <c r="DV76" s="367"/>
      <c r="DW76" s="367"/>
      <c r="DX76" s="367"/>
    </row>
    <row r="77" spans="5:128" ht="13.5" customHeight="1">
      <c r="E77" s="324"/>
      <c r="F77" s="324"/>
      <c r="G77" s="324"/>
      <c r="H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  <c r="AA77" s="324"/>
      <c r="AB77" s="324"/>
      <c r="AC77" s="324"/>
      <c r="AD77" s="324"/>
      <c r="AE77" s="324"/>
      <c r="AF77" s="324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4"/>
      <c r="AX77" s="324"/>
      <c r="AY77" s="324"/>
      <c r="AZ77" s="324"/>
      <c r="BA77" s="324"/>
      <c r="BB77" s="324"/>
      <c r="BC77" s="324"/>
      <c r="BD77" s="324"/>
      <c r="BE77" s="324"/>
      <c r="BF77" s="324"/>
      <c r="BG77" s="324"/>
      <c r="BH77" s="324"/>
      <c r="BI77" s="324"/>
      <c r="BJ77" s="324"/>
      <c r="BK77" s="324"/>
      <c r="BL77" s="324"/>
      <c r="BM77" s="324"/>
      <c r="BN77" s="324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7"/>
      <c r="BZ77" s="367"/>
      <c r="CA77" s="367"/>
      <c r="CB77" s="367"/>
      <c r="CC77" s="367"/>
      <c r="CD77" s="367"/>
      <c r="CE77" s="367"/>
      <c r="CF77" s="367"/>
      <c r="CG77" s="367"/>
      <c r="CH77" s="367"/>
      <c r="CI77" s="367"/>
      <c r="CJ77" s="367"/>
      <c r="CK77" s="367"/>
      <c r="CL77" s="367"/>
      <c r="CM77" s="367"/>
      <c r="CN77" s="367"/>
      <c r="CO77" s="367"/>
      <c r="CP77" s="367"/>
      <c r="CQ77" s="367"/>
      <c r="CR77" s="367"/>
      <c r="CS77" s="367"/>
      <c r="CT77" s="367"/>
      <c r="CU77" s="367"/>
      <c r="CV77" s="367"/>
      <c r="CW77" s="367"/>
      <c r="CX77" s="367"/>
      <c r="CY77" s="367"/>
      <c r="CZ77" s="367"/>
      <c r="DA77" s="36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  <c r="DU77" s="367"/>
      <c r="DV77" s="367"/>
      <c r="DW77" s="367"/>
      <c r="DX77" s="367"/>
    </row>
    <row r="78" spans="5:128" ht="13.5" customHeight="1">
      <c r="E78" s="324"/>
      <c r="F78" s="324"/>
      <c r="G78" s="324"/>
      <c r="H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24"/>
      <c r="AB78" s="324"/>
      <c r="AC78" s="324"/>
      <c r="AD78" s="324"/>
      <c r="AE78" s="324"/>
      <c r="AF78" s="324"/>
      <c r="AG78" s="324"/>
      <c r="AH78" s="324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4"/>
      <c r="AV78" s="324"/>
      <c r="AW78" s="324"/>
      <c r="AX78" s="324"/>
      <c r="AY78" s="324"/>
      <c r="AZ78" s="324"/>
      <c r="BA78" s="324"/>
      <c r="BB78" s="324"/>
      <c r="BC78" s="324"/>
      <c r="BD78" s="324"/>
      <c r="BE78" s="324"/>
      <c r="BF78" s="324"/>
      <c r="BG78" s="324"/>
      <c r="BH78" s="324"/>
      <c r="BI78" s="324"/>
      <c r="BJ78" s="324"/>
      <c r="BK78" s="324"/>
      <c r="BL78" s="324"/>
      <c r="BM78" s="324"/>
      <c r="BN78" s="324"/>
      <c r="BO78" s="367"/>
      <c r="BP78" s="367"/>
      <c r="BQ78" s="367"/>
      <c r="BR78" s="367"/>
      <c r="BS78" s="367"/>
      <c r="BT78" s="367"/>
      <c r="BU78" s="367"/>
      <c r="BV78" s="367"/>
      <c r="BW78" s="367"/>
      <c r="BX78" s="367"/>
      <c r="BY78" s="367"/>
      <c r="BZ78" s="367"/>
      <c r="CA78" s="367"/>
      <c r="CB78" s="367"/>
      <c r="CC78" s="367"/>
      <c r="CD78" s="367"/>
      <c r="CE78" s="367"/>
      <c r="CF78" s="367"/>
      <c r="CG78" s="367"/>
      <c r="CH78" s="367"/>
      <c r="CI78" s="367"/>
      <c r="CJ78" s="367"/>
      <c r="CK78" s="367"/>
      <c r="CL78" s="367"/>
      <c r="CM78" s="367"/>
      <c r="CN78" s="367"/>
      <c r="CO78" s="367"/>
      <c r="CP78" s="367"/>
      <c r="CQ78" s="367"/>
      <c r="CR78" s="367"/>
      <c r="CS78" s="367"/>
      <c r="CT78" s="367"/>
      <c r="CU78" s="367"/>
      <c r="CV78" s="367"/>
      <c r="CW78" s="367"/>
      <c r="CX78" s="367"/>
      <c r="CY78" s="367"/>
      <c r="CZ78" s="367"/>
      <c r="DA78" s="36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  <c r="DU78" s="367"/>
      <c r="DV78" s="367"/>
      <c r="DW78" s="367"/>
      <c r="DX78" s="367"/>
    </row>
    <row r="79" spans="5:128" ht="13.5" customHeight="1">
      <c r="E79" s="324"/>
      <c r="F79" s="324"/>
      <c r="G79" s="324"/>
      <c r="H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  <c r="AA79" s="324"/>
      <c r="AB79" s="324"/>
      <c r="AC79" s="324"/>
      <c r="AD79" s="324"/>
      <c r="AE79" s="324"/>
      <c r="AF79" s="324"/>
      <c r="AG79" s="324"/>
      <c r="AH79" s="324"/>
      <c r="AI79" s="324"/>
      <c r="AJ79" s="324"/>
      <c r="AK79" s="324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  <c r="AV79" s="324"/>
      <c r="AW79" s="324"/>
      <c r="AX79" s="324"/>
      <c r="AY79" s="324"/>
      <c r="AZ79" s="324"/>
      <c r="BA79" s="324"/>
      <c r="BB79" s="324"/>
      <c r="BC79" s="324"/>
      <c r="BD79" s="324"/>
      <c r="BE79" s="324"/>
      <c r="BF79" s="324"/>
      <c r="BG79" s="324"/>
      <c r="BH79" s="324"/>
      <c r="BI79" s="324"/>
      <c r="BJ79" s="324"/>
      <c r="BK79" s="324"/>
      <c r="BL79" s="324"/>
      <c r="BM79" s="324"/>
      <c r="BN79" s="324"/>
      <c r="BO79" s="367"/>
      <c r="BP79" s="367"/>
      <c r="BQ79" s="367"/>
      <c r="BR79" s="367"/>
      <c r="BS79" s="367"/>
      <c r="BT79" s="367"/>
      <c r="BU79" s="367"/>
      <c r="BV79" s="367"/>
      <c r="BW79" s="367"/>
      <c r="BX79" s="367"/>
      <c r="BY79" s="367"/>
      <c r="BZ79" s="367"/>
      <c r="CA79" s="367"/>
      <c r="CB79" s="367"/>
      <c r="CC79" s="367"/>
      <c r="CD79" s="367"/>
      <c r="CE79" s="367"/>
      <c r="CF79" s="367"/>
      <c r="CG79" s="367"/>
      <c r="CH79" s="367"/>
      <c r="CI79" s="367"/>
      <c r="CJ79" s="367"/>
      <c r="CK79" s="367"/>
      <c r="CL79" s="367"/>
      <c r="CM79" s="367"/>
      <c r="CN79" s="367"/>
      <c r="CO79" s="367"/>
      <c r="CP79" s="367"/>
      <c r="CQ79" s="367"/>
      <c r="CR79" s="367"/>
      <c r="CS79" s="367"/>
      <c r="CT79" s="367"/>
      <c r="CU79" s="367"/>
      <c r="CV79" s="367"/>
      <c r="CW79" s="367"/>
      <c r="CX79" s="367"/>
      <c r="CY79" s="367"/>
      <c r="CZ79" s="367"/>
      <c r="DA79" s="367"/>
      <c r="DB79" s="367"/>
      <c r="DC79" s="367"/>
      <c r="DD79" s="367"/>
      <c r="DE79" s="367"/>
      <c r="DF79" s="367"/>
      <c r="DG79" s="367"/>
      <c r="DH79" s="367"/>
      <c r="DI79" s="367"/>
      <c r="DJ79" s="367"/>
      <c r="DK79" s="367"/>
      <c r="DL79" s="367"/>
      <c r="DM79" s="367"/>
      <c r="DN79" s="367"/>
      <c r="DO79" s="367"/>
      <c r="DP79" s="367"/>
      <c r="DQ79" s="367"/>
      <c r="DR79" s="367"/>
      <c r="DS79" s="367"/>
      <c r="DT79" s="367"/>
      <c r="DU79" s="367"/>
      <c r="DV79" s="367"/>
      <c r="DW79" s="367"/>
      <c r="DX79" s="367"/>
    </row>
    <row r="80" spans="5:128" ht="13.5" customHeight="1">
      <c r="E80" s="324"/>
      <c r="F80" s="324"/>
      <c r="G80" s="324"/>
      <c r="H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  <c r="AA80" s="324"/>
      <c r="AB80" s="324"/>
      <c r="AC80" s="324"/>
      <c r="AD80" s="324"/>
      <c r="AE80" s="324"/>
      <c r="AF80" s="324"/>
      <c r="AG80" s="324"/>
      <c r="AH80" s="324"/>
      <c r="AI80" s="324"/>
      <c r="AJ80" s="324"/>
      <c r="AK80" s="324"/>
      <c r="AL80" s="324"/>
      <c r="AM80" s="324"/>
      <c r="AN80" s="324"/>
      <c r="AO80" s="324"/>
      <c r="AP80" s="324"/>
      <c r="AQ80" s="324"/>
      <c r="AR80" s="324"/>
      <c r="AS80" s="324"/>
      <c r="AT80" s="324"/>
      <c r="AU80" s="324"/>
      <c r="AV80" s="324"/>
      <c r="AW80" s="324"/>
      <c r="AX80" s="324"/>
      <c r="AY80" s="324"/>
      <c r="AZ80" s="324"/>
      <c r="BA80" s="324"/>
      <c r="BB80" s="324"/>
      <c r="BC80" s="324"/>
      <c r="BD80" s="324"/>
      <c r="BE80" s="324"/>
      <c r="BF80" s="324"/>
      <c r="BG80" s="324"/>
      <c r="BH80" s="324"/>
      <c r="BI80" s="324"/>
      <c r="BJ80" s="324"/>
      <c r="BK80" s="324"/>
      <c r="BL80" s="324"/>
      <c r="BM80" s="324"/>
      <c r="BN80" s="324"/>
      <c r="BO80" s="367"/>
      <c r="BP80" s="367"/>
      <c r="BQ80" s="367"/>
      <c r="BR80" s="367"/>
      <c r="BS80" s="367"/>
      <c r="BT80" s="367"/>
      <c r="BU80" s="367"/>
      <c r="BV80" s="367"/>
      <c r="BW80" s="367"/>
      <c r="BX80" s="367"/>
      <c r="BY80" s="367"/>
      <c r="BZ80" s="367"/>
      <c r="CA80" s="367"/>
      <c r="CB80" s="367"/>
      <c r="CC80" s="367"/>
      <c r="CD80" s="367"/>
      <c r="CE80" s="367"/>
      <c r="CF80" s="367"/>
      <c r="CG80" s="367"/>
      <c r="CH80" s="367"/>
      <c r="CI80" s="367"/>
      <c r="CJ80" s="367"/>
      <c r="CK80" s="367"/>
      <c r="CL80" s="367"/>
      <c r="CM80" s="367"/>
      <c r="CN80" s="367"/>
      <c r="CO80" s="367"/>
      <c r="CP80" s="367"/>
      <c r="CQ80" s="367"/>
      <c r="CR80" s="367"/>
      <c r="CS80" s="367"/>
      <c r="CT80" s="367"/>
      <c r="CU80" s="367"/>
      <c r="CV80" s="367"/>
      <c r="CW80" s="367"/>
      <c r="CX80" s="367"/>
      <c r="CY80" s="367"/>
      <c r="CZ80" s="367"/>
      <c r="DA80" s="36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  <c r="DU80" s="367"/>
      <c r="DV80" s="367"/>
      <c r="DW80" s="367"/>
      <c r="DX80" s="367"/>
    </row>
    <row r="81" spans="2:128" ht="13.5" customHeight="1">
      <c r="E81" s="324"/>
      <c r="F81" s="324"/>
      <c r="G81" s="324"/>
      <c r="H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24"/>
      <c r="AB81" s="324"/>
      <c r="AC81" s="324"/>
      <c r="AD81" s="324"/>
      <c r="AE81" s="324"/>
      <c r="AF81" s="324"/>
      <c r="AG81" s="324"/>
      <c r="AH81" s="324"/>
      <c r="AI81" s="324"/>
      <c r="AJ81" s="324"/>
      <c r="AK81" s="324"/>
      <c r="AL81" s="324"/>
      <c r="AM81" s="324"/>
      <c r="AN81" s="324"/>
      <c r="AO81" s="324"/>
      <c r="AP81" s="324"/>
      <c r="AQ81" s="324"/>
      <c r="AR81" s="324"/>
      <c r="AS81" s="324"/>
      <c r="AT81" s="324"/>
      <c r="AU81" s="324"/>
      <c r="AV81" s="324"/>
      <c r="AW81" s="324"/>
      <c r="AX81" s="324"/>
      <c r="AY81" s="324"/>
      <c r="AZ81" s="324"/>
      <c r="BA81" s="324"/>
      <c r="BB81" s="324"/>
      <c r="BC81" s="324"/>
      <c r="BD81" s="324"/>
      <c r="BE81" s="324"/>
      <c r="BF81" s="324"/>
      <c r="BG81" s="324"/>
      <c r="BH81" s="324"/>
      <c r="BI81" s="324"/>
      <c r="BJ81" s="324"/>
      <c r="BK81" s="324"/>
      <c r="BL81" s="324"/>
      <c r="BM81" s="324"/>
      <c r="BN81" s="324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7"/>
      <c r="BZ81" s="367"/>
      <c r="CA81" s="367"/>
      <c r="CB81" s="367"/>
      <c r="CC81" s="367"/>
      <c r="CD81" s="367"/>
      <c r="CE81" s="367"/>
      <c r="CF81" s="367"/>
      <c r="CG81" s="367"/>
      <c r="CH81" s="367"/>
      <c r="CI81" s="367"/>
      <c r="CJ81" s="367"/>
      <c r="CK81" s="367"/>
      <c r="CL81" s="367"/>
      <c r="CM81" s="367"/>
      <c r="CN81" s="367"/>
      <c r="CO81" s="367"/>
      <c r="CP81" s="367"/>
      <c r="CQ81" s="367"/>
      <c r="CR81" s="367"/>
      <c r="CS81" s="367"/>
      <c r="CT81" s="367"/>
      <c r="CU81" s="367"/>
      <c r="CV81" s="367"/>
      <c r="CW81" s="367"/>
      <c r="CX81" s="367"/>
      <c r="CY81" s="367"/>
      <c r="CZ81" s="367"/>
      <c r="DA81" s="36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  <c r="DU81" s="367"/>
      <c r="DV81" s="367"/>
      <c r="DW81" s="367"/>
      <c r="DX81" s="367"/>
    </row>
    <row r="82" spans="2:128" ht="13.5" customHeight="1">
      <c r="E82" s="324"/>
      <c r="F82" s="324"/>
      <c r="G82" s="324"/>
      <c r="H82" s="324"/>
      <c r="K82" s="324"/>
      <c r="L82" s="324"/>
      <c r="M82" s="324"/>
      <c r="N82" s="324"/>
      <c r="O82" s="324"/>
      <c r="P82" s="324"/>
      <c r="X82" s="324"/>
      <c r="Y82" s="324"/>
      <c r="Z82" s="324"/>
      <c r="AA82" s="324"/>
      <c r="AB82" s="324"/>
      <c r="AC82" s="324"/>
      <c r="AD82" s="324"/>
      <c r="AE82" s="324"/>
      <c r="AF82" s="324"/>
      <c r="AG82" s="324"/>
      <c r="AH82" s="324"/>
      <c r="AI82" s="324"/>
      <c r="AJ82" s="324"/>
      <c r="AK82" s="324"/>
      <c r="AL82" s="324"/>
      <c r="AM82" s="324"/>
      <c r="AN82" s="324"/>
      <c r="AO82" s="324"/>
      <c r="AP82" s="324"/>
      <c r="AQ82" s="324"/>
      <c r="AR82" s="324"/>
      <c r="AS82" s="324"/>
      <c r="AT82" s="324"/>
      <c r="AU82" s="324"/>
      <c r="AV82" s="324"/>
      <c r="AW82" s="324"/>
      <c r="AX82" s="324"/>
      <c r="AY82" s="324"/>
      <c r="AZ82" s="324"/>
      <c r="BA82" s="324"/>
      <c r="BB82" s="324"/>
      <c r="BC82" s="324"/>
      <c r="BD82" s="324"/>
      <c r="BE82" s="324"/>
      <c r="BF82" s="324"/>
      <c r="BG82" s="324"/>
      <c r="BH82" s="324"/>
      <c r="BI82" s="324"/>
      <c r="BJ82" s="324"/>
      <c r="BK82" s="324"/>
      <c r="BL82" s="324"/>
      <c r="BM82" s="324"/>
      <c r="BN82" s="324"/>
      <c r="BO82" s="367"/>
      <c r="BP82" s="367"/>
      <c r="BQ82" s="367"/>
      <c r="BR82" s="367"/>
      <c r="BS82" s="367"/>
      <c r="BT82" s="367"/>
      <c r="BU82" s="367"/>
      <c r="BV82" s="367"/>
      <c r="BW82" s="367"/>
      <c r="BX82" s="367"/>
      <c r="BY82" s="367"/>
      <c r="BZ82" s="367"/>
      <c r="CA82" s="367"/>
      <c r="CB82" s="367"/>
      <c r="CC82" s="367"/>
      <c r="CD82" s="367"/>
      <c r="CE82" s="367"/>
      <c r="CF82" s="367"/>
      <c r="CG82" s="367"/>
      <c r="CH82" s="367"/>
      <c r="CI82" s="367"/>
      <c r="CJ82" s="367"/>
      <c r="CK82" s="367"/>
      <c r="CL82" s="367"/>
      <c r="CM82" s="367"/>
      <c r="CN82" s="367"/>
      <c r="CO82" s="367"/>
      <c r="CP82" s="367"/>
      <c r="CQ82" s="367"/>
      <c r="CR82" s="367"/>
      <c r="CS82" s="367"/>
      <c r="CT82" s="367"/>
      <c r="CU82" s="367"/>
      <c r="CV82" s="367"/>
      <c r="CW82" s="367"/>
      <c r="CX82" s="367"/>
      <c r="CY82" s="367"/>
      <c r="CZ82" s="367"/>
      <c r="DA82" s="36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  <c r="DU82" s="367"/>
      <c r="DV82" s="367"/>
      <c r="DW82" s="367"/>
      <c r="DX82" s="367"/>
    </row>
    <row r="83" spans="2:128" ht="13.5" customHeight="1">
      <c r="B83" s="325"/>
      <c r="C83" s="325"/>
      <c r="D83" s="325"/>
      <c r="I83" s="325"/>
      <c r="J83" s="325"/>
    </row>
    <row r="84" spans="2:128" ht="13.5" customHeight="1">
      <c r="B84" s="325"/>
      <c r="C84" s="325"/>
      <c r="D84" s="325"/>
      <c r="I84" s="325"/>
      <c r="J84" s="325"/>
    </row>
    <row r="85" spans="2:128" ht="13.5" customHeight="1">
      <c r="B85" s="325"/>
      <c r="C85" s="325"/>
      <c r="D85" s="325"/>
      <c r="I85" s="325"/>
      <c r="J85" s="325"/>
    </row>
    <row r="86" spans="2:128" ht="13.5" customHeight="1">
      <c r="B86" s="325"/>
      <c r="C86" s="325"/>
      <c r="D86" s="325"/>
      <c r="I86" s="325"/>
      <c r="J86" s="325"/>
    </row>
    <row r="87" spans="2:128" ht="13.5" customHeight="1">
      <c r="B87" s="325"/>
      <c r="C87" s="325"/>
      <c r="D87" s="325"/>
      <c r="I87" s="325"/>
      <c r="J87" s="325"/>
    </row>
    <row r="88" spans="2:128" ht="13.5" customHeight="1">
      <c r="B88" s="325"/>
      <c r="C88" s="325"/>
      <c r="D88" s="325"/>
      <c r="I88" s="325"/>
      <c r="J88" s="325"/>
    </row>
    <row r="89" spans="2:128" ht="13.5" customHeight="1">
      <c r="B89" s="325"/>
      <c r="C89" s="325"/>
      <c r="D89" s="325"/>
      <c r="I89" s="325"/>
      <c r="J89" s="325"/>
    </row>
    <row r="90" spans="2:128" ht="13.5" customHeight="1">
      <c r="B90" s="325"/>
      <c r="C90" s="325"/>
      <c r="D90" s="325"/>
      <c r="I90" s="325"/>
      <c r="J90" s="325"/>
    </row>
    <row r="91" spans="2:128" ht="13.5" customHeight="1">
      <c r="B91" s="325"/>
      <c r="C91" s="325"/>
      <c r="D91" s="325"/>
      <c r="I91" s="325"/>
      <c r="J91" s="325"/>
    </row>
    <row r="92" spans="2:128" ht="13.5" customHeight="1">
      <c r="B92" s="325"/>
      <c r="C92" s="325"/>
      <c r="D92" s="325"/>
      <c r="I92" s="325"/>
      <c r="J92" s="325"/>
    </row>
    <row r="93" spans="2:128" ht="13.5" customHeight="1">
      <c r="B93" s="325"/>
      <c r="C93" s="325"/>
      <c r="D93" s="325"/>
      <c r="I93" s="325"/>
      <c r="J93" s="325"/>
    </row>
    <row r="94" spans="2:128" ht="13.5" customHeight="1">
      <c r="B94" s="325"/>
      <c r="C94" s="325"/>
      <c r="D94" s="325"/>
      <c r="I94" s="325"/>
      <c r="J94" s="325"/>
    </row>
    <row r="95" spans="2:128" ht="13.5" customHeight="1">
      <c r="B95" s="325"/>
      <c r="C95" s="325"/>
      <c r="D95" s="325"/>
      <c r="I95" s="325"/>
      <c r="J95" s="325"/>
    </row>
    <row r="96" spans="2:128" ht="13.5" customHeight="1"/>
    <row r="97" ht="13.5" customHeight="1"/>
    <row r="98" ht="13.5" customHeight="1"/>
    <row r="99" ht="13.5" customHeight="1"/>
    <row r="100" ht="13.5" customHeight="1"/>
  </sheetData>
  <autoFilter ref="B4:DY20" xr:uid="{00000000-0001-0000-0000-000000000000}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  <filterColumn colId="83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6" showButton="0"/>
    <filterColumn colId="97" showButton="0"/>
    <filterColumn colId="98" showButton="0"/>
    <filterColumn colId="99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</autoFilter>
  <dataConsolidate/>
  <mergeCells count="95">
    <mergeCell ref="AG4:AI4"/>
    <mergeCell ref="AH5:AH6"/>
    <mergeCell ref="AI5:AI6"/>
    <mergeCell ref="U4:W4"/>
    <mergeCell ref="U5:U6"/>
    <mergeCell ref="V5:V6"/>
    <mergeCell ref="X5:X6"/>
    <mergeCell ref="W5:W6"/>
    <mergeCell ref="AG5:AG6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E4:BG4"/>
    <mergeCell ref="BF5:BF6"/>
    <mergeCell ref="BG5:BG6"/>
    <mergeCell ref="DT4:DW4"/>
    <mergeCell ref="DO4:DS4"/>
    <mergeCell ref="CI4:CN4"/>
    <mergeCell ref="CO4:CS4"/>
    <mergeCell ref="CT4:CX4"/>
    <mergeCell ref="CY4:DD4"/>
    <mergeCell ref="DE4:DI4"/>
    <mergeCell ref="BK5:BK6"/>
    <mergeCell ref="DJ4:DN4"/>
    <mergeCell ref="BH4:BJ4"/>
    <mergeCell ref="BY4:CC4"/>
    <mergeCell ref="Y5:Y6"/>
    <mergeCell ref="Z5:Z6"/>
    <mergeCell ref="X4:Z4"/>
    <mergeCell ref="AM4:AO4"/>
    <mergeCell ref="AB5:AB6"/>
    <mergeCell ref="AC5:AC6"/>
    <mergeCell ref="AA4:AC4"/>
    <mergeCell ref="AE5:AE6"/>
    <mergeCell ref="AF5:AF6"/>
    <mergeCell ref="AD4:AF4"/>
    <mergeCell ref="BH5:BH6"/>
    <mergeCell ref="BI5:BI6"/>
    <mergeCell ref="BB4:BD4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F4:F6"/>
    <mergeCell ref="BL4:BN4"/>
    <mergeCell ref="BL5:BL6"/>
    <mergeCell ref="BM5:BM6"/>
    <mergeCell ref="BN5:BN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AN5:AN6"/>
    <mergeCell ref="DY4:DY6"/>
    <mergeCell ref="J4:J6"/>
    <mergeCell ref="T40:U40"/>
    <mergeCell ref="T42:U42"/>
    <mergeCell ref="T41:U41"/>
    <mergeCell ref="AW5:AW6"/>
    <mergeCell ref="AX5:AX6"/>
    <mergeCell ref="AS5:AS6"/>
    <mergeCell ref="AA5:AA6"/>
    <mergeCell ref="CD4:CH4"/>
    <mergeCell ref="AV5:AV6"/>
    <mergeCell ref="BO4:BS4"/>
    <mergeCell ref="BT4:BX4"/>
    <mergeCell ref="AJ4:AL4"/>
    <mergeCell ref="AK5:AK6"/>
    <mergeCell ref="AL5:AL6"/>
  </mergeCells>
  <phoneticPr fontId="96" type="noConversion"/>
  <conditionalFormatting sqref="BT8:BX11">
    <cfRule type="cellIs" dxfId="264" priority="222" operator="greaterThan">
      <formula>0</formula>
    </cfRule>
  </conditionalFormatting>
  <conditionalFormatting sqref="BT8:BX11">
    <cfRule type="cellIs" dxfId="263" priority="227" operator="greaterThan">
      <formula>0</formula>
    </cfRule>
  </conditionalFormatting>
  <conditionalFormatting sqref="BT8:BX11">
    <cfRule type="cellIs" dxfId="262" priority="225" operator="greaterThan">
      <formula>0</formula>
    </cfRule>
  </conditionalFormatting>
  <conditionalFormatting sqref="BT8:BX11">
    <cfRule type="cellIs" dxfId="261" priority="226" operator="greaterThan">
      <formula>0</formula>
    </cfRule>
  </conditionalFormatting>
  <conditionalFormatting sqref="BT8:BX11">
    <cfRule type="cellIs" dxfId="260" priority="224" operator="greaterThan">
      <formula>0</formula>
    </cfRule>
  </conditionalFormatting>
  <conditionalFormatting sqref="BT8:BX11">
    <cfRule type="cellIs" dxfId="259" priority="223" operator="greaterThan">
      <formula>0</formula>
    </cfRule>
  </conditionalFormatting>
  <conditionalFormatting sqref="BS7:BW7">
    <cfRule type="cellIs" dxfId="258" priority="200" operator="greaterThan">
      <formula>0</formula>
    </cfRule>
  </conditionalFormatting>
  <conditionalFormatting sqref="BS7:BW7">
    <cfRule type="cellIs" dxfId="257" priority="205" operator="greaterThan">
      <formula>0</formula>
    </cfRule>
  </conditionalFormatting>
  <conditionalFormatting sqref="BS7:BW7">
    <cfRule type="cellIs" dxfId="256" priority="203" operator="greaterThan">
      <formula>0</formula>
    </cfRule>
  </conditionalFormatting>
  <conditionalFormatting sqref="BS7:BW7">
    <cfRule type="cellIs" dxfId="255" priority="204" operator="greaterThan">
      <formula>0</formula>
    </cfRule>
  </conditionalFormatting>
  <conditionalFormatting sqref="BS7:BW7">
    <cfRule type="cellIs" dxfId="254" priority="202" operator="greaterThan">
      <formula>0</formula>
    </cfRule>
  </conditionalFormatting>
  <conditionalFormatting sqref="BS7:BW7">
    <cfRule type="cellIs" dxfId="253" priority="201" operator="greaterThan">
      <formula>0</formula>
    </cfRule>
  </conditionalFormatting>
  <conditionalFormatting sqref="BX7">
    <cfRule type="cellIs" dxfId="252" priority="185" operator="greaterThan">
      <formula>0</formula>
    </cfRule>
  </conditionalFormatting>
  <conditionalFormatting sqref="BX7">
    <cfRule type="cellIs" dxfId="251" priority="190" operator="greaterThan">
      <formula>0</formula>
    </cfRule>
  </conditionalFormatting>
  <conditionalFormatting sqref="BX7">
    <cfRule type="cellIs" dxfId="250" priority="188" operator="greaterThan">
      <formula>0</formula>
    </cfRule>
  </conditionalFormatting>
  <conditionalFormatting sqref="BX7">
    <cfRule type="cellIs" dxfId="249" priority="189" operator="greaterThan">
      <formula>0</formula>
    </cfRule>
  </conditionalFormatting>
  <conditionalFormatting sqref="BX7">
    <cfRule type="cellIs" dxfId="248" priority="187" operator="greaterThan">
      <formula>0</formula>
    </cfRule>
  </conditionalFormatting>
  <conditionalFormatting sqref="BX7">
    <cfRule type="cellIs" dxfId="247" priority="186" operator="greaterThan">
      <formula>0</formula>
    </cfRule>
  </conditionalFormatting>
  <conditionalFormatting sqref="W7:W11">
    <cfRule type="cellIs" dxfId="246" priority="178" operator="lessThan">
      <formula>0</formula>
    </cfRule>
  </conditionalFormatting>
  <conditionalFormatting sqref="AC7:AC11">
    <cfRule type="cellIs" dxfId="245" priority="177" operator="lessThan">
      <formula>0</formula>
    </cfRule>
  </conditionalFormatting>
  <conditionalFormatting sqref="AF7:AF11">
    <cfRule type="cellIs" dxfId="244" priority="176" operator="lessThan">
      <formula>0</formula>
    </cfRule>
  </conditionalFormatting>
  <conditionalFormatting sqref="AI7:AI11">
    <cfRule type="cellIs" dxfId="243" priority="175" operator="lessThan">
      <formula>0</formula>
    </cfRule>
  </conditionalFormatting>
  <conditionalFormatting sqref="AL7:AL11">
    <cfRule type="cellIs" dxfId="242" priority="174" operator="lessThan">
      <formula>0</formula>
    </cfRule>
  </conditionalFormatting>
  <conditionalFormatting sqref="AO7:AO11">
    <cfRule type="cellIs" dxfId="241" priority="173" operator="lessThan">
      <formula>0</formula>
    </cfRule>
  </conditionalFormatting>
  <conditionalFormatting sqref="AR7:AR11">
    <cfRule type="cellIs" dxfId="240" priority="172" operator="lessThan">
      <formula>0</formula>
    </cfRule>
  </conditionalFormatting>
  <conditionalFormatting sqref="AU7">
    <cfRule type="cellIs" dxfId="239" priority="169" operator="greaterThan">
      <formula>0</formula>
    </cfRule>
  </conditionalFormatting>
  <conditionalFormatting sqref="AU8:AU11">
    <cfRule type="cellIs" dxfId="238" priority="168" operator="greaterThan">
      <formula>0</formula>
    </cfRule>
  </conditionalFormatting>
  <conditionalFormatting sqref="AX7">
    <cfRule type="cellIs" dxfId="237" priority="167" operator="greaterThan">
      <formula>0</formula>
    </cfRule>
  </conditionalFormatting>
  <conditionalFormatting sqref="AX8:AX11">
    <cfRule type="cellIs" dxfId="236" priority="166" operator="greaterThan">
      <formula>0</formula>
    </cfRule>
  </conditionalFormatting>
  <conditionalFormatting sqref="BJ7:BK7">
    <cfRule type="cellIs" dxfId="235" priority="165" operator="greaterThan">
      <formula>0</formula>
    </cfRule>
  </conditionalFormatting>
  <conditionalFormatting sqref="BJ8:BK11">
    <cfRule type="cellIs" dxfId="234" priority="164" operator="greaterThan">
      <formula>0</formula>
    </cfRule>
  </conditionalFormatting>
  <conditionalFormatting sqref="BA7">
    <cfRule type="cellIs" dxfId="233" priority="163" operator="greaterThan">
      <formula>0</formula>
    </cfRule>
  </conditionalFormatting>
  <conditionalFormatting sqref="BA8 BA11">
    <cfRule type="cellIs" dxfId="232" priority="162" operator="greaterThan">
      <formula>0</formula>
    </cfRule>
  </conditionalFormatting>
  <conditionalFormatting sqref="BD7">
    <cfRule type="cellIs" dxfId="231" priority="161" operator="greaterThan">
      <formula>0</formula>
    </cfRule>
  </conditionalFormatting>
  <conditionalFormatting sqref="BD8:BD11">
    <cfRule type="cellIs" dxfId="230" priority="160" operator="greaterThan">
      <formula>0</formula>
    </cfRule>
  </conditionalFormatting>
  <conditionalFormatting sqref="BG7:BG11">
    <cfRule type="cellIs" dxfId="229" priority="159" operator="lessThan">
      <formula>0</formula>
    </cfRule>
  </conditionalFormatting>
  <conditionalFormatting sqref="BT12:BX12">
    <cfRule type="cellIs" dxfId="228" priority="128" operator="greaterThan">
      <formula>0</formula>
    </cfRule>
  </conditionalFormatting>
  <conditionalFormatting sqref="BT12:BX12">
    <cfRule type="cellIs" dxfId="227" priority="133" operator="greaterThan">
      <formula>0</formula>
    </cfRule>
  </conditionalFormatting>
  <conditionalFormatting sqref="BT12:BX12">
    <cfRule type="cellIs" dxfId="226" priority="131" operator="greaterThan">
      <formula>0</formula>
    </cfRule>
  </conditionalFormatting>
  <conditionalFormatting sqref="BT12:BX12">
    <cfRule type="cellIs" dxfId="225" priority="132" operator="greaterThan">
      <formula>0</formula>
    </cfRule>
  </conditionalFormatting>
  <conditionalFormatting sqref="BT12:BX12">
    <cfRule type="cellIs" dxfId="224" priority="130" operator="greaterThan">
      <formula>0</formula>
    </cfRule>
  </conditionalFormatting>
  <conditionalFormatting sqref="BT12:BX12">
    <cfRule type="cellIs" dxfId="223" priority="129" operator="greaterThan">
      <formula>0</formula>
    </cfRule>
  </conditionalFormatting>
  <conditionalFormatting sqref="W12">
    <cfRule type="cellIs" dxfId="222" priority="127" operator="lessThan">
      <formula>0</formula>
    </cfRule>
  </conditionalFormatting>
  <conditionalFormatting sqref="AC12">
    <cfRule type="cellIs" dxfId="221" priority="126" operator="lessThan">
      <formula>0</formula>
    </cfRule>
  </conditionalFormatting>
  <conditionalFormatting sqref="AF12">
    <cfRule type="cellIs" dxfId="220" priority="125" operator="lessThan">
      <formula>0</formula>
    </cfRule>
  </conditionalFormatting>
  <conditionalFormatting sqref="AI12">
    <cfRule type="cellIs" dxfId="219" priority="124" operator="lessThan">
      <formula>0</formula>
    </cfRule>
  </conditionalFormatting>
  <conditionalFormatting sqref="AL12">
    <cfRule type="cellIs" dxfId="218" priority="123" operator="lessThan">
      <formula>0</formula>
    </cfRule>
  </conditionalFormatting>
  <conditionalFormatting sqref="AO12">
    <cfRule type="cellIs" dxfId="217" priority="122" operator="lessThan">
      <formula>0</formula>
    </cfRule>
  </conditionalFormatting>
  <conditionalFormatting sqref="AR12">
    <cfRule type="cellIs" dxfId="216" priority="121" operator="lessThan">
      <formula>0</formula>
    </cfRule>
  </conditionalFormatting>
  <conditionalFormatting sqref="AU12">
    <cfRule type="cellIs" dxfId="215" priority="120" operator="greaterThan">
      <formula>0</formula>
    </cfRule>
  </conditionalFormatting>
  <conditionalFormatting sqref="AX12">
    <cfRule type="cellIs" dxfId="214" priority="119" operator="greaterThan">
      <formula>0</formula>
    </cfRule>
  </conditionalFormatting>
  <conditionalFormatting sqref="BJ12:BK12">
    <cfRule type="cellIs" dxfId="213" priority="118" operator="greaterThan">
      <formula>0</formula>
    </cfRule>
  </conditionalFormatting>
  <conditionalFormatting sqref="BA12">
    <cfRule type="cellIs" dxfId="212" priority="117" operator="greaterThan">
      <formula>0</formula>
    </cfRule>
  </conditionalFormatting>
  <conditionalFormatting sqref="BD12">
    <cfRule type="cellIs" dxfId="211" priority="116" operator="greaterThan">
      <formula>0</formula>
    </cfRule>
  </conditionalFormatting>
  <conditionalFormatting sqref="BG12">
    <cfRule type="cellIs" dxfId="210" priority="115" operator="lessThan">
      <formula>0</formula>
    </cfRule>
  </conditionalFormatting>
  <conditionalFormatting sqref="BT13:BX13">
    <cfRule type="cellIs" dxfId="209" priority="109" operator="greaterThan">
      <formula>0</formula>
    </cfRule>
  </conditionalFormatting>
  <conditionalFormatting sqref="BT13:BX13">
    <cfRule type="cellIs" dxfId="208" priority="114" operator="greaterThan">
      <formula>0</formula>
    </cfRule>
  </conditionalFormatting>
  <conditionalFormatting sqref="BT13:BX13">
    <cfRule type="cellIs" dxfId="207" priority="112" operator="greaterThan">
      <formula>0</formula>
    </cfRule>
  </conditionalFormatting>
  <conditionalFormatting sqref="BT13:BX13">
    <cfRule type="cellIs" dxfId="206" priority="113" operator="greaterThan">
      <formula>0</formula>
    </cfRule>
  </conditionalFormatting>
  <conditionalFormatting sqref="BT13:BX13">
    <cfRule type="cellIs" dxfId="205" priority="111" operator="greaterThan">
      <formula>0</formula>
    </cfRule>
  </conditionalFormatting>
  <conditionalFormatting sqref="BT13:BX13">
    <cfRule type="cellIs" dxfId="204" priority="110" operator="greaterThan">
      <formula>0</formula>
    </cfRule>
  </conditionalFormatting>
  <conditionalFormatting sqref="W13">
    <cfRule type="cellIs" dxfId="203" priority="108" operator="lessThan">
      <formula>0</formula>
    </cfRule>
  </conditionalFormatting>
  <conditionalFormatting sqref="AC13">
    <cfRule type="cellIs" dxfId="202" priority="107" operator="lessThan">
      <formula>0</formula>
    </cfRule>
  </conditionalFormatting>
  <conditionalFormatting sqref="AF13">
    <cfRule type="cellIs" dxfId="201" priority="106" operator="lessThan">
      <formula>0</formula>
    </cfRule>
  </conditionalFormatting>
  <conditionalFormatting sqref="AI13">
    <cfRule type="cellIs" dxfId="200" priority="105" operator="lessThan">
      <formula>0</formula>
    </cfRule>
  </conditionalFormatting>
  <conditionalFormatting sqref="AL13">
    <cfRule type="cellIs" dxfId="199" priority="104" operator="lessThan">
      <formula>0</formula>
    </cfRule>
  </conditionalFormatting>
  <conditionalFormatting sqref="AO13">
    <cfRule type="cellIs" dxfId="198" priority="103" operator="lessThan">
      <formula>0</formula>
    </cfRule>
  </conditionalFormatting>
  <conditionalFormatting sqref="AR13">
    <cfRule type="cellIs" dxfId="197" priority="102" operator="lessThan">
      <formula>0</formula>
    </cfRule>
  </conditionalFormatting>
  <conditionalFormatting sqref="AU13">
    <cfRule type="cellIs" dxfId="196" priority="101" operator="greaterThan">
      <formula>0</formula>
    </cfRule>
  </conditionalFormatting>
  <conditionalFormatting sqref="AX13">
    <cfRule type="cellIs" dxfId="195" priority="100" operator="greaterThan">
      <formula>0</formula>
    </cfRule>
  </conditionalFormatting>
  <conditionalFormatting sqref="BJ13:BK13">
    <cfRule type="cellIs" dxfId="194" priority="99" operator="greaterThan">
      <formula>0</formula>
    </cfRule>
  </conditionalFormatting>
  <conditionalFormatting sqref="BA13">
    <cfRule type="cellIs" dxfId="193" priority="98" operator="greaterThan">
      <formula>0</formula>
    </cfRule>
  </conditionalFormatting>
  <conditionalFormatting sqref="BD13">
    <cfRule type="cellIs" dxfId="192" priority="97" operator="greaterThan">
      <formula>0</formula>
    </cfRule>
  </conditionalFormatting>
  <conditionalFormatting sqref="BG13">
    <cfRule type="cellIs" dxfId="191" priority="96" operator="lessThan">
      <formula>0</formula>
    </cfRule>
  </conditionalFormatting>
  <conditionalFormatting sqref="BT14:BX15">
    <cfRule type="cellIs" dxfId="190" priority="90" operator="greaterThan">
      <formula>0</formula>
    </cfRule>
  </conditionalFormatting>
  <conditionalFormatting sqref="BT14:BX15">
    <cfRule type="cellIs" dxfId="189" priority="95" operator="greaterThan">
      <formula>0</formula>
    </cfRule>
  </conditionalFormatting>
  <conditionalFormatting sqref="BT14:BX15">
    <cfRule type="cellIs" dxfId="188" priority="93" operator="greaterThan">
      <formula>0</formula>
    </cfRule>
  </conditionalFormatting>
  <conditionalFormatting sqref="BT14:BX15">
    <cfRule type="cellIs" dxfId="187" priority="94" operator="greaterThan">
      <formula>0</formula>
    </cfRule>
  </conditionalFormatting>
  <conditionalFormatting sqref="BT14:BX15">
    <cfRule type="cellIs" dxfId="186" priority="92" operator="greaterThan">
      <formula>0</formula>
    </cfRule>
  </conditionalFormatting>
  <conditionalFormatting sqref="BT14:BX15">
    <cfRule type="cellIs" dxfId="185" priority="91" operator="greaterThan">
      <formula>0</formula>
    </cfRule>
  </conditionalFormatting>
  <conditionalFormatting sqref="W14:W15">
    <cfRule type="cellIs" dxfId="184" priority="89" operator="lessThan">
      <formula>0</formula>
    </cfRule>
  </conditionalFormatting>
  <conditionalFormatting sqref="AC14:AC15">
    <cfRule type="cellIs" dxfId="183" priority="88" operator="lessThan">
      <formula>0</formula>
    </cfRule>
  </conditionalFormatting>
  <conditionalFormatting sqref="AF14:AF15">
    <cfRule type="cellIs" dxfId="182" priority="87" operator="lessThan">
      <formula>0</formula>
    </cfRule>
  </conditionalFormatting>
  <conditionalFormatting sqref="AI14:AI15">
    <cfRule type="cellIs" dxfId="181" priority="86" operator="lessThan">
      <formula>0</formula>
    </cfRule>
  </conditionalFormatting>
  <conditionalFormatting sqref="AL14:AL15">
    <cfRule type="cellIs" dxfId="180" priority="85" operator="lessThan">
      <formula>0</formula>
    </cfRule>
  </conditionalFormatting>
  <conditionalFormatting sqref="AO14:AO15">
    <cfRule type="cellIs" dxfId="179" priority="84" operator="lessThan">
      <formula>0</formula>
    </cfRule>
  </conditionalFormatting>
  <conditionalFormatting sqref="AR14:AR15">
    <cfRule type="cellIs" dxfId="178" priority="83" operator="lessThan">
      <formula>0</formula>
    </cfRule>
  </conditionalFormatting>
  <conditionalFormatting sqref="AU14:AU15">
    <cfRule type="cellIs" dxfId="177" priority="82" operator="greaterThan">
      <formula>0</formula>
    </cfRule>
  </conditionalFormatting>
  <conditionalFormatting sqref="AX14:AX15">
    <cfRule type="cellIs" dxfId="176" priority="81" operator="greaterThan">
      <formula>0</formula>
    </cfRule>
  </conditionalFormatting>
  <conditionalFormatting sqref="BJ14:BK15">
    <cfRule type="cellIs" dxfId="175" priority="80" operator="greaterThan">
      <formula>0</formula>
    </cfRule>
  </conditionalFormatting>
  <conditionalFormatting sqref="BA14:BA15">
    <cfRule type="cellIs" dxfId="174" priority="79" operator="greaterThan">
      <formula>0</formula>
    </cfRule>
  </conditionalFormatting>
  <conditionalFormatting sqref="BD14:BD15">
    <cfRule type="cellIs" dxfId="173" priority="78" operator="greaterThan">
      <formula>0</formula>
    </cfRule>
  </conditionalFormatting>
  <conditionalFormatting sqref="BG14:BG15">
    <cfRule type="cellIs" dxfId="172" priority="77" operator="lessThan">
      <formula>0</formula>
    </cfRule>
  </conditionalFormatting>
  <conditionalFormatting sqref="BT16:BX18">
    <cfRule type="cellIs" dxfId="171" priority="71" operator="greaterThan">
      <formula>0</formula>
    </cfRule>
  </conditionalFormatting>
  <conditionalFormatting sqref="BT16:BX18">
    <cfRule type="cellIs" dxfId="170" priority="76" operator="greaterThan">
      <formula>0</formula>
    </cfRule>
  </conditionalFormatting>
  <conditionalFormatting sqref="BT16:BX18">
    <cfRule type="cellIs" dxfId="169" priority="74" operator="greaterThan">
      <formula>0</formula>
    </cfRule>
  </conditionalFormatting>
  <conditionalFormatting sqref="BT16:BX18">
    <cfRule type="cellIs" dxfId="168" priority="75" operator="greaterThan">
      <formula>0</formula>
    </cfRule>
  </conditionalFormatting>
  <conditionalFormatting sqref="BT16:BX18">
    <cfRule type="cellIs" dxfId="167" priority="73" operator="greaterThan">
      <formula>0</formula>
    </cfRule>
  </conditionalFormatting>
  <conditionalFormatting sqref="BT16:BX18">
    <cfRule type="cellIs" dxfId="166" priority="72" operator="greaterThan">
      <formula>0</formula>
    </cfRule>
  </conditionalFormatting>
  <conditionalFormatting sqref="W16:W18">
    <cfRule type="cellIs" dxfId="165" priority="70" operator="lessThan">
      <formula>0</formula>
    </cfRule>
  </conditionalFormatting>
  <conditionalFormatting sqref="AC16:AC18">
    <cfRule type="cellIs" dxfId="164" priority="69" operator="lessThan">
      <formula>0</formula>
    </cfRule>
  </conditionalFormatting>
  <conditionalFormatting sqref="AF16:AF18">
    <cfRule type="cellIs" dxfId="163" priority="68" operator="lessThan">
      <formula>0</formula>
    </cfRule>
  </conditionalFormatting>
  <conditionalFormatting sqref="AI16:AI18">
    <cfRule type="cellIs" dxfId="162" priority="67" operator="lessThan">
      <formula>0</formula>
    </cfRule>
  </conditionalFormatting>
  <conditionalFormatting sqref="AL16:AL18">
    <cfRule type="cellIs" dxfId="161" priority="66" operator="lessThan">
      <formula>0</formula>
    </cfRule>
  </conditionalFormatting>
  <conditionalFormatting sqref="AO16:AO18">
    <cfRule type="cellIs" dxfId="160" priority="65" operator="lessThan">
      <formula>0</formula>
    </cfRule>
  </conditionalFormatting>
  <conditionalFormatting sqref="AR16:AR18">
    <cfRule type="cellIs" dxfId="159" priority="64" operator="lessThan">
      <formula>0</formula>
    </cfRule>
  </conditionalFormatting>
  <conditionalFormatting sqref="AU16:AU18">
    <cfRule type="cellIs" dxfId="158" priority="63" operator="greaterThan">
      <formula>0</formula>
    </cfRule>
  </conditionalFormatting>
  <conditionalFormatting sqref="AX16:AX18">
    <cfRule type="cellIs" dxfId="157" priority="62" operator="greaterThan">
      <formula>0</formula>
    </cfRule>
  </conditionalFormatting>
  <conditionalFormatting sqref="BJ16:BK18">
    <cfRule type="cellIs" dxfId="156" priority="61" operator="greaterThan">
      <formula>0</formula>
    </cfRule>
  </conditionalFormatting>
  <conditionalFormatting sqref="BA16:BA18">
    <cfRule type="cellIs" dxfId="155" priority="60" operator="greaterThan">
      <formula>0</formula>
    </cfRule>
  </conditionalFormatting>
  <conditionalFormatting sqref="BD16:BD18">
    <cfRule type="cellIs" dxfId="154" priority="59" operator="greaterThan">
      <formula>0</formula>
    </cfRule>
  </conditionalFormatting>
  <conditionalFormatting sqref="BG16:BG18">
    <cfRule type="cellIs" dxfId="153" priority="58" operator="lessThan">
      <formula>0</formula>
    </cfRule>
  </conditionalFormatting>
  <conditionalFormatting sqref="BT19:BX19">
    <cfRule type="cellIs" dxfId="152" priority="52" operator="greaterThan">
      <formula>0</formula>
    </cfRule>
  </conditionalFormatting>
  <conditionalFormatting sqref="BT19:BX19">
    <cfRule type="cellIs" dxfId="151" priority="57" operator="greaterThan">
      <formula>0</formula>
    </cfRule>
  </conditionalFormatting>
  <conditionalFormatting sqref="BT19:BX19">
    <cfRule type="cellIs" dxfId="150" priority="55" operator="greaterThan">
      <formula>0</formula>
    </cfRule>
  </conditionalFormatting>
  <conditionalFormatting sqref="BT19:BX19">
    <cfRule type="cellIs" dxfId="149" priority="56" operator="greaterThan">
      <formula>0</formula>
    </cfRule>
  </conditionalFormatting>
  <conditionalFormatting sqref="BT19:BX19">
    <cfRule type="cellIs" dxfId="148" priority="54" operator="greaterThan">
      <formula>0</formula>
    </cfRule>
  </conditionalFormatting>
  <conditionalFormatting sqref="BT19:BX19">
    <cfRule type="cellIs" dxfId="147" priority="53" operator="greaterThan">
      <formula>0</formula>
    </cfRule>
  </conditionalFormatting>
  <conditionalFormatting sqref="W19">
    <cfRule type="cellIs" dxfId="146" priority="51" operator="lessThan">
      <formula>0</formula>
    </cfRule>
  </conditionalFormatting>
  <conditionalFormatting sqref="AC19">
    <cfRule type="cellIs" dxfId="145" priority="50" operator="lessThan">
      <formula>0</formula>
    </cfRule>
  </conditionalFormatting>
  <conditionalFormatting sqref="AF19">
    <cfRule type="cellIs" dxfId="144" priority="49" operator="lessThan">
      <formula>0</formula>
    </cfRule>
  </conditionalFormatting>
  <conditionalFormatting sqref="AI19">
    <cfRule type="cellIs" dxfId="143" priority="48" operator="lessThan">
      <formula>0</formula>
    </cfRule>
  </conditionalFormatting>
  <conditionalFormatting sqref="AL19">
    <cfRule type="cellIs" dxfId="142" priority="47" operator="lessThan">
      <formula>0</formula>
    </cfRule>
  </conditionalFormatting>
  <conditionalFormatting sqref="AO19">
    <cfRule type="cellIs" dxfId="141" priority="46" operator="lessThan">
      <formula>0</formula>
    </cfRule>
  </conditionalFormatting>
  <conditionalFormatting sqref="AR19">
    <cfRule type="cellIs" dxfId="140" priority="45" operator="lessThan">
      <formula>0</formula>
    </cfRule>
  </conditionalFormatting>
  <conditionalFormatting sqref="AU19">
    <cfRule type="cellIs" dxfId="139" priority="44" operator="greaterThan">
      <formula>0</formula>
    </cfRule>
  </conditionalFormatting>
  <conditionalFormatting sqref="AX19">
    <cfRule type="cellIs" dxfId="138" priority="43" operator="greaterThan">
      <formula>0</formula>
    </cfRule>
  </conditionalFormatting>
  <conditionalFormatting sqref="BJ19:BK19">
    <cfRule type="cellIs" dxfId="137" priority="42" operator="greaterThan">
      <formula>0</formula>
    </cfRule>
  </conditionalFormatting>
  <conditionalFormatting sqref="BA19">
    <cfRule type="cellIs" dxfId="136" priority="41" operator="greaterThan">
      <formula>0</formula>
    </cfRule>
  </conditionalFormatting>
  <conditionalFormatting sqref="BD19">
    <cfRule type="cellIs" dxfId="135" priority="40" operator="greaterThan">
      <formula>0</formula>
    </cfRule>
  </conditionalFormatting>
  <conditionalFormatting sqref="BG19">
    <cfRule type="cellIs" dxfId="134" priority="39" operator="lessThan">
      <formula>0</formula>
    </cfRule>
  </conditionalFormatting>
  <conditionalFormatting sqref="BT20:BX20">
    <cfRule type="cellIs" dxfId="133" priority="33" operator="greaterThan">
      <formula>0</formula>
    </cfRule>
  </conditionalFormatting>
  <conditionalFormatting sqref="BT20:BX20">
    <cfRule type="cellIs" dxfId="132" priority="38" operator="greaterThan">
      <formula>0</formula>
    </cfRule>
  </conditionalFormatting>
  <conditionalFormatting sqref="BT20:BX20">
    <cfRule type="cellIs" dxfId="131" priority="36" operator="greaterThan">
      <formula>0</formula>
    </cfRule>
  </conditionalFormatting>
  <conditionalFormatting sqref="BT20:BX20">
    <cfRule type="cellIs" dxfId="130" priority="37" operator="greaterThan">
      <formula>0</formula>
    </cfRule>
  </conditionalFormatting>
  <conditionalFormatting sqref="BT20:BX20">
    <cfRule type="cellIs" dxfId="129" priority="35" operator="greaterThan">
      <formula>0</formula>
    </cfRule>
  </conditionalFormatting>
  <conditionalFormatting sqref="BT20:BX20">
    <cfRule type="cellIs" dxfId="128" priority="34" operator="greaterThan">
      <formula>0</formula>
    </cfRule>
  </conditionalFormatting>
  <conditionalFormatting sqref="W20">
    <cfRule type="cellIs" dxfId="127" priority="32" operator="lessThan">
      <formula>0</formula>
    </cfRule>
  </conditionalFormatting>
  <conditionalFormatting sqref="AC20">
    <cfRule type="cellIs" dxfId="126" priority="31" operator="lessThan">
      <formula>0</formula>
    </cfRule>
  </conditionalFormatting>
  <conditionalFormatting sqref="AF20">
    <cfRule type="cellIs" dxfId="125" priority="30" operator="lessThan">
      <formula>0</formula>
    </cfRule>
  </conditionalFormatting>
  <conditionalFormatting sqref="AI20">
    <cfRule type="cellIs" dxfId="124" priority="29" operator="lessThan">
      <formula>0</formula>
    </cfRule>
  </conditionalFormatting>
  <conditionalFormatting sqref="AL20">
    <cfRule type="cellIs" dxfId="123" priority="28" operator="lessThan">
      <formula>0</formula>
    </cfRule>
  </conditionalFormatting>
  <conditionalFormatting sqref="AO20">
    <cfRule type="cellIs" dxfId="122" priority="27" operator="lessThan">
      <formula>0</formula>
    </cfRule>
  </conditionalFormatting>
  <conditionalFormatting sqref="AR20">
    <cfRule type="cellIs" dxfId="121" priority="26" operator="lessThan">
      <formula>0</formula>
    </cfRule>
  </conditionalFormatting>
  <conditionalFormatting sqref="AU20">
    <cfRule type="cellIs" dxfId="120" priority="25" operator="greaterThan">
      <formula>0</formula>
    </cfRule>
  </conditionalFormatting>
  <conditionalFormatting sqref="AX20">
    <cfRule type="cellIs" dxfId="119" priority="24" operator="greaterThan">
      <formula>0</formula>
    </cfRule>
  </conditionalFormatting>
  <conditionalFormatting sqref="BJ20:BK20">
    <cfRule type="cellIs" dxfId="118" priority="23" operator="greaterThan">
      <formula>0</formula>
    </cfRule>
  </conditionalFormatting>
  <conditionalFormatting sqref="BA20">
    <cfRule type="cellIs" dxfId="117" priority="22" operator="greaterThan">
      <formula>0</formula>
    </cfRule>
  </conditionalFormatting>
  <conditionalFormatting sqref="BD20">
    <cfRule type="cellIs" dxfId="116" priority="21" operator="greaterThan">
      <formula>0</formula>
    </cfRule>
  </conditionalFormatting>
  <conditionalFormatting sqref="BG20">
    <cfRule type="cellIs" dxfId="115" priority="20" operator="lessThan">
      <formula>0</formula>
    </cfRule>
  </conditionalFormatting>
  <conditionalFormatting sqref="BT21:BX27">
    <cfRule type="cellIs" dxfId="114" priority="14" operator="greaterThan">
      <formula>0</formula>
    </cfRule>
  </conditionalFormatting>
  <conditionalFormatting sqref="BT21:BX27">
    <cfRule type="cellIs" dxfId="113" priority="19" operator="greaterThan">
      <formula>0</formula>
    </cfRule>
  </conditionalFormatting>
  <conditionalFormatting sqref="BT21:BX27">
    <cfRule type="cellIs" dxfId="112" priority="17" operator="greaterThan">
      <formula>0</formula>
    </cfRule>
  </conditionalFormatting>
  <conditionalFormatting sqref="BT21:BX27">
    <cfRule type="cellIs" dxfId="111" priority="18" operator="greaterThan">
      <formula>0</formula>
    </cfRule>
  </conditionalFormatting>
  <conditionalFormatting sqref="BT21:BX27">
    <cfRule type="cellIs" dxfId="110" priority="16" operator="greaterThan">
      <formula>0</formula>
    </cfRule>
  </conditionalFormatting>
  <conditionalFormatting sqref="BT21:BX27">
    <cfRule type="cellIs" dxfId="109" priority="15" operator="greaterThan">
      <formula>0</formula>
    </cfRule>
  </conditionalFormatting>
  <conditionalFormatting sqref="W21:W27">
    <cfRule type="cellIs" dxfId="108" priority="13" operator="lessThan">
      <formula>0</formula>
    </cfRule>
  </conditionalFormatting>
  <conditionalFormatting sqref="AC21:AC27">
    <cfRule type="cellIs" dxfId="107" priority="12" operator="lessThan">
      <formula>0</formula>
    </cfRule>
  </conditionalFormatting>
  <conditionalFormatting sqref="AF21:AF27">
    <cfRule type="cellIs" dxfId="106" priority="11" operator="lessThan">
      <formula>0</formula>
    </cfRule>
  </conditionalFormatting>
  <conditionalFormatting sqref="AI21:AI27">
    <cfRule type="cellIs" dxfId="105" priority="10" operator="lessThan">
      <formula>0</formula>
    </cfRule>
  </conditionalFormatting>
  <conditionalFormatting sqref="AL21:AL27">
    <cfRule type="cellIs" dxfId="104" priority="9" operator="lessThan">
      <formula>0</formula>
    </cfRule>
  </conditionalFormatting>
  <conditionalFormatting sqref="AO21:AO27">
    <cfRule type="cellIs" dxfId="103" priority="8" operator="lessThan">
      <formula>0</formula>
    </cfRule>
  </conditionalFormatting>
  <conditionalFormatting sqref="AR21:AR27">
    <cfRule type="cellIs" dxfId="102" priority="7" operator="lessThan">
      <formula>0</formula>
    </cfRule>
  </conditionalFormatting>
  <conditionalFormatting sqref="AU21:AU27">
    <cfRule type="cellIs" dxfId="101" priority="6" operator="greaterThan">
      <formula>0</formula>
    </cfRule>
  </conditionalFormatting>
  <conditionalFormatting sqref="AX21:AX27">
    <cfRule type="cellIs" dxfId="100" priority="5" operator="greaterThan">
      <formula>0</formula>
    </cfRule>
  </conditionalFormatting>
  <conditionalFormatting sqref="BJ21:BK27">
    <cfRule type="cellIs" dxfId="99" priority="4" operator="greaterThan">
      <formula>0</formula>
    </cfRule>
  </conditionalFormatting>
  <conditionalFormatting sqref="BA21:BA27">
    <cfRule type="cellIs" dxfId="98" priority="3" operator="greaterThan">
      <formula>0</formula>
    </cfRule>
  </conditionalFormatting>
  <conditionalFormatting sqref="BD21:BD27">
    <cfRule type="cellIs" dxfId="97" priority="2" operator="greaterThan">
      <formula>0</formula>
    </cfRule>
  </conditionalFormatting>
  <conditionalFormatting sqref="BG21:BG27">
    <cfRule type="cellIs" dxfId="96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72D8-5941-49A9-8B32-34BAB8D8EA6D}">
  <sheetPr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25" customWidth="1"/>
    <col min="2" max="2" width="5.42578125" style="213" customWidth="1"/>
    <col min="3" max="3" width="24.140625" style="213" hidden="1" customWidth="1"/>
    <col min="4" max="4" width="28.85546875" style="59" customWidth="1"/>
    <col min="5" max="5" width="45.7109375" style="59" customWidth="1"/>
    <col min="6" max="6" width="30.7109375" style="213" customWidth="1"/>
    <col min="7" max="7" width="18.42578125" style="59" customWidth="1" outlineLevel="1"/>
    <col min="8" max="8" width="16.5703125" style="59" customWidth="1" outlineLevel="1"/>
    <col min="9" max="9" width="4" style="59" customWidth="1" outlineLevel="1"/>
    <col min="10" max="10" width="11.42578125" style="59" customWidth="1" outlineLevel="1"/>
    <col min="11" max="11" width="12.7109375" style="59" customWidth="1" outlineLevel="1"/>
    <col min="12" max="12" width="14.28515625" style="59" customWidth="1" outlineLevel="1"/>
    <col min="13" max="13" width="16.85546875" style="59" customWidth="1"/>
    <col min="14" max="15" width="11.42578125" style="59" customWidth="1"/>
    <col min="16" max="16" width="13.5703125" style="59" customWidth="1"/>
    <col min="17" max="18" width="19.42578125" style="59" customWidth="1"/>
    <col min="19" max="28" width="12.85546875" style="59" customWidth="1"/>
    <col min="29" max="29" width="13.140625" style="59" customWidth="1"/>
    <col min="30" max="32" width="13.140625" style="59" hidden="1" customWidth="1"/>
    <col min="33" max="42" width="5.7109375" style="60" hidden="1" customWidth="1" outlineLevel="1"/>
    <col min="43" max="43" width="8.42578125" style="60" hidden="1" customWidth="1" outlineLevel="1"/>
    <col min="44" max="46" width="7.42578125" style="60" hidden="1" customWidth="1" outlineLevel="1"/>
    <col min="47" max="47" width="9" style="60" hidden="1" customWidth="1" outlineLevel="1"/>
    <col min="48" max="63" width="9" style="60" customWidth="1" outlineLevel="1"/>
    <col min="64" max="93" width="9" style="60" hidden="1" customWidth="1" outlineLevel="1"/>
    <col min="94" max="94" width="9" style="59" hidden="1" customWidth="1"/>
    <col min="95" max="95" width="17" style="59" hidden="1" customWidth="1"/>
    <col min="96" max="96" width="9.140625" style="59" customWidth="1"/>
    <col min="97" max="99" width="14.85546875" style="59" hidden="1" customWidth="1"/>
    <col min="100" max="100" width="9.140625" style="59" hidden="1" customWidth="1"/>
    <col min="101" max="16384" width="9.140625" style="59"/>
  </cols>
  <sheetData>
    <row r="1" spans="1:112" ht="15.75" customHeight="1">
      <c r="B1" s="58"/>
      <c r="C1" s="58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 ht="15.75" customHeight="1">
      <c r="B2" s="58"/>
      <c r="C2" s="58"/>
      <c r="E2" s="56" t="s">
        <v>2</v>
      </c>
      <c r="F2" s="213" t="s">
        <v>128</v>
      </c>
      <c r="L2" s="61"/>
      <c r="M2" s="61"/>
      <c r="N2" s="61"/>
      <c r="O2" s="61"/>
      <c r="P2" s="61"/>
      <c r="Q2" s="61"/>
      <c r="R2" s="61"/>
      <c r="AX2" s="24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 s="61" customFormat="1" ht="15.75" customHeight="1">
      <c r="A3" s="62"/>
      <c r="B3" s="63"/>
      <c r="C3" s="63"/>
      <c r="D3" s="64"/>
      <c r="E3" s="56" t="s">
        <v>3</v>
      </c>
      <c r="F3" s="213" t="s">
        <v>129</v>
      </c>
      <c r="G3" s="59"/>
      <c r="H3" s="59"/>
      <c r="I3" s="59"/>
      <c r="J3" s="59"/>
      <c r="K3" s="59"/>
      <c r="AM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spans="1:112" s="61" customFormat="1" ht="15.75" customHeight="1">
      <c r="A4" s="65"/>
      <c r="B4" s="63"/>
      <c r="C4" s="63"/>
      <c r="E4" s="56" t="s">
        <v>4</v>
      </c>
      <c r="F4" s="213" t="s">
        <v>130</v>
      </c>
      <c r="G4" s="59"/>
      <c r="H4" s="59"/>
      <c r="I4" s="59"/>
      <c r="J4" s="59"/>
      <c r="K4" s="59"/>
      <c r="L4" s="59"/>
      <c r="Q4" s="66"/>
      <c r="AL4" s="67"/>
      <c r="AM4" s="16"/>
    </row>
    <row r="5" spans="1:112" s="61" customFormat="1" ht="15.75" customHeight="1">
      <c r="A5" s="65"/>
      <c r="B5" s="63"/>
      <c r="C5" s="63"/>
      <c r="E5" s="56" t="s">
        <v>48</v>
      </c>
      <c r="F5" s="213" t="s">
        <v>131</v>
      </c>
      <c r="G5" s="59"/>
      <c r="H5" s="59"/>
      <c r="I5" s="59"/>
      <c r="J5" s="59"/>
      <c r="K5" s="59"/>
      <c r="Q5" s="68"/>
      <c r="AO5" s="17"/>
      <c r="AT5" s="69"/>
      <c r="BB5" s="243"/>
    </row>
    <row r="6" spans="1:112" s="61" customFormat="1" ht="15.75" customHeight="1">
      <c r="A6" s="65"/>
      <c r="B6" s="63"/>
      <c r="C6" s="63"/>
      <c r="E6" s="56" t="s">
        <v>49</v>
      </c>
      <c r="F6" s="213" t="s">
        <v>132</v>
      </c>
      <c r="H6" s="59"/>
      <c r="I6" s="59"/>
      <c r="J6" s="59"/>
      <c r="K6" s="59"/>
      <c r="L6" s="59"/>
      <c r="M6" s="59"/>
      <c r="N6" s="59"/>
      <c r="AC6" s="18"/>
      <c r="AD6" s="18"/>
      <c r="AE6" s="18"/>
      <c r="AF6" s="18"/>
      <c r="BB6" s="243"/>
    </row>
    <row r="7" spans="1:112" s="61" customFormat="1" ht="15.75" customHeight="1">
      <c r="A7" s="65"/>
      <c r="B7" s="63"/>
      <c r="C7" s="63"/>
      <c r="E7" s="56" t="s">
        <v>72</v>
      </c>
      <c r="F7" s="70">
        <v>44305</v>
      </c>
      <c r="H7" s="59"/>
      <c r="I7" s="59"/>
      <c r="J7" s="59"/>
      <c r="K7" s="59"/>
      <c r="L7" s="59"/>
      <c r="M7" s="59"/>
      <c r="N7" s="59"/>
      <c r="S7" s="156" t="b">
        <f>IFERROR(S8=0,)</f>
        <v>1</v>
      </c>
      <c r="T7" s="156"/>
      <c r="U7" s="156" t="b">
        <f>IFERROR(U8=0,)</f>
        <v>1</v>
      </c>
      <c r="V7" s="156"/>
      <c r="W7" s="156" t="b">
        <f>IFERROR(W8=0,)</f>
        <v>1</v>
      </c>
      <c r="X7" s="156"/>
      <c r="Y7" s="156" t="b">
        <f>IFERROR(Y8=0,)</f>
        <v>1</v>
      </c>
      <c r="Z7" s="156"/>
      <c r="AA7" s="156"/>
      <c r="AB7" s="156"/>
      <c r="AC7" s="157"/>
      <c r="AD7" s="157"/>
      <c r="AE7" s="156" t="b">
        <f>IFERROR(AE8=0,)</f>
        <v>1</v>
      </c>
      <c r="AF7" s="18"/>
      <c r="AY7" s="97" t="s">
        <v>271</v>
      </c>
      <c r="BE7" s="97" t="s">
        <v>270</v>
      </c>
    </row>
    <row r="8" spans="1:112" s="61" customFormat="1" ht="15.75" customHeight="1">
      <c r="A8" s="65"/>
      <c r="B8" s="71"/>
      <c r="C8" s="72"/>
      <c r="E8" s="59"/>
      <c r="F8" s="59"/>
      <c r="G8" s="59"/>
      <c r="H8" s="59"/>
      <c r="I8" s="59"/>
      <c r="J8" s="59"/>
      <c r="K8" s="59"/>
      <c r="L8" s="59"/>
      <c r="M8" s="59"/>
      <c r="N8" s="59"/>
      <c r="S8" s="155">
        <f>SUM(S12:S16)-S17</f>
        <v>0</v>
      </c>
      <c r="T8" s="155"/>
      <c r="U8" s="155">
        <f>SUM(U12:U16)*0.8-U17</f>
        <v>0</v>
      </c>
      <c r="V8" s="155"/>
      <c r="W8" s="155">
        <f>SUM(W12:W16)-W17</f>
        <v>0</v>
      </c>
      <c r="X8" s="155"/>
      <c r="Y8" s="155">
        <f>SUM(Y12:Y16)-Y17</f>
        <v>0</v>
      </c>
      <c r="Z8" s="155"/>
      <c r="AA8" s="155"/>
      <c r="AB8" s="155"/>
      <c r="AC8" s="155"/>
      <c r="AD8" s="155"/>
      <c r="AE8" s="155">
        <f>SUM(AE12:AE16)-AE17</f>
        <v>0</v>
      </c>
      <c r="AF8" s="154"/>
      <c r="AG8" s="73"/>
      <c r="AH8" s="73"/>
      <c r="AI8" s="73"/>
      <c r="AJ8" s="73"/>
      <c r="AK8" s="73"/>
      <c r="AL8" s="73"/>
      <c r="AM8" s="74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241"/>
      <c r="AZ8" s="241"/>
      <c r="BA8" s="241" t="s">
        <v>267</v>
      </c>
      <c r="BB8" s="241"/>
      <c r="BC8" s="241"/>
      <c r="BD8" s="242"/>
      <c r="BE8" s="240"/>
      <c r="BF8" s="240" t="s">
        <v>268</v>
      </c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Q8" s="59"/>
    </row>
    <row r="9" spans="1:112" s="19" customFormat="1" ht="23.25" customHeight="1">
      <c r="A9" s="65"/>
      <c r="B9" s="403" t="s">
        <v>0</v>
      </c>
      <c r="C9" s="402" t="s">
        <v>46</v>
      </c>
      <c r="D9" s="402" t="s">
        <v>5</v>
      </c>
      <c r="E9" s="402" t="s">
        <v>6</v>
      </c>
      <c r="F9" s="402" t="s">
        <v>10</v>
      </c>
      <c r="G9" s="402" t="s">
        <v>7</v>
      </c>
      <c r="H9" s="402" t="s">
        <v>8</v>
      </c>
      <c r="I9" s="402" t="s">
        <v>9</v>
      </c>
      <c r="J9" s="402"/>
      <c r="K9" s="402" t="s">
        <v>21</v>
      </c>
      <c r="L9" s="402" t="s">
        <v>22</v>
      </c>
      <c r="M9" s="402" t="s">
        <v>18</v>
      </c>
      <c r="N9" s="402" t="s">
        <v>19</v>
      </c>
      <c r="O9" s="407" t="s">
        <v>11</v>
      </c>
      <c r="P9" s="402" t="s">
        <v>12</v>
      </c>
      <c r="Q9" s="402" t="s">
        <v>13</v>
      </c>
      <c r="R9" s="402" t="s">
        <v>31</v>
      </c>
      <c r="S9" s="404" t="s">
        <v>20</v>
      </c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6"/>
      <c r="AG9" s="402" t="s">
        <v>34</v>
      </c>
      <c r="AH9" s="402"/>
      <c r="AI9" s="402"/>
      <c r="AJ9" s="402"/>
      <c r="AK9" s="402"/>
      <c r="AL9" s="402" t="s">
        <v>35</v>
      </c>
      <c r="AM9" s="402"/>
      <c r="AN9" s="402"/>
      <c r="AO9" s="402"/>
      <c r="AP9" s="402"/>
      <c r="AQ9" s="402" t="s">
        <v>36</v>
      </c>
      <c r="AR9" s="402"/>
      <c r="AS9" s="402"/>
      <c r="AT9" s="402"/>
      <c r="AU9" s="402"/>
      <c r="AV9" s="410" t="s">
        <v>37</v>
      </c>
      <c r="AW9" s="410"/>
      <c r="AX9" s="410"/>
      <c r="AY9" s="410"/>
      <c r="AZ9" s="410"/>
      <c r="BA9" s="402" t="s">
        <v>38</v>
      </c>
      <c r="BB9" s="402"/>
      <c r="BC9" s="402"/>
      <c r="BD9" s="402"/>
      <c r="BE9" s="402"/>
      <c r="BF9" s="402"/>
      <c r="BG9" s="411" t="s">
        <v>39</v>
      </c>
      <c r="BH9" s="411"/>
      <c r="BI9" s="411"/>
      <c r="BJ9" s="411"/>
      <c r="BK9" s="411"/>
      <c r="BL9" s="404" t="s">
        <v>40</v>
      </c>
      <c r="BM9" s="405"/>
      <c r="BN9" s="405"/>
      <c r="BO9" s="405"/>
      <c r="BP9" s="406"/>
      <c r="BQ9" s="412" t="s">
        <v>41</v>
      </c>
      <c r="BR9" s="413"/>
      <c r="BS9" s="413"/>
      <c r="BT9" s="413"/>
      <c r="BU9" s="413"/>
      <c r="BV9" s="414"/>
      <c r="BW9" s="412" t="s">
        <v>42</v>
      </c>
      <c r="BX9" s="413"/>
      <c r="BY9" s="413"/>
      <c r="BZ9" s="413"/>
      <c r="CA9" s="414"/>
      <c r="CB9" s="404" t="s">
        <v>43</v>
      </c>
      <c r="CC9" s="405"/>
      <c r="CD9" s="405"/>
      <c r="CE9" s="405"/>
      <c r="CF9" s="406"/>
      <c r="CG9" s="402" t="s">
        <v>44</v>
      </c>
      <c r="CH9" s="402"/>
      <c r="CI9" s="402"/>
      <c r="CJ9" s="402"/>
      <c r="CK9" s="402"/>
      <c r="CL9" s="402" t="s">
        <v>45</v>
      </c>
      <c r="CM9" s="402"/>
      <c r="CN9" s="402"/>
      <c r="CO9" s="402"/>
      <c r="CP9" s="402" t="s">
        <v>24</v>
      </c>
      <c r="CQ9" s="402" t="s">
        <v>25</v>
      </c>
      <c r="CX9" s="61"/>
      <c r="CY9" s="61"/>
      <c r="CZ9" s="61"/>
      <c r="DA9" s="61"/>
      <c r="DB9" s="61"/>
      <c r="DC9" s="61"/>
      <c r="DD9" s="61"/>
      <c r="DE9" s="61"/>
      <c r="DF9" s="61"/>
      <c r="DG9" s="61"/>
    </row>
    <row r="10" spans="1:112" s="19" customFormat="1" ht="35.1" customHeight="1">
      <c r="A10" s="65"/>
      <c r="B10" s="403"/>
      <c r="C10" s="402"/>
      <c r="D10" s="402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7"/>
      <c r="P10" s="402"/>
      <c r="Q10" s="402"/>
      <c r="R10" s="402"/>
      <c r="S10" s="402" t="s">
        <v>14</v>
      </c>
      <c r="T10" s="402" t="s">
        <v>94</v>
      </c>
      <c r="U10" s="402" t="s">
        <v>103</v>
      </c>
      <c r="V10" s="408" t="s">
        <v>91</v>
      </c>
      <c r="W10" s="408" t="s">
        <v>93</v>
      </c>
      <c r="X10" s="402" t="s">
        <v>1</v>
      </c>
      <c r="Y10" s="402" t="s">
        <v>16</v>
      </c>
      <c r="Z10" s="402" t="s">
        <v>95</v>
      </c>
      <c r="AA10" s="402" t="s">
        <v>30</v>
      </c>
      <c r="AB10" s="408" t="s">
        <v>92</v>
      </c>
      <c r="AC10" s="402" t="s">
        <v>17</v>
      </c>
      <c r="AD10" s="408" t="s">
        <v>119</v>
      </c>
      <c r="AE10" s="402" t="s">
        <v>69</v>
      </c>
      <c r="AF10" s="402" t="s">
        <v>70</v>
      </c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57">
        <v>44256</v>
      </c>
      <c r="AR10" s="57">
        <f>AQ11+1</f>
        <v>44263</v>
      </c>
      <c r="AS10" s="57">
        <f t="shared" ref="AS10:CO10" si="0">AR11+1</f>
        <v>44270</v>
      </c>
      <c r="AT10" s="57">
        <f t="shared" si="0"/>
        <v>44277</v>
      </c>
      <c r="AU10" s="57">
        <f t="shared" si="0"/>
        <v>44284</v>
      </c>
      <c r="AV10" s="57">
        <f t="shared" si="0"/>
        <v>44287</v>
      </c>
      <c r="AW10" s="57">
        <f t="shared" si="0"/>
        <v>44291</v>
      </c>
      <c r="AX10" s="183">
        <f t="shared" si="0"/>
        <v>44298</v>
      </c>
      <c r="AY10" s="183">
        <f t="shared" si="0"/>
        <v>44305</v>
      </c>
      <c r="AZ10" s="183">
        <f t="shared" si="0"/>
        <v>44312</v>
      </c>
      <c r="BA10" s="183">
        <f t="shared" si="0"/>
        <v>44317</v>
      </c>
      <c r="BB10" s="183">
        <f t="shared" si="0"/>
        <v>44319</v>
      </c>
      <c r="BC10" s="183">
        <f t="shared" si="0"/>
        <v>44326</v>
      </c>
      <c r="BD10" s="183">
        <f t="shared" si="0"/>
        <v>44333</v>
      </c>
      <c r="BE10" s="57">
        <f t="shared" si="0"/>
        <v>44340</v>
      </c>
      <c r="BF10" s="57">
        <f t="shared" si="0"/>
        <v>44347</v>
      </c>
      <c r="BG10" s="57">
        <f t="shared" si="0"/>
        <v>44348</v>
      </c>
      <c r="BH10" s="57">
        <f t="shared" si="0"/>
        <v>44354</v>
      </c>
      <c r="BI10" s="57">
        <f t="shared" si="0"/>
        <v>44361</v>
      </c>
      <c r="BJ10" s="57">
        <f t="shared" si="0"/>
        <v>44368</v>
      </c>
      <c r="BK10" s="57">
        <f t="shared" si="0"/>
        <v>44375</v>
      </c>
      <c r="BL10" s="57">
        <f t="shared" si="0"/>
        <v>44378</v>
      </c>
      <c r="BM10" s="57">
        <f>BL11+1</f>
        <v>44382</v>
      </c>
      <c r="BN10" s="57">
        <f t="shared" si="0"/>
        <v>44389</v>
      </c>
      <c r="BO10" s="57">
        <f t="shared" si="0"/>
        <v>44396</v>
      </c>
      <c r="BP10" s="57">
        <f t="shared" si="0"/>
        <v>44403</v>
      </c>
      <c r="BQ10" s="57">
        <f t="shared" si="0"/>
        <v>44409</v>
      </c>
      <c r="BR10" s="57">
        <f t="shared" si="0"/>
        <v>44410</v>
      </c>
      <c r="BS10" s="57">
        <f t="shared" si="0"/>
        <v>44417</v>
      </c>
      <c r="BT10" s="57">
        <f t="shared" si="0"/>
        <v>44424</v>
      </c>
      <c r="BU10" s="57">
        <f t="shared" si="0"/>
        <v>44431</v>
      </c>
      <c r="BV10" s="57">
        <f t="shared" si="0"/>
        <v>44438</v>
      </c>
      <c r="BW10" s="57">
        <f t="shared" si="0"/>
        <v>44440</v>
      </c>
      <c r="BX10" s="57">
        <f t="shared" si="0"/>
        <v>44445</v>
      </c>
      <c r="BY10" s="57">
        <f t="shared" si="0"/>
        <v>44452</v>
      </c>
      <c r="BZ10" s="57">
        <f t="shared" si="0"/>
        <v>44459</v>
      </c>
      <c r="CA10" s="57">
        <f t="shared" si="0"/>
        <v>44466</v>
      </c>
      <c r="CB10" s="57">
        <f t="shared" si="0"/>
        <v>44470</v>
      </c>
      <c r="CC10" s="57">
        <f t="shared" si="0"/>
        <v>44473</v>
      </c>
      <c r="CD10" s="57">
        <f t="shared" si="0"/>
        <v>44480</v>
      </c>
      <c r="CE10" s="57">
        <f t="shared" si="0"/>
        <v>44487</v>
      </c>
      <c r="CF10" s="57">
        <f t="shared" si="0"/>
        <v>44494</v>
      </c>
      <c r="CG10" s="57">
        <f t="shared" si="0"/>
        <v>44501</v>
      </c>
      <c r="CH10" s="57">
        <f t="shared" si="0"/>
        <v>44508</v>
      </c>
      <c r="CI10" s="57">
        <f t="shared" si="0"/>
        <v>44515</v>
      </c>
      <c r="CJ10" s="57">
        <f t="shared" si="0"/>
        <v>44522</v>
      </c>
      <c r="CK10" s="57">
        <f t="shared" si="0"/>
        <v>44529</v>
      </c>
      <c r="CL10" s="57">
        <f t="shared" si="0"/>
        <v>44531</v>
      </c>
      <c r="CM10" s="57">
        <f t="shared" si="0"/>
        <v>44536</v>
      </c>
      <c r="CN10" s="57">
        <f t="shared" si="0"/>
        <v>44543</v>
      </c>
      <c r="CO10" s="57">
        <f t="shared" si="0"/>
        <v>44550</v>
      </c>
      <c r="CP10" s="402"/>
      <c r="CQ10" s="402"/>
      <c r="CX10" s="61"/>
      <c r="CY10" s="61"/>
      <c r="CZ10" s="61"/>
      <c r="DA10" s="61"/>
      <c r="DB10" s="61"/>
      <c r="DC10" s="61"/>
      <c r="DD10" s="61"/>
      <c r="DE10" s="61"/>
      <c r="DF10" s="61"/>
      <c r="DG10" s="61"/>
    </row>
    <row r="11" spans="1:112" s="19" customFormat="1" ht="35.1" customHeight="1">
      <c r="A11" s="20"/>
      <c r="B11" s="403"/>
      <c r="C11" s="402"/>
      <c r="D11" s="402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7"/>
      <c r="P11" s="402"/>
      <c r="Q11" s="402"/>
      <c r="R11" s="402"/>
      <c r="S11" s="402"/>
      <c r="T11" s="402"/>
      <c r="U11" s="402"/>
      <c r="V11" s="409"/>
      <c r="W11" s="409"/>
      <c r="X11" s="402"/>
      <c r="Y11" s="402"/>
      <c r="Z11" s="402"/>
      <c r="AA11" s="402"/>
      <c r="AB11" s="409"/>
      <c r="AC11" s="402"/>
      <c r="AD11" s="409"/>
      <c r="AE11" s="402"/>
      <c r="AF11" s="402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57">
        <f>AQ10+6</f>
        <v>44262</v>
      </c>
      <c r="AR11" s="57">
        <f>AR10+6</f>
        <v>44269</v>
      </c>
      <c r="AS11" s="57">
        <f t="shared" ref="AS11:CO11" si="1">AS10+6</f>
        <v>44276</v>
      </c>
      <c r="AT11" s="57">
        <f t="shared" si="1"/>
        <v>44283</v>
      </c>
      <c r="AU11" s="57">
        <v>44286</v>
      </c>
      <c r="AV11" s="57">
        <v>44290</v>
      </c>
      <c r="AW11" s="57">
        <f t="shared" si="1"/>
        <v>44297</v>
      </c>
      <c r="AX11" s="57">
        <f t="shared" si="1"/>
        <v>44304</v>
      </c>
      <c r="AY11" s="57">
        <f t="shared" si="1"/>
        <v>44311</v>
      </c>
      <c r="AZ11" s="57">
        <v>44316</v>
      </c>
      <c r="BA11" s="57">
        <v>44318</v>
      </c>
      <c r="BB11" s="57">
        <f t="shared" si="1"/>
        <v>44325</v>
      </c>
      <c r="BC11" s="57">
        <f t="shared" si="1"/>
        <v>44332</v>
      </c>
      <c r="BD11" s="57">
        <f t="shared" si="1"/>
        <v>44339</v>
      </c>
      <c r="BE11" s="57">
        <f t="shared" si="1"/>
        <v>44346</v>
      </c>
      <c r="BF11" s="57">
        <v>44347</v>
      </c>
      <c r="BG11" s="57">
        <v>44353</v>
      </c>
      <c r="BH11" s="57">
        <f t="shared" si="1"/>
        <v>44360</v>
      </c>
      <c r="BI11" s="57">
        <f t="shared" si="1"/>
        <v>44367</v>
      </c>
      <c r="BJ11" s="57">
        <f t="shared" si="1"/>
        <v>44374</v>
      </c>
      <c r="BK11" s="57">
        <v>44377</v>
      </c>
      <c r="BL11" s="57">
        <v>44381</v>
      </c>
      <c r="BM11" s="57">
        <f t="shared" si="1"/>
        <v>44388</v>
      </c>
      <c r="BN11" s="57">
        <f t="shared" si="1"/>
        <v>44395</v>
      </c>
      <c r="BO11" s="57">
        <f t="shared" si="1"/>
        <v>44402</v>
      </c>
      <c r="BP11" s="57">
        <v>44408</v>
      </c>
      <c r="BQ11" s="57">
        <v>44409</v>
      </c>
      <c r="BR11" s="57">
        <f t="shared" si="1"/>
        <v>44416</v>
      </c>
      <c r="BS11" s="57">
        <f t="shared" si="1"/>
        <v>44423</v>
      </c>
      <c r="BT11" s="57">
        <f t="shared" si="1"/>
        <v>44430</v>
      </c>
      <c r="BU11" s="57">
        <f t="shared" si="1"/>
        <v>44437</v>
      </c>
      <c r="BV11" s="57">
        <v>44439</v>
      </c>
      <c r="BW11" s="57">
        <v>44444</v>
      </c>
      <c r="BX11" s="57">
        <f t="shared" si="1"/>
        <v>44451</v>
      </c>
      <c r="BY11" s="57">
        <f t="shared" si="1"/>
        <v>44458</v>
      </c>
      <c r="BZ11" s="57">
        <f t="shared" si="1"/>
        <v>44465</v>
      </c>
      <c r="CA11" s="57">
        <v>44469</v>
      </c>
      <c r="CB11" s="57">
        <v>44472</v>
      </c>
      <c r="CC11" s="57">
        <f t="shared" si="1"/>
        <v>44479</v>
      </c>
      <c r="CD11" s="57">
        <f t="shared" si="1"/>
        <v>44486</v>
      </c>
      <c r="CE11" s="57">
        <f t="shared" si="1"/>
        <v>44493</v>
      </c>
      <c r="CF11" s="57">
        <f t="shared" si="1"/>
        <v>44500</v>
      </c>
      <c r="CG11" s="57">
        <f t="shared" si="1"/>
        <v>44507</v>
      </c>
      <c r="CH11" s="57">
        <f t="shared" si="1"/>
        <v>44514</v>
      </c>
      <c r="CI11" s="57">
        <f t="shared" si="1"/>
        <v>44521</v>
      </c>
      <c r="CJ11" s="57">
        <f t="shared" si="1"/>
        <v>44528</v>
      </c>
      <c r="CK11" s="57">
        <v>44530</v>
      </c>
      <c r="CL11" s="57">
        <v>44535</v>
      </c>
      <c r="CM11" s="57">
        <f t="shared" si="1"/>
        <v>44542</v>
      </c>
      <c r="CN11" s="57">
        <f t="shared" si="1"/>
        <v>44549</v>
      </c>
      <c r="CO11" s="57">
        <f t="shared" si="1"/>
        <v>44556</v>
      </c>
      <c r="CP11" s="402"/>
      <c r="CQ11" s="402"/>
      <c r="CX11" s="61"/>
      <c r="CY11" s="61"/>
      <c r="CZ11" s="61"/>
      <c r="DA11" s="61"/>
      <c r="DB11" s="61"/>
      <c r="DC11" s="61"/>
      <c r="DD11" s="61"/>
      <c r="DE11" s="61"/>
      <c r="DF11" s="61"/>
      <c r="DG11" s="61"/>
    </row>
    <row r="12" spans="1:112" s="69" customFormat="1" ht="57.75" customHeight="1">
      <c r="A12" s="415" t="s">
        <v>123</v>
      </c>
      <c r="B12" s="76">
        <v>1</v>
      </c>
      <c r="C12" s="77" t="str">
        <f>D12</f>
        <v>Instagram</v>
      </c>
      <c r="D12" s="160" t="s">
        <v>133</v>
      </c>
      <c r="E12" s="163" t="s">
        <v>135</v>
      </c>
      <c r="F12" s="165" t="s">
        <v>137</v>
      </c>
      <c r="G12" s="166" t="s">
        <v>32</v>
      </c>
      <c r="H12" s="166" t="s">
        <v>33</v>
      </c>
      <c r="I12" s="167">
        <f t="shared" ref="I12:I13" si="2">COUNT(AQ12:CO12)</f>
        <v>4</v>
      </c>
      <c r="J12" s="166" t="s">
        <v>272</v>
      </c>
      <c r="K12" s="168">
        <f t="shared" ref="K12:K16" si="3">L12/I12</f>
        <v>165.31881706227963</v>
      </c>
      <c r="L12" s="169">
        <v>661.27526824911854</v>
      </c>
      <c r="M12" s="170">
        <v>66</v>
      </c>
      <c r="N12" s="171">
        <v>1</v>
      </c>
      <c r="O12" s="172">
        <v>0</v>
      </c>
      <c r="P12" s="173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173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174">
        <f>Q12*1.2</f>
        <v>52373.00124533019</v>
      </c>
      <c r="S12" s="175">
        <f>L12*1000</f>
        <v>661275.26824911858</v>
      </c>
      <c r="T12" s="176">
        <v>3</v>
      </c>
      <c r="U12" s="175">
        <f>S12/T12</f>
        <v>220425.08941637285</v>
      </c>
      <c r="V12" s="177">
        <v>0.06</v>
      </c>
      <c r="W12" s="175">
        <f t="shared" ref="W12:W13" si="4">S12*V12</f>
        <v>39676.51609494711</v>
      </c>
      <c r="X12" s="178">
        <v>1.8E-3</v>
      </c>
      <c r="Y12" s="175">
        <f>S12*X12</f>
        <v>1190.2954828484135</v>
      </c>
      <c r="Z12" s="173">
        <f>Q12/S12*1000</f>
        <v>66</v>
      </c>
      <c r="AA12" s="173">
        <f t="shared" ref="AA12:AA16" si="5">Q12/U12*1000</f>
        <v>198</v>
      </c>
      <c r="AB12" s="79">
        <f>Q12/W12</f>
        <v>1.1000000000000001</v>
      </c>
      <c r="AC12" s="173">
        <f t="shared" ref="AC12:AC16" si="6">Q12/Y12</f>
        <v>36.666666666666664</v>
      </c>
      <c r="AD12" s="177"/>
      <c r="AE12" s="175"/>
      <c r="AF12" s="173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3"/>
      <c r="AR12" s="23"/>
      <c r="AS12" s="23"/>
      <c r="AT12" s="23"/>
      <c r="AU12" s="179"/>
      <c r="AV12" s="179"/>
      <c r="AW12" s="23"/>
      <c r="AX12" s="179"/>
      <c r="AY12" s="22">
        <f>1/7*4</f>
        <v>0.5714285714285714</v>
      </c>
      <c r="AZ12" s="22">
        <f t="shared" ref="AZ12:AZ13" si="7">1/7*5</f>
        <v>0.71428571428571419</v>
      </c>
      <c r="BA12" s="179"/>
      <c r="BB12" s="179"/>
      <c r="BC12" s="22">
        <f>1/7*3</f>
        <v>0.42857142857142855</v>
      </c>
      <c r="BD12" s="22">
        <f>1/7*3</f>
        <v>0.42857142857142855</v>
      </c>
      <c r="BE12" s="23"/>
      <c r="BF12" s="179"/>
      <c r="BG12" s="179"/>
      <c r="BH12" s="23"/>
      <c r="BI12" s="23"/>
      <c r="BJ12" s="23"/>
      <c r="BK12" s="179"/>
      <c r="BL12" s="179"/>
      <c r="BM12" s="23"/>
      <c r="BN12" s="23"/>
      <c r="BO12" s="23"/>
      <c r="BP12" s="179"/>
      <c r="BQ12" s="179"/>
      <c r="BR12" s="23"/>
      <c r="BS12" s="23"/>
      <c r="BT12" s="23"/>
      <c r="BU12" s="23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24"/>
      <c r="CQ12" s="24"/>
      <c r="CR12" s="19"/>
      <c r="CS12" s="78" t="e">
        <f>$Q$12*#REF!</f>
        <v>#REF!</v>
      </c>
      <c r="CT12" s="78" t="e">
        <f>$Q$12*#REF!</f>
        <v>#REF!</v>
      </c>
      <c r="CU12" s="78" t="e">
        <f>$Q$12*#REF!</f>
        <v>#REF!</v>
      </c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1:112" s="69" customFormat="1" ht="57.75" customHeight="1">
      <c r="A13" s="415"/>
      <c r="B13" s="76">
        <f>B12+1</f>
        <v>2</v>
      </c>
      <c r="C13" s="77" t="str">
        <f t="shared" ref="C13:C16" si="8">D13</f>
        <v>Вконтакте</v>
      </c>
      <c r="D13" s="160" t="s">
        <v>126</v>
      </c>
      <c r="E13" s="163" t="s">
        <v>134</v>
      </c>
      <c r="F13" s="180" t="s">
        <v>138</v>
      </c>
      <c r="G13" s="166" t="s">
        <v>32</v>
      </c>
      <c r="H13" s="166" t="s">
        <v>33</v>
      </c>
      <c r="I13" s="167">
        <f t="shared" si="2"/>
        <v>4</v>
      </c>
      <c r="J13" s="166" t="s">
        <v>272</v>
      </c>
      <c r="K13" s="168">
        <f t="shared" si="3"/>
        <v>258.35071992425128</v>
      </c>
      <c r="L13" s="169">
        <v>1033.4028796970051</v>
      </c>
      <c r="M13" s="170">
        <v>88</v>
      </c>
      <c r="N13" s="171">
        <v>1</v>
      </c>
      <c r="O13" s="172">
        <v>0</v>
      </c>
      <c r="P13" s="173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279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90939.45341333645</v>
      </c>
      <c r="R13" s="174">
        <f>Q13*1.2</f>
        <v>109127.34409600374</v>
      </c>
      <c r="S13" s="175">
        <f t="shared" ref="S13" si="9">L13*1000</f>
        <v>1033402.8796970051</v>
      </c>
      <c r="T13" s="176">
        <v>3</v>
      </c>
      <c r="U13" s="175">
        <f>S13/T13</f>
        <v>344467.62656566838</v>
      </c>
      <c r="V13" s="178">
        <v>0.15</v>
      </c>
      <c r="W13" s="175">
        <f t="shared" si="4"/>
        <v>155010.43195455076</v>
      </c>
      <c r="X13" s="178">
        <v>2.3E-3</v>
      </c>
      <c r="Y13" s="175">
        <f>S13*X13</f>
        <v>2376.8266233031118</v>
      </c>
      <c r="Z13" s="173">
        <f>Q13/S13*1000</f>
        <v>88</v>
      </c>
      <c r="AA13" s="173">
        <f t="shared" si="5"/>
        <v>264</v>
      </c>
      <c r="AB13" s="79">
        <f>Q13/W13</f>
        <v>0.58666666666666667</v>
      </c>
      <c r="AC13" s="173">
        <f t="shared" si="6"/>
        <v>38.260869565217391</v>
      </c>
      <c r="AD13" s="177"/>
      <c r="AE13" s="175"/>
      <c r="AF13" s="173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23"/>
      <c r="AS13" s="23"/>
      <c r="AT13" s="23"/>
      <c r="AU13" s="179"/>
      <c r="AV13" s="179"/>
      <c r="AW13" s="23"/>
      <c r="AX13" s="179"/>
      <c r="AY13" s="22">
        <f>1/7*4</f>
        <v>0.5714285714285714</v>
      </c>
      <c r="AZ13" s="22">
        <f t="shared" si="7"/>
        <v>0.71428571428571419</v>
      </c>
      <c r="BA13" s="179"/>
      <c r="BB13" s="179"/>
      <c r="BC13" s="22">
        <f>1/7*3</f>
        <v>0.42857142857142855</v>
      </c>
      <c r="BD13" s="22">
        <f>1/7*3</f>
        <v>0.42857142857142855</v>
      </c>
      <c r="BE13" s="23"/>
      <c r="BF13" s="179"/>
      <c r="BG13" s="179"/>
      <c r="BH13" s="23"/>
      <c r="BI13" s="23"/>
      <c r="BJ13" s="23"/>
      <c r="BK13" s="179"/>
      <c r="BL13" s="179"/>
      <c r="BM13" s="23"/>
      <c r="BN13" s="23"/>
      <c r="BO13" s="23"/>
      <c r="BP13" s="179"/>
      <c r="BQ13" s="179"/>
      <c r="BR13" s="23"/>
      <c r="BS13" s="23"/>
      <c r="BT13" s="23"/>
      <c r="BU13" s="23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42"/>
      <c r="CQ13" s="142"/>
      <c r="CR13" s="19"/>
      <c r="CS13" s="139"/>
      <c r="CT13" s="139"/>
      <c r="CU13" s="139"/>
      <c r="CX13" s="61"/>
      <c r="CY13" s="61"/>
      <c r="CZ13" s="61"/>
      <c r="DA13" s="61"/>
      <c r="DB13" s="61"/>
      <c r="DC13" s="61"/>
      <c r="DD13" s="61"/>
      <c r="DE13" s="61"/>
      <c r="DF13" s="61"/>
      <c r="DG13" s="61"/>
    </row>
    <row r="14" spans="1:112" s="69" customFormat="1" ht="57.75" customHeight="1">
      <c r="A14" s="415"/>
      <c r="B14" s="76">
        <f t="shared" ref="B14:B16" si="10">B13+1</f>
        <v>3</v>
      </c>
      <c r="C14" s="77" t="str">
        <f t="shared" si="8"/>
        <v>Instagram</v>
      </c>
      <c r="D14" s="160" t="s">
        <v>133</v>
      </c>
      <c r="E14" s="163" t="s">
        <v>135</v>
      </c>
      <c r="F14" s="180" t="s">
        <v>139</v>
      </c>
      <c r="G14" s="166" t="s">
        <v>32</v>
      </c>
      <c r="H14" s="166" t="s">
        <v>140</v>
      </c>
      <c r="I14" s="167">
        <f>COUNT(AV14:BD14)</f>
        <v>1</v>
      </c>
      <c r="J14" s="166" t="s">
        <v>269</v>
      </c>
      <c r="K14" s="168">
        <f t="shared" si="3"/>
        <v>1000</v>
      </c>
      <c r="L14" s="169">
        <v>1000</v>
      </c>
      <c r="M14" s="170">
        <v>44</v>
      </c>
      <c r="N14" s="171">
        <v>1</v>
      </c>
      <c r="O14" s="172">
        <v>0</v>
      </c>
      <c r="P14" s="173">
        <f t="shared" ref="P14:P15" si="11"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173">
        <f t="shared" ref="Q14:Q16" si="12"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174">
        <f t="shared" ref="R14:R16" si="13">Q14*1.2</f>
        <v>52800</v>
      </c>
      <c r="S14" s="175">
        <f>Y14/X14</f>
        <v>303030.30303030304</v>
      </c>
      <c r="T14" s="176">
        <v>3</v>
      </c>
      <c r="U14" s="175">
        <f>S14/T14</f>
        <v>101010.10101010102</v>
      </c>
      <c r="V14" s="177" t="s">
        <v>120</v>
      </c>
      <c r="W14" s="177" t="s">
        <v>120</v>
      </c>
      <c r="X14" s="178">
        <v>3.3E-3</v>
      </c>
      <c r="Y14" s="175">
        <f>L14</f>
        <v>1000</v>
      </c>
      <c r="Z14" s="173">
        <f>Q14/S14*1000</f>
        <v>145.19999999999999</v>
      </c>
      <c r="AA14" s="173">
        <f t="shared" si="5"/>
        <v>435.59999999999997</v>
      </c>
      <c r="AB14" s="177" t="s">
        <v>120</v>
      </c>
      <c r="AC14" s="173">
        <f t="shared" si="6"/>
        <v>44</v>
      </c>
      <c r="AD14" s="177"/>
      <c r="AE14" s="175"/>
      <c r="AF14" s="173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23"/>
      <c r="AS14" s="23"/>
      <c r="AT14" s="23"/>
      <c r="AU14" s="179"/>
      <c r="AV14" s="179"/>
      <c r="AW14" s="179"/>
      <c r="AX14" s="179"/>
      <c r="AY14" s="179"/>
      <c r="AZ14" s="179"/>
      <c r="BA14" s="179"/>
      <c r="BB14" s="23"/>
      <c r="BC14" s="179"/>
      <c r="BD14" s="22">
        <f>1/7*4</f>
        <v>0.5714285714285714</v>
      </c>
      <c r="BE14" s="22">
        <v>1</v>
      </c>
      <c r="BF14" s="22">
        <f>1/7*1</f>
        <v>0.14285714285714285</v>
      </c>
      <c r="BG14" s="22">
        <f>1/7*2</f>
        <v>0.2857142857142857</v>
      </c>
      <c r="BH14" s="23"/>
      <c r="BI14" s="23"/>
      <c r="BJ14" s="23"/>
      <c r="BK14" s="179"/>
      <c r="BL14" s="179"/>
      <c r="BM14" s="23"/>
      <c r="BN14" s="23"/>
      <c r="BO14" s="23"/>
      <c r="BP14" s="179"/>
      <c r="BQ14" s="179"/>
      <c r="BR14" s="23"/>
      <c r="BS14" s="23"/>
      <c r="BT14" s="23"/>
      <c r="BU14" s="23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42"/>
      <c r="CQ14" s="142"/>
      <c r="CR14" s="19"/>
      <c r="CS14" s="139"/>
      <c r="CT14" s="139"/>
      <c r="CU14" s="139"/>
      <c r="CX14" s="61"/>
      <c r="CY14" s="61"/>
      <c r="CZ14" s="61"/>
      <c r="DA14" s="61"/>
      <c r="DB14" s="61"/>
      <c r="DC14" s="61"/>
      <c r="DD14" s="61"/>
      <c r="DE14" s="61"/>
      <c r="DF14" s="61"/>
      <c r="DG14" s="61"/>
    </row>
    <row r="15" spans="1:112" s="69" customFormat="1" ht="57.75" customHeight="1">
      <c r="A15" s="415"/>
      <c r="B15" s="76">
        <f t="shared" si="10"/>
        <v>4</v>
      </c>
      <c r="C15" s="77" t="str">
        <f t="shared" si="8"/>
        <v>Вконтакте</v>
      </c>
      <c r="D15" s="160" t="s">
        <v>126</v>
      </c>
      <c r="E15" s="163" t="s">
        <v>134</v>
      </c>
      <c r="F15" s="180" t="s">
        <v>141</v>
      </c>
      <c r="G15" s="166" t="s">
        <v>32</v>
      </c>
      <c r="H15" s="166" t="s">
        <v>140</v>
      </c>
      <c r="I15" s="167">
        <f t="shared" ref="I15:I16" si="14">COUNT(AV15:BD15)</f>
        <v>1</v>
      </c>
      <c r="J15" s="166" t="s">
        <v>269</v>
      </c>
      <c r="K15" s="168">
        <f t="shared" si="3"/>
        <v>2130.7217630853947</v>
      </c>
      <c r="L15" s="169">
        <v>2130.7217630853947</v>
      </c>
      <c r="M15" s="170">
        <v>44</v>
      </c>
      <c r="N15" s="171">
        <v>1</v>
      </c>
      <c r="O15" s="172">
        <v>0</v>
      </c>
      <c r="P15" s="173">
        <f t="shared" si="11"/>
        <v>189.20000000000002</v>
      </c>
      <c r="Q15" s="173">
        <f t="shared" si="12"/>
        <v>93751.757575757365</v>
      </c>
      <c r="R15" s="174">
        <f t="shared" si="13"/>
        <v>112502.10909090884</v>
      </c>
      <c r="S15" s="175">
        <f>Y15/X15</f>
        <v>495516.68908962666</v>
      </c>
      <c r="T15" s="176">
        <v>3</v>
      </c>
      <c r="U15" s="175">
        <f>S15/T15</f>
        <v>165172.22969654223</v>
      </c>
      <c r="V15" s="177" t="s">
        <v>120</v>
      </c>
      <c r="W15" s="177" t="s">
        <v>120</v>
      </c>
      <c r="X15" s="178">
        <v>4.3E-3</v>
      </c>
      <c r="Y15" s="175">
        <f>L15</f>
        <v>2130.7217630853947</v>
      </c>
      <c r="Z15" s="173">
        <f>Q15/S15*1000</f>
        <v>189.20000000000002</v>
      </c>
      <c r="AA15" s="173">
        <f t="shared" si="5"/>
        <v>567.6</v>
      </c>
      <c r="AB15" s="177" t="s">
        <v>120</v>
      </c>
      <c r="AC15" s="173">
        <f t="shared" si="6"/>
        <v>44</v>
      </c>
      <c r="AD15" s="177"/>
      <c r="AE15" s="175"/>
      <c r="AF15" s="173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3"/>
      <c r="AR15" s="23"/>
      <c r="AS15" s="23"/>
      <c r="AT15" s="23"/>
      <c r="AU15" s="179"/>
      <c r="AV15" s="179"/>
      <c r="AW15" s="179"/>
      <c r="AX15" s="179"/>
      <c r="AY15" s="179"/>
      <c r="AZ15" s="179"/>
      <c r="BA15" s="179"/>
      <c r="BB15" s="23"/>
      <c r="BC15" s="179"/>
      <c r="BD15" s="22">
        <f>1/7*4</f>
        <v>0.5714285714285714</v>
      </c>
      <c r="BE15" s="22">
        <v>1</v>
      </c>
      <c r="BF15" s="22">
        <f>1/7*1</f>
        <v>0.14285714285714285</v>
      </c>
      <c r="BG15" s="22">
        <f>1/7*2</f>
        <v>0.2857142857142857</v>
      </c>
      <c r="BH15" s="23"/>
      <c r="BI15" s="23"/>
      <c r="BJ15" s="23"/>
      <c r="BK15" s="179"/>
      <c r="BL15" s="179"/>
      <c r="BM15" s="23"/>
      <c r="BN15" s="23"/>
      <c r="BO15" s="23"/>
      <c r="BP15" s="179"/>
      <c r="BQ15" s="179"/>
      <c r="BR15" s="23"/>
      <c r="BS15" s="23"/>
      <c r="BT15" s="23"/>
      <c r="BU15" s="23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47"/>
      <c r="CQ15" s="147"/>
      <c r="CR15" s="19"/>
      <c r="CS15" s="148"/>
      <c r="CT15" s="148"/>
      <c r="CU15" s="148"/>
      <c r="CX15" s="61"/>
      <c r="CY15" s="61"/>
      <c r="CZ15" s="61"/>
      <c r="DA15" s="61"/>
      <c r="DB15" s="61"/>
      <c r="DC15" s="61"/>
      <c r="DD15" s="61"/>
      <c r="DE15" s="61"/>
      <c r="DF15" s="61"/>
      <c r="DG15" s="61"/>
    </row>
    <row r="16" spans="1:112" s="69" customFormat="1" ht="57.75" customHeight="1">
      <c r="A16" s="162" t="s">
        <v>124</v>
      </c>
      <c r="B16" s="76">
        <f t="shared" si="10"/>
        <v>5</v>
      </c>
      <c r="C16" s="77" t="str">
        <f t="shared" si="8"/>
        <v>Segmento</v>
      </c>
      <c r="D16" s="161" t="s">
        <v>75</v>
      </c>
      <c r="E16" s="164" t="s">
        <v>136</v>
      </c>
      <c r="F16" s="181" t="s">
        <v>142</v>
      </c>
      <c r="G16" s="166" t="s">
        <v>32</v>
      </c>
      <c r="H16" s="166" t="s">
        <v>33</v>
      </c>
      <c r="I16" s="167">
        <f t="shared" si="14"/>
        <v>4</v>
      </c>
      <c r="J16" s="166" t="s">
        <v>272</v>
      </c>
      <c r="K16" s="168">
        <f t="shared" si="3"/>
        <v>385.80246913580248</v>
      </c>
      <c r="L16" s="168">
        <v>1543.2098765432099</v>
      </c>
      <c r="M16" s="173">
        <v>270</v>
      </c>
      <c r="N16" s="171">
        <v>1.2</v>
      </c>
      <c r="O16" s="172">
        <v>0</v>
      </c>
      <c r="P16" s="173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173">
        <f t="shared" si="12"/>
        <v>500000</v>
      </c>
      <c r="R16" s="174">
        <f t="shared" si="13"/>
        <v>600000</v>
      </c>
      <c r="S16" s="175">
        <f>L16*1000</f>
        <v>1543209.8765432099</v>
      </c>
      <c r="T16" s="176">
        <v>2</v>
      </c>
      <c r="U16" s="175">
        <f t="shared" ref="U16" si="15">S16/T16</f>
        <v>771604.93827160494</v>
      </c>
      <c r="V16" s="177">
        <v>0.57999999999999996</v>
      </c>
      <c r="W16" s="175">
        <f>S16*V16</f>
        <v>895061.72839506168</v>
      </c>
      <c r="X16" s="178">
        <v>0.01</v>
      </c>
      <c r="Y16" s="175">
        <f>S16*X16</f>
        <v>15432.0987654321</v>
      </c>
      <c r="Z16" s="173">
        <f t="shared" ref="Z16" si="16">Q16/S16*1000</f>
        <v>324</v>
      </c>
      <c r="AA16" s="173">
        <f t="shared" si="5"/>
        <v>648</v>
      </c>
      <c r="AB16" s="79">
        <f t="shared" ref="AB16" si="17">Q16/W16</f>
        <v>0.55862068965517242</v>
      </c>
      <c r="AC16" s="182">
        <f t="shared" si="6"/>
        <v>32.4</v>
      </c>
      <c r="AD16" s="177"/>
      <c r="AE16" s="175"/>
      <c r="AF16" s="173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3"/>
      <c r="AS16" s="23"/>
      <c r="AT16" s="23"/>
      <c r="AU16" s="179"/>
      <c r="AV16" s="179"/>
      <c r="AW16" s="23"/>
      <c r="AX16" s="179"/>
      <c r="AY16" s="22">
        <f>1/7*4</f>
        <v>0.5714285714285714</v>
      </c>
      <c r="AZ16" s="22">
        <f t="shared" ref="AZ16" si="18">1/7*5</f>
        <v>0.71428571428571419</v>
      </c>
      <c r="BA16" s="179"/>
      <c r="BB16" s="23"/>
      <c r="BC16" s="22">
        <f>1/7*3</f>
        <v>0.42857142857142855</v>
      </c>
      <c r="BD16" s="22">
        <f>1/7*3</f>
        <v>0.42857142857142855</v>
      </c>
      <c r="BE16" s="23"/>
      <c r="BF16" s="179"/>
      <c r="BG16" s="179"/>
      <c r="BH16" s="23"/>
      <c r="BI16" s="23"/>
      <c r="BJ16" s="23"/>
      <c r="BK16" s="179"/>
      <c r="BL16" s="179"/>
      <c r="BM16" s="23"/>
      <c r="BN16" s="23"/>
      <c r="BO16" s="23"/>
      <c r="BP16" s="179"/>
      <c r="BQ16" s="179"/>
      <c r="BR16" s="23"/>
      <c r="BS16" s="23"/>
      <c r="BT16" s="23"/>
      <c r="BU16" s="23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24"/>
      <c r="CQ16" s="24"/>
      <c r="CS16" s="78" t="e">
        <f>$Q$12*#REF!</f>
        <v>#REF!</v>
      </c>
      <c r="CT16" s="78" t="e">
        <f>$Q$12*#REF!</f>
        <v>#REF!</v>
      </c>
      <c r="CU16" s="78" t="e">
        <f>$Q$12*#REF!</f>
        <v>#REF!</v>
      </c>
      <c r="CX16" s="61"/>
      <c r="CY16" s="61"/>
      <c r="CZ16" s="61"/>
      <c r="DA16" s="61"/>
      <c r="DB16" s="61"/>
      <c r="DC16" s="61"/>
      <c r="DD16" s="61"/>
      <c r="DE16" s="61"/>
      <c r="DF16" s="61"/>
      <c r="DG16" s="61"/>
    </row>
    <row r="17" spans="1:112" s="69" customFormat="1" ht="13.5" customHeight="1">
      <c r="A17" s="65"/>
      <c r="B17" s="151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50"/>
      <c r="P17" s="80">
        <f>SUMIF(S12:S16,"&gt;0",Q12:Q16)/S17*1000</f>
        <v>191.34096684710721</v>
      </c>
      <c r="Q17" s="80">
        <f>SUM(Q12:Q16)</f>
        <v>772335.37869353569</v>
      </c>
      <c r="R17" s="80">
        <f>SUM(R12:R16)</f>
        <v>926802.45443224278</v>
      </c>
      <c r="S17" s="143">
        <f>SUM(S12:S16)</f>
        <v>4036435.0166092631</v>
      </c>
      <c r="T17" s="144">
        <f>SUMIF(U12:U16,"&gt;0",S12:S16)/U17</f>
        <v>3.1481916652790765</v>
      </c>
      <c r="U17" s="145">
        <f>SUM(U12:U16)*0.8</f>
        <v>1282143.9879682316</v>
      </c>
      <c r="V17" s="146">
        <f>SUMIF(S12:S16,"&gt;0",W12:W16)/S17</f>
        <v>0.26997800582950643</v>
      </c>
      <c r="W17" s="143">
        <f>SUM(W12:W16)</f>
        <v>1089748.6764445596</v>
      </c>
      <c r="X17" s="146">
        <f>SUMIF(S12:S16,"&gt;0",Y12:Y16)/S17</f>
        <v>5.482546490556137E-3</v>
      </c>
      <c r="Y17" s="143">
        <f>SUM(Y12:Y16)</f>
        <v>22129.94263466902</v>
      </c>
      <c r="Z17" s="140">
        <f>SUMIF(S12:S16,"&gt;0",Q12:Q16)/S17*1000</f>
        <v>191.34096684710721</v>
      </c>
      <c r="AA17" s="140">
        <f>SUMIF(U12:U16,"&gt;0",Q12:Q16)/U17*1000</f>
        <v>602.37803705450301</v>
      </c>
      <c r="AB17" s="140">
        <f>SUMIF(W12:W16,"&gt;0",Q12:Q16)/W17</f>
        <v>0.58232107534022071</v>
      </c>
      <c r="AC17" s="140">
        <f>SUMIF(Y12:Y16,"&gt;0",Q12:Q16)/Y17</f>
        <v>34.900017204906185</v>
      </c>
      <c r="AD17" s="146" t="e">
        <f>SUMIF(AE12:AE16,"&gt;0",Y12:Y16)/AE17</f>
        <v>#DIV/0!</v>
      </c>
      <c r="AE17" s="143">
        <f>SUM(AE12:AE16)</f>
        <v>0</v>
      </c>
      <c r="AF17" s="140" t="e">
        <f>SUMIF(AE12:AE16,"&gt;0",Q12:Q16)/AE17</f>
        <v>#DIV/0!</v>
      </c>
      <c r="AG17" s="81"/>
      <c r="AH17" s="81"/>
      <c r="AI17" s="81"/>
      <c r="AJ17" s="81"/>
      <c r="AK17" s="81"/>
      <c r="AL17" s="81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82"/>
      <c r="CS17" s="78" t="e">
        <f>SUM(CS12:CS16)</f>
        <v>#REF!</v>
      </c>
      <c r="CT17" s="78" t="e">
        <f>SUM(CT12:CT16)</f>
        <v>#REF!</v>
      </c>
      <c r="CU17" s="78" t="e">
        <f>SUM(CU12:CU16)</f>
        <v>#REF!</v>
      </c>
      <c r="CX17" s="61"/>
      <c r="CY17" s="61"/>
      <c r="CZ17" s="61"/>
      <c r="DA17" s="61"/>
      <c r="DB17" s="61"/>
      <c r="DC17" s="61"/>
      <c r="DD17" s="61"/>
      <c r="DE17" s="61"/>
      <c r="DF17" s="61"/>
      <c r="DG17" s="61"/>
    </row>
    <row r="18" spans="1:112" s="27" customFormat="1" ht="13.5" customHeight="1">
      <c r="A18" s="25"/>
      <c r="B18" s="26"/>
      <c r="C18" s="26"/>
      <c r="D18" s="60"/>
      <c r="E18" s="60"/>
      <c r="F18" s="83"/>
      <c r="G18" s="84"/>
      <c r="M18" s="85" t="s">
        <v>26</v>
      </c>
      <c r="N18" s="86"/>
      <c r="O18" s="86"/>
      <c r="P18" s="95"/>
      <c r="Q18" s="94">
        <f>SUM(Q12:Q15)*0.1+Q16*0.05</f>
        <v>52233.53786935356</v>
      </c>
      <c r="R18" s="88"/>
      <c r="S18" s="89"/>
      <c r="T18" s="89"/>
      <c r="U18" s="90"/>
      <c r="V18" s="90"/>
      <c r="W18" s="90"/>
      <c r="X18" s="90"/>
      <c r="Y18" s="90"/>
      <c r="Z18" s="90"/>
      <c r="AA18" s="96"/>
      <c r="AB18" s="97"/>
      <c r="AC18" s="98"/>
      <c r="AD18" s="59"/>
      <c r="AE18" s="59"/>
      <c r="AF18" s="59"/>
      <c r="AG18" s="81"/>
      <c r="AH18" s="81"/>
      <c r="AI18" s="81"/>
      <c r="AJ18" s="81"/>
      <c r="AK18" s="81"/>
      <c r="AL18" s="81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82"/>
      <c r="CS18" s="91"/>
      <c r="CT18" s="91"/>
      <c r="CU18" s="91"/>
      <c r="CV18" s="28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 s="27" customFormat="1" ht="13.5" hidden="1" customHeight="1">
      <c r="A19" s="25"/>
      <c r="B19" s="26"/>
      <c r="C19" s="26"/>
      <c r="D19" s="60"/>
      <c r="E19" s="60"/>
      <c r="F19" s="83"/>
      <c r="G19" s="84"/>
      <c r="M19" s="85" t="s">
        <v>68</v>
      </c>
      <c r="N19" s="86"/>
      <c r="O19" s="86"/>
      <c r="P19" s="86"/>
      <c r="Q19" s="87"/>
      <c r="R19" s="88" t="e">
        <f>SUM(#REF!)/E21</f>
        <v>#REF!</v>
      </c>
      <c r="S19" s="89"/>
      <c r="T19" s="89"/>
      <c r="U19" s="90"/>
      <c r="V19" s="90"/>
      <c r="W19" s="90"/>
      <c r="X19" s="90"/>
      <c r="Y19" s="90"/>
      <c r="Z19" s="90"/>
      <c r="AA19" s="59"/>
      <c r="AB19" s="59"/>
      <c r="AC19" s="59"/>
      <c r="AD19" s="59"/>
      <c r="AE19" s="59"/>
      <c r="AF19" s="59"/>
      <c r="AG19" s="81"/>
      <c r="AH19" s="81"/>
      <c r="AI19" s="81"/>
      <c r="AJ19" s="81"/>
      <c r="AK19" s="81"/>
      <c r="AL19" s="81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82"/>
      <c r="CS19" s="91" t="e">
        <f>CS17/Q17*100%</f>
        <v>#REF!</v>
      </c>
      <c r="CT19" s="91" t="e">
        <f>CT17/Q17*100%</f>
        <v>#REF!</v>
      </c>
      <c r="CU19" s="91" t="e">
        <f>CU17/Q17*100%</f>
        <v>#REF!</v>
      </c>
      <c r="CV19" s="28" t="e">
        <f>CS19+CT19+CU19</f>
        <v>#REF!</v>
      </c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 s="27" customFormat="1" ht="13.5" customHeight="1">
      <c r="A20" s="25"/>
      <c r="B20" s="26"/>
      <c r="C20" s="26"/>
      <c r="D20" s="60"/>
      <c r="E20" s="60"/>
      <c r="F20" s="83"/>
      <c r="G20" s="84"/>
      <c r="M20" s="416" t="s">
        <v>122</v>
      </c>
      <c r="N20" s="417"/>
      <c r="O20" s="417"/>
      <c r="P20" s="418"/>
      <c r="Q20" s="94">
        <f>Q12*0.1+Q14*0.1</f>
        <v>8764.4167704441825</v>
      </c>
      <c r="R20" s="88"/>
      <c r="S20" s="89"/>
      <c r="T20" s="89"/>
      <c r="U20" s="90"/>
      <c r="V20" s="90"/>
      <c r="W20" s="90"/>
      <c r="X20" s="90"/>
      <c r="Y20" s="90"/>
      <c r="Z20" s="90"/>
      <c r="AA20" s="96"/>
      <c r="AB20" s="97"/>
      <c r="AC20" s="98"/>
      <c r="AD20" s="59"/>
      <c r="AE20" s="59"/>
      <c r="AF20" s="59"/>
      <c r="AG20" s="81"/>
      <c r="AH20" s="81"/>
      <c r="AI20" s="81"/>
      <c r="AJ20" s="81"/>
      <c r="AK20" s="81"/>
      <c r="AL20" s="81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82"/>
      <c r="CS20" s="54"/>
      <c r="CT20" s="54"/>
      <c r="CU20" s="54"/>
      <c r="CV20" s="28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 s="27" customFormat="1" ht="13.5" customHeight="1">
      <c r="A21" s="25"/>
      <c r="B21" s="29"/>
      <c r="C21" s="29"/>
      <c r="D21" s="30"/>
      <c r="E21" s="92"/>
      <c r="F21" s="93"/>
      <c r="G21" s="31"/>
      <c r="H21" s="31"/>
      <c r="I21" s="31"/>
      <c r="J21" s="60"/>
      <c r="K21" s="60"/>
      <c r="L21" s="60"/>
      <c r="M21" s="85" t="s">
        <v>47</v>
      </c>
      <c r="N21" s="86"/>
      <c r="O21" s="86"/>
      <c r="P21" s="86"/>
      <c r="Q21" s="94">
        <f>SUM(Q17:Q20)</f>
        <v>833333.33333333337</v>
      </c>
      <c r="R21" s="88"/>
      <c r="S21" s="89"/>
      <c r="T21" s="89"/>
      <c r="U21" s="90"/>
      <c r="V21" s="90"/>
      <c r="W21" s="90"/>
      <c r="X21" s="90"/>
      <c r="Y21" s="90"/>
      <c r="Z21" s="90"/>
      <c r="AA21" s="89"/>
      <c r="AB21" s="89"/>
      <c r="AC21" s="89"/>
      <c r="AD21" s="89"/>
      <c r="AE21" s="89"/>
      <c r="AF21" s="89"/>
      <c r="AG21" s="81"/>
      <c r="AH21" s="81"/>
      <c r="AI21" s="81"/>
      <c r="AJ21" s="81"/>
      <c r="AK21" s="81"/>
      <c r="AL21" s="81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59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 s="27" customFormat="1" ht="16.5" customHeight="1">
      <c r="A22" s="25"/>
      <c r="B22" s="32" t="s">
        <v>29</v>
      </c>
      <c r="C22" s="32"/>
      <c r="D22" s="33"/>
      <c r="E22" s="93"/>
      <c r="F22" s="31"/>
      <c r="G22" s="31"/>
      <c r="H22" s="31"/>
      <c r="I22" s="31"/>
      <c r="J22" s="60"/>
      <c r="K22" s="60"/>
      <c r="L22" s="60"/>
      <c r="M22" s="85" t="s">
        <v>27</v>
      </c>
      <c r="N22" s="86"/>
      <c r="O22" s="86"/>
      <c r="P22" s="95">
        <v>0.2</v>
      </c>
      <c r="Q22" s="94">
        <f>((Q21))*P22</f>
        <v>166666.66666666669</v>
      </c>
      <c r="R22" s="88"/>
      <c r="S22" s="89"/>
      <c r="T22" s="89"/>
      <c r="U22" s="90"/>
      <c r="V22" s="90"/>
      <c r="W22" s="90"/>
      <c r="X22" s="90"/>
      <c r="Y22" s="90"/>
      <c r="Z22" s="90"/>
      <c r="AA22" s="96"/>
      <c r="AB22" s="97"/>
      <c r="AC22" s="98"/>
      <c r="AD22" s="98"/>
      <c r="AE22" s="98"/>
      <c r="AF22" s="98"/>
      <c r="AG22" s="81"/>
      <c r="AH22" s="81"/>
      <c r="AI22" s="81"/>
      <c r="AJ22" s="81"/>
      <c r="AK22" s="81"/>
      <c r="AL22" s="81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 s="27" customFormat="1" ht="13.5" customHeight="1">
      <c r="A23" s="25"/>
      <c r="B23" s="32">
        <v>1</v>
      </c>
      <c r="C23" s="72"/>
      <c r="D23" s="32" t="s">
        <v>127</v>
      </c>
      <c r="F23" s="34"/>
      <c r="G23" s="35"/>
      <c r="H23" s="60"/>
      <c r="I23" s="60"/>
      <c r="J23" s="60"/>
      <c r="K23" s="60"/>
      <c r="L23" s="60"/>
      <c r="M23" s="85" t="s">
        <v>28</v>
      </c>
      <c r="N23" s="86"/>
      <c r="O23" s="86"/>
      <c r="P23" s="86"/>
      <c r="Q23" s="94">
        <f>SUM(Q21:Q22)</f>
        <v>1000000</v>
      </c>
      <c r="R23" s="90"/>
      <c r="S23" s="89"/>
      <c r="T23" s="89"/>
      <c r="U23" s="90"/>
      <c r="V23" s="90"/>
      <c r="W23" s="90"/>
      <c r="X23" s="90"/>
      <c r="Y23" s="90"/>
      <c r="Z23" s="90"/>
      <c r="AA23" s="96"/>
      <c r="AB23" s="97"/>
      <c r="AC23" s="98"/>
      <c r="AD23" s="98"/>
      <c r="AE23" s="98"/>
      <c r="AF23" s="98"/>
      <c r="AG23" s="81"/>
      <c r="AH23" s="81"/>
      <c r="AI23" s="81"/>
      <c r="AJ23" s="81"/>
      <c r="AK23" s="81"/>
      <c r="AL23" s="81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 s="27" customFormat="1" ht="18.75" customHeight="1">
      <c r="A24" s="25"/>
      <c r="B24" s="32">
        <v>2</v>
      </c>
      <c r="C24" s="72"/>
      <c r="D24" s="99" t="s">
        <v>57</v>
      </c>
      <c r="E24" s="36"/>
      <c r="F24" s="83"/>
      <c r="G24" s="84"/>
      <c r="H24" s="60"/>
      <c r="I24" s="60"/>
      <c r="J24" s="60"/>
      <c r="K24" s="60"/>
      <c r="L24" s="60"/>
      <c r="Q24" s="212">
        <f>1000000-Q23</f>
        <v>0</v>
      </c>
      <c r="R24" s="90"/>
      <c r="S24" s="89"/>
      <c r="T24" s="89"/>
      <c r="U24" s="37"/>
      <c r="V24" s="37"/>
      <c r="W24" s="37"/>
      <c r="X24" s="37"/>
      <c r="Y24" s="37"/>
      <c r="Z24" s="37"/>
      <c r="AA24" s="81"/>
      <c r="AB24" s="97"/>
      <c r="AC24" s="100"/>
      <c r="AD24" s="100"/>
      <c r="AE24" s="100"/>
      <c r="AF24" s="100"/>
      <c r="AG24" s="81"/>
      <c r="AH24" s="81"/>
      <c r="AI24" s="81"/>
      <c r="AJ24" s="81"/>
      <c r="AK24" s="81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 s="27" customFormat="1" ht="14.25" customHeight="1">
      <c r="A25" s="25"/>
      <c r="B25" s="32">
        <v>3</v>
      </c>
      <c r="C25" s="72"/>
      <c r="D25" s="99" t="s">
        <v>58</v>
      </c>
      <c r="E25" s="101"/>
      <c r="F25" s="38"/>
      <c r="G25" s="84"/>
      <c r="H25" s="84"/>
      <c r="I25" s="84"/>
      <c r="J25" s="84"/>
      <c r="K25" s="84"/>
      <c r="L25" s="84"/>
      <c r="M25" s="84"/>
      <c r="N25" s="84"/>
      <c r="O25" s="59"/>
      <c r="P25" s="152" t="str">
        <f>A12</f>
        <v>ТАРГЕТИРОВАННАЯ РЕКЛАМА</v>
      </c>
      <c r="Q25" s="111">
        <f>SUM(Q12:Q15)</f>
        <v>272335.37869353563</v>
      </c>
      <c r="R25" s="153">
        <f>Q25/$Q$27</f>
        <v>0.352612849555347</v>
      </c>
      <c r="S25" s="37"/>
      <c r="T25" s="37"/>
      <c r="U25" s="37"/>
      <c r="V25" s="37"/>
      <c r="W25" s="37"/>
      <c r="X25" s="37"/>
      <c r="Y25" s="37"/>
      <c r="Z25" s="37"/>
      <c r="AA25" s="18"/>
      <c r="AB25" s="102"/>
      <c r="AC25" s="103"/>
      <c r="AD25" s="103"/>
      <c r="AE25" s="103"/>
      <c r="AF25" s="103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Q25" s="59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 s="27" customFormat="1" ht="13.5" customHeight="1">
      <c r="A26" s="25"/>
      <c r="B26" s="32">
        <v>4</v>
      </c>
      <c r="C26" s="72"/>
      <c r="D26" s="99" t="s">
        <v>59</v>
      </c>
      <c r="E26" s="104"/>
      <c r="F26" s="39"/>
      <c r="G26" s="84"/>
      <c r="H26" s="84"/>
      <c r="I26" s="84"/>
      <c r="J26" s="84"/>
      <c r="K26" s="84"/>
      <c r="L26" s="84"/>
      <c r="M26" s="84"/>
      <c r="N26" s="84"/>
      <c r="O26" s="59"/>
      <c r="P26" s="152" t="str">
        <f>A16</f>
        <v>PROGRAMMATIC</v>
      </c>
      <c r="Q26" s="111">
        <f>Q16</f>
        <v>500000</v>
      </c>
      <c r="R26" s="153">
        <f t="shared" ref="R26:R27" si="19">Q26/$Q$27</f>
        <v>0.647387150444653</v>
      </c>
      <c r="S26" s="84"/>
      <c r="T26" s="84"/>
      <c r="U26" s="37"/>
      <c r="V26" s="37"/>
      <c r="W26" s="37"/>
      <c r="X26" s="37"/>
      <c r="Y26" s="37"/>
      <c r="Z26" s="37"/>
      <c r="AA26" s="105"/>
      <c r="AB26" s="105"/>
      <c r="AC26" s="106"/>
      <c r="AD26" s="106"/>
      <c r="AE26" s="106"/>
      <c r="AF26" s="106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 s="27" customFormat="1" ht="13.5" customHeight="1">
      <c r="A27" s="25"/>
      <c r="B27" s="32">
        <v>5</v>
      </c>
      <c r="C27" s="72"/>
      <c r="D27" s="99" t="s">
        <v>60</v>
      </c>
      <c r="E27" s="104"/>
      <c r="F27" s="39"/>
      <c r="G27" s="84"/>
      <c r="H27" s="84"/>
      <c r="I27" s="84"/>
      <c r="J27" s="84"/>
      <c r="K27" s="84"/>
      <c r="L27" s="84"/>
      <c r="M27" s="84"/>
      <c r="N27" s="84"/>
      <c r="O27" s="59"/>
      <c r="P27" s="152"/>
      <c r="Q27" s="111">
        <f>SUM(Q25:Q26)</f>
        <v>772335.37869353569</v>
      </c>
      <c r="R27" s="153">
        <f t="shared" si="19"/>
        <v>1</v>
      </c>
      <c r="S27" s="84"/>
      <c r="T27" s="84"/>
      <c r="U27" s="37"/>
      <c r="V27" s="37"/>
      <c r="W27" s="37"/>
      <c r="X27" s="37"/>
      <c r="Y27" s="37"/>
      <c r="Z27" s="37"/>
      <c r="AA27" s="105"/>
      <c r="AB27" s="105"/>
      <c r="AC27" s="106"/>
      <c r="AD27" s="106"/>
      <c r="AE27" s="106"/>
      <c r="AF27" s="106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 s="27" customFormat="1" ht="12.75" customHeight="1">
      <c r="A28" s="25"/>
      <c r="B28" s="32">
        <v>6</v>
      </c>
      <c r="C28" s="72"/>
      <c r="D28" s="99" t="s">
        <v>73</v>
      </c>
      <c r="E28" s="104"/>
      <c r="F28" s="40"/>
      <c r="G28" s="84"/>
      <c r="H28" s="84"/>
      <c r="I28" s="84"/>
      <c r="J28" s="84"/>
      <c r="K28" s="84"/>
      <c r="L28" s="84"/>
      <c r="M28" s="107"/>
      <c r="N28" s="84"/>
      <c r="O28" s="59"/>
      <c r="P28" s="152"/>
      <c r="Q28" s="111"/>
      <c r="R28" s="153"/>
      <c r="S28" s="84"/>
      <c r="T28" s="84"/>
      <c r="U28" s="37"/>
      <c r="V28" s="37"/>
      <c r="W28" s="37"/>
      <c r="X28" s="37"/>
      <c r="Y28" s="37"/>
      <c r="Z28" s="37"/>
      <c r="AA28" s="105"/>
      <c r="AB28" s="105"/>
      <c r="AC28" s="106"/>
      <c r="AD28" s="106"/>
      <c r="AE28" s="106"/>
      <c r="AF28" s="106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 s="27" customFormat="1" ht="12.75" customHeight="1">
      <c r="A29" s="25"/>
      <c r="B29" s="32"/>
      <c r="C29" s="72"/>
      <c r="D29" s="99" t="s">
        <v>74</v>
      </c>
      <c r="E29" s="104"/>
      <c r="F29" s="40"/>
      <c r="G29" s="84"/>
      <c r="H29" s="84"/>
      <c r="I29" s="84"/>
      <c r="J29" s="84"/>
      <c r="K29" s="84"/>
      <c r="L29" s="84"/>
      <c r="M29" s="107"/>
      <c r="N29" s="84"/>
      <c r="O29" s="59"/>
      <c r="P29" s="152"/>
      <c r="Q29" s="111"/>
      <c r="R29" s="159"/>
      <c r="S29" s="84"/>
      <c r="T29" s="84"/>
      <c r="U29" s="37"/>
      <c r="V29" s="37"/>
      <c r="W29" s="37"/>
      <c r="X29" s="37"/>
      <c r="Y29" s="37"/>
      <c r="Z29" s="37"/>
      <c r="AA29" s="105"/>
      <c r="AB29" s="105"/>
      <c r="AC29" s="106"/>
      <c r="AD29" s="106"/>
      <c r="AE29" s="106"/>
      <c r="AF29" s="106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 s="27" customFormat="1" ht="12.75" customHeight="1">
      <c r="A30" s="25"/>
      <c r="B30" s="32">
        <v>7</v>
      </c>
      <c r="C30" s="72"/>
      <c r="D30" s="99" t="s">
        <v>61</v>
      </c>
      <c r="E30" s="104"/>
      <c r="F30" s="40"/>
      <c r="G30" s="84"/>
      <c r="H30" s="84"/>
      <c r="I30" s="84"/>
      <c r="J30" s="84"/>
      <c r="K30" s="84"/>
      <c r="L30" s="84"/>
      <c r="M30" s="108"/>
      <c r="N30" s="41"/>
      <c r="O30" s="59"/>
      <c r="P30" s="59"/>
      <c r="Q30" s="111"/>
      <c r="R30" s="153"/>
      <c r="S30" s="84"/>
      <c r="T30" s="84"/>
      <c r="U30" s="109"/>
      <c r="V30" s="109"/>
      <c r="W30" s="109"/>
      <c r="X30" s="109"/>
      <c r="Y30" s="109"/>
      <c r="Z30" s="109"/>
      <c r="AA30" s="105"/>
      <c r="AB30" s="105"/>
      <c r="AC30" s="106"/>
      <c r="AD30" s="106"/>
      <c r="AE30" s="106"/>
      <c r="AF30" s="106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 s="27" customFormat="1" ht="12.75" customHeight="1">
      <c r="A31" s="25"/>
      <c r="B31" s="32">
        <v>8</v>
      </c>
      <c r="C31" s="72"/>
      <c r="D31" s="99" t="s">
        <v>62</v>
      </c>
      <c r="E31" s="42"/>
      <c r="F31" s="43"/>
      <c r="G31" s="32"/>
      <c r="H31" s="42"/>
      <c r="I31" s="44"/>
      <c r="J31" s="44"/>
      <c r="K31" s="44"/>
      <c r="L31" s="44"/>
      <c r="M31" s="59"/>
      <c r="N31" s="59"/>
      <c r="O31" s="59"/>
      <c r="P31" s="59"/>
      <c r="Q31" s="158">
        <f>Q27-Q17</f>
        <v>0</v>
      </c>
      <c r="R31" s="59"/>
      <c r="S31" s="105"/>
      <c r="T31" s="105"/>
      <c r="U31" s="109"/>
      <c r="V31" s="109"/>
      <c r="W31" s="109"/>
      <c r="X31" s="109"/>
      <c r="Y31" s="109"/>
      <c r="Z31" s="109"/>
      <c r="AA31" s="105"/>
      <c r="AB31" s="105"/>
      <c r="AC31" s="59"/>
      <c r="AD31" s="59"/>
      <c r="AE31" s="59"/>
      <c r="AF31" s="59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 s="27" customFormat="1" ht="12.75" customHeight="1">
      <c r="A32" s="25"/>
      <c r="B32" s="32">
        <v>9</v>
      </c>
      <c r="C32" s="72"/>
      <c r="D32" s="45" t="s">
        <v>63</v>
      </c>
      <c r="E32" s="59"/>
      <c r="F32" s="213"/>
      <c r="G32" s="59"/>
      <c r="H32" s="59"/>
      <c r="I32" s="59"/>
      <c r="J32" s="59"/>
      <c r="K32" s="59"/>
      <c r="L32" s="59"/>
      <c r="M32" s="41"/>
      <c r="N32" s="59"/>
      <c r="O32" s="59"/>
      <c r="P32" s="59"/>
      <c r="Q32" s="156" t="b">
        <f>IFERROR(Q31=0,)</f>
        <v>1</v>
      </c>
      <c r="R32" s="59"/>
      <c r="S32" s="105"/>
      <c r="T32" s="105"/>
      <c r="U32" s="109"/>
      <c r="V32" s="109"/>
      <c r="W32" s="109"/>
      <c r="X32" s="109"/>
      <c r="Y32" s="109"/>
      <c r="Z32" s="109"/>
      <c r="AA32" s="105"/>
      <c r="AB32" s="105"/>
      <c r="AC32" s="59"/>
      <c r="AD32" s="59"/>
      <c r="AE32" s="59"/>
      <c r="AF32" s="59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4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6" s="41" customFormat="1" ht="12.75" customHeight="1">
      <c r="A33" s="25"/>
      <c r="B33" s="32">
        <v>10</v>
      </c>
      <c r="C33" s="72"/>
      <c r="D33" s="99" t="s">
        <v>64</v>
      </c>
      <c r="F33" s="46"/>
      <c r="M33" s="59"/>
      <c r="N33" s="59"/>
      <c r="O33" s="59"/>
      <c r="P33" s="59"/>
      <c r="Q33" s="59"/>
      <c r="R33" s="59"/>
      <c r="S33" s="105"/>
      <c r="T33" s="105"/>
      <c r="U33" s="109"/>
      <c r="V33" s="109"/>
      <c r="W33" s="109"/>
      <c r="X33" s="109"/>
      <c r="Y33" s="109"/>
      <c r="Z33" s="109"/>
      <c r="AB33" s="59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27"/>
      <c r="CQ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</row>
    <row r="34" spans="1:116" s="27" customFormat="1" ht="12.75" customHeight="1">
      <c r="A34" s="25"/>
      <c r="B34" s="32">
        <v>11</v>
      </c>
      <c r="C34" s="72"/>
      <c r="D34" s="99" t="s">
        <v>65</v>
      </c>
      <c r="E34" s="59"/>
      <c r="F34" s="213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111"/>
      <c r="R34" s="59"/>
      <c r="S34" s="105"/>
      <c r="T34" s="105"/>
      <c r="U34" s="59"/>
      <c r="V34" s="59"/>
      <c r="W34" s="59"/>
      <c r="X34" s="59"/>
      <c r="Y34" s="59"/>
      <c r="Z34" s="59"/>
      <c r="AA34" s="59"/>
      <c r="AB34" s="59"/>
      <c r="AC34" s="112"/>
      <c r="AD34" s="112"/>
      <c r="AE34" s="112"/>
      <c r="AF34" s="112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</row>
    <row r="35" spans="1:116" s="27" customFormat="1" ht="12.75" customHeight="1">
      <c r="A35" s="25"/>
      <c r="B35" s="32">
        <v>12</v>
      </c>
      <c r="C35" s="72"/>
      <c r="D35" s="99" t="s">
        <v>66</v>
      </c>
      <c r="E35" s="59"/>
      <c r="F35" s="213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111"/>
      <c r="R35" s="59"/>
      <c r="S35" s="105"/>
      <c r="T35" s="105"/>
      <c r="U35" s="59"/>
      <c r="V35" s="59"/>
      <c r="W35" s="59"/>
      <c r="X35" s="59"/>
      <c r="Y35" s="59"/>
      <c r="Z35" s="59"/>
      <c r="AA35" s="59"/>
      <c r="AB35" s="59"/>
      <c r="AC35" s="112"/>
      <c r="AD35" s="112"/>
      <c r="AE35" s="112"/>
      <c r="AF35" s="112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</row>
    <row r="36" spans="1:116" s="27" customFormat="1" ht="12.75" customHeight="1">
      <c r="A36" s="25"/>
      <c r="B36" s="32">
        <v>13</v>
      </c>
      <c r="C36" s="72"/>
      <c r="D36" s="99" t="s">
        <v>67</v>
      </c>
      <c r="E36" s="59"/>
      <c r="F36" s="213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111"/>
      <c r="R36" s="59"/>
      <c r="S36" s="105"/>
      <c r="T36" s="105"/>
      <c r="U36" s="59"/>
      <c r="V36" s="59"/>
      <c r="W36" s="59"/>
      <c r="X36" s="59"/>
      <c r="Y36" s="59"/>
      <c r="Z36" s="59"/>
      <c r="AA36" s="59"/>
      <c r="AB36" s="59"/>
      <c r="AC36" s="112"/>
      <c r="AD36" s="112"/>
      <c r="AE36" s="112"/>
      <c r="AF36" s="112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</row>
    <row r="37" spans="1:116" s="27" customFormat="1" ht="12.75" customHeight="1">
      <c r="A37" s="25"/>
      <c r="B37" s="32">
        <v>14</v>
      </c>
      <c r="C37" s="141"/>
      <c r="D37" s="99" t="s">
        <v>121</v>
      </c>
      <c r="E37" s="59"/>
      <c r="F37" s="213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105"/>
      <c r="T37" s="105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</row>
    <row r="38" spans="1:116" s="27" customFormat="1" ht="12.75" customHeight="1">
      <c r="A38" s="25"/>
      <c r="E38" s="59"/>
      <c r="F38" s="213"/>
      <c r="G38" s="59"/>
      <c r="H38" s="59"/>
      <c r="I38" s="59"/>
      <c r="J38" s="59"/>
      <c r="K38" s="59"/>
      <c r="L38" s="59"/>
      <c r="M38" s="59"/>
      <c r="N38" s="59"/>
      <c r="O38" s="59"/>
      <c r="P38" s="113"/>
      <c r="Q38" s="84"/>
      <c r="R38" s="41"/>
      <c r="S38" s="105"/>
      <c r="T38" s="105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59"/>
    </row>
    <row r="39" spans="1:116" s="27" customFormat="1" ht="12.75" customHeight="1">
      <c r="A39" s="25"/>
      <c r="E39" s="59"/>
      <c r="F39" s="213"/>
      <c r="G39" s="59"/>
      <c r="H39" s="59"/>
      <c r="I39" s="59"/>
      <c r="J39" s="59"/>
      <c r="K39" s="59"/>
      <c r="L39" s="59"/>
      <c r="M39" s="59"/>
      <c r="N39" s="59"/>
      <c r="S39" s="105"/>
      <c r="T39" s="105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59"/>
    </row>
    <row r="40" spans="1:116" s="27" customFormat="1" ht="12.75" customHeight="1">
      <c r="A40" s="25"/>
      <c r="E40" s="59"/>
      <c r="F40" s="213"/>
      <c r="G40" s="59"/>
      <c r="H40" s="59"/>
      <c r="I40" s="59"/>
      <c r="J40" s="59"/>
      <c r="K40" s="59"/>
      <c r="L40" s="59"/>
      <c r="M40" s="59"/>
      <c r="N40" s="59"/>
      <c r="S40" s="47"/>
      <c r="T40" s="47"/>
      <c r="U40" s="114"/>
      <c r="V40" s="114"/>
      <c r="W40" s="114"/>
      <c r="X40" s="114"/>
      <c r="Y40" s="114"/>
      <c r="Z40" s="114"/>
      <c r="AA40" s="48"/>
      <c r="AB40" s="59"/>
      <c r="AC40" s="59"/>
      <c r="AD40" s="59"/>
      <c r="AE40" s="59"/>
      <c r="AF40" s="59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59"/>
    </row>
    <row r="41" spans="1:116" s="27" customFormat="1" ht="12.75" customHeight="1">
      <c r="A41" s="25"/>
      <c r="B41" s="32"/>
      <c r="C41" s="99"/>
      <c r="D41" s="49"/>
      <c r="E41" s="59"/>
      <c r="F41" s="213"/>
      <c r="G41" s="59"/>
      <c r="H41" s="59"/>
      <c r="I41" s="59"/>
      <c r="J41" s="59"/>
      <c r="K41" s="59"/>
      <c r="L41" s="59"/>
      <c r="M41" s="59"/>
      <c r="N41" s="59"/>
      <c r="S41" s="105"/>
      <c r="T41" s="105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59"/>
    </row>
    <row r="42" spans="1:116" ht="13.5" customHeight="1">
      <c r="D42" s="50"/>
      <c r="E42" s="213"/>
      <c r="G42" s="213"/>
      <c r="H42" s="114"/>
      <c r="I42" s="213"/>
      <c r="J42" s="115"/>
      <c r="K42" s="114"/>
      <c r="L42" s="48"/>
      <c r="M42" s="213"/>
      <c r="N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213"/>
      <c r="CQ42" s="213"/>
      <c r="CR42" s="213"/>
      <c r="CS42" s="213"/>
      <c r="CT42" s="213"/>
      <c r="CU42" s="213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</row>
    <row r="43" spans="1:116" ht="13.5" customHeight="1">
      <c r="E43" s="213"/>
      <c r="G43" s="213"/>
      <c r="H43" s="213"/>
      <c r="I43" s="213"/>
      <c r="J43" s="213"/>
      <c r="K43" s="213"/>
      <c r="L43" s="213"/>
      <c r="M43" s="213"/>
      <c r="N43" s="213"/>
      <c r="S43" s="116"/>
      <c r="T43" s="116"/>
      <c r="U43" s="117"/>
      <c r="V43" s="117"/>
      <c r="W43" s="117"/>
      <c r="X43" s="117"/>
      <c r="Y43" s="117"/>
      <c r="Z43" s="117"/>
      <c r="AA43" s="213"/>
      <c r="AB43" s="213"/>
      <c r="AC43" s="213"/>
      <c r="AD43" s="213"/>
      <c r="AE43" s="213"/>
      <c r="AF43" s="21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213"/>
      <c r="CQ43" s="213"/>
      <c r="CR43" s="213"/>
      <c r="CS43" s="213"/>
      <c r="CT43" s="213"/>
      <c r="CU43" s="213"/>
      <c r="CV43" s="213"/>
      <c r="CW43" s="213"/>
      <c r="CX43" s="213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6" ht="13.5" customHeight="1">
      <c r="D44" s="50"/>
      <c r="E44" s="213"/>
      <c r="G44" s="213"/>
      <c r="H44" s="213"/>
      <c r="I44" s="213"/>
      <c r="J44" s="115"/>
      <c r="K44" s="118"/>
      <c r="L44" s="51"/>
      <c r="M44" s="213"/>
      <c r="N44" s="213"/>
      <c r="P44" s="213"/>
      <c r="R44" s="213"/>
      <c r="S44" s="52">
        <v>0.11250404566260058</v>
      </c>
      <c r="T44" s="52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213"/>
      <c r="CQ44" s="213"/>
      <c r="CR44" s="213"/>
      <c r="CS44" s="213"/>
      <c r="CT44" s="213"/>
      <c r="CU44" s="213"/>
      <c r="CV44" s="213"/>
      <c r="CW44" s="213"/>
      <c r="CX44" s="213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6" ht="13.5" customHeight="1">
      <c r="D45" s="50"/>
      <c r="E45" s="213"/>
      <c r="G45" s="213"/>
      <c r="H45" s="213"/>
      <c r="I45" s="213"/>
      <c r="J45" s="115"/>
      <c r="K45" s="118"/>
      <c r="L45" s="51"/>
      <c r="M45" s="213"/>
      <c r="N45" s="213"/>
      <c r="S45" s="52">
        <v>0.15091251121219593</v>
      </c>
      <c r="T45" s="52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213"/>
      <c r="CQ45" s="213"/>
      <c r="CR45" s="213"/>
      <c r="CS45" s="213"/>
      <c r="CT45" s="213"/>
      <c r="CU45" s="213"/>
      <c r="CV45" s="213"/>
      <c r="CW45" s="213"/>
      <c r="CX45" s="213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6" ht="13.5" customHeight="1">
      <c r="D46" s="50"/>
      <c r="E46" s="213"/>
      <c r="G46" s="213"/>
      <c r="H46" s="213"/>
      <c r="I46" s="213"/>
      <c r="J46" s="115"/>
      <c r="K46" s="118"/>
      <c r="L46" s="51"/>
      <c r="M46" s="213"/>
      <c r="N46" s="213"/>
      <c r="O46" s="53"/>
      <c r="R46" s="47"/>
      <c r="S46" s="52">
        <v>0.40072463117223722</v>
      </c>
      <c r="T46" s="52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213"/>
      <c r="CQ46" s="213"/>
      <c r="CR46" s="213"/>
      <c r="CS46" s="213"/>
      <c r="CT46" s="213"/>
      <c r="CU46" s="213"/>
      <c r="CV46" s="213"/>
      <c r="CW46" s="213"/>
      <c r="CX46" s="213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6">
      <c r="P47" s="115"/>
      <c r="S47" s="25"/>
      <c r="T47" s="25"/>
    </row>
    <row r="48" spans="1:116" ht="13.5" customHeight="1">
      <c r="D48" s="213"/>
      <c r="E48" s="213"/>
      <c r="G48" s="213"/>
      <c r="H48" s="213"/>
      <c r="I48" s="213"/>
      <c r="J48" s="213"/>
      <c r="K48" s="118"/>
      <c r="L48" s="119"/>
      <c r="M48" s="213"/>
      <c r="N48" s="213"/>
      <c r="O48" s="213"/>
      <c r="P48" s="419"/>
      <c r="Q48" s="419"/>
      <c r="R48" s="120"/>
      <c r="S48" s="121"/>
      <c r="T48" s="121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213"/>
      <c r="CQ48" s="213"/>
      <c r="CR48" s="213"/>
      <c r="CS48" s="213"/>
      <c r="CT48" s="213"/>
      <c r="CU48" s="213"/>
      <c r="CV48" s="213"/>
      <c r="CW48" s="213"/>
      <c r="CX48" s="213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4:112" ht="13.5" customHeight="1">
      <c r="D49" s="213"/>
      <c r="E49" s="213"/>
      <c r="G49" s="213"/>
      <c r="H49" s="213"/>
      <c r="I49" s="213"/>
      <c r="J49" s="213"/>
      <c r="K49" s="118"/>
      <c r="L49" s="213"/>
      <c r="M49" s="213"/>
      <c r="N49" s="213"/>
      <c r="O49" s="213"/>
      <c r="P49" s="419"/>
      <c r="Q49" s="419"/>
      <c r="R49" s="120"/>
      <c r="S49" s="121"/>
      <c r="T49" s="121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213"/>
      <c r="CQ49" s="213"/>
      <c r="CR49" s="213"/>
      <c r="CS49" s="213"/>
      <c r="CT49" s="213"/>
      <c r="CU49" s="213"/>
      <c r="CV49" s="213"/>
      <c r="CW49" s="213"/>
      <c r="CX49" s="213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4:112" ht="13.5" customHeight="1">
      <c r="D50" s="213"/>
      <c r="E50" s="213"/>
      <c r="G50" s="213"/>
      <c r="H50" s="213"/>
      <c r="I50" s="213"/>
      <c r="J50" s="213"/>
      <c r="K50" s="213"/>
      <c r="L50" s="213"/>
      <c r="M50" s="213"/>
      <c r="N50" s="213"/>
      <c r="O50" s="213"/>
      <c r="P50" s="419"/>
      <c r="Q50" s="419"/>
      <c r="R50" s="120"/>
      <c r="S50" s="121"/>
      <c r="T50" s="121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213"/>
      <c r="CQ50" s="213"/>
      <c r="CR50" s="213"/>
      <c r="CS50" s="213"/>
      <c r="CT50" s="213"/>
      <c r="CU50" s="213"/>
      <c r="CV50" s="213"/>
      <c r="CW50" s="213"/>
      <c r="CX50" s="213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4:112" ht="13.5" customHeight="1">
      <c r="D51" s="213"/>
      <c r="E51" s="213"/>
      <c r="G51" s="213"/>
      <c r="H51" s="213"/>
      <c r="I51" s="213"/>
      <c r="J51" s="213"/>
      <c r="K51" s="213"/>
      <c r="L51" s="213"/>
      <c r="M51" s="213"/>
      <c r="N51" s="213"/>
      <c r="O51" s="213"/>
      <c r="P51" s="419"/>
      <c r="Q51" s="419"/>
      <c r="R51" s="120"/>
      <c r="S51" s="121"/>
      <c r="T51" s="121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213"/>
      <c r="CQ51" s="213"/>
      <c r="CR51" s="213"/>
      <c r="CS51" s="213"/>
      <c r="CT51" s="213"/>
      <c r="CU51" s="213"/>
      <c r="CV51" s="213"/>
      <c r="CW51" s="213"/>
      <c r="CX51" s="213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4:112" ht="13.5" customHeight="1">
      <c r="D52" s="213"/>
      <c r="E52" s="213"/>
      <c r="G52" s="213"/>
      <c r="H52" s="213"/>
      <c r="I52" s="213"/>
      <c r="J52" s="213"/>
      <c r="K52" s="213"/>
      <c r="L52" s="213"/>
      <c r="M52" s="213"/>
      <c r="N52" s="213"/>
      <c r="O52" s="213"/>
      <c r="P52" s="419"/>
      <c r="Q52" s="419"/>
      <c r="R52" s="120"/>
      <c r="S52" s="121"/>
      <c r="T52" s="121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213"/>
      <c r="CQ52" s="213"/>
      <c r="CR52" s="213"/>
      <c r="CS52" s="213"/>
      <c r="CT52" s="213"/>
      <c r="CU52" s="213"/>
      <c r="CV52" s="213"/>
      <c r="CW52" s="213"/>
      <c r="CX52" s="213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4:112" ht="13.5" customHeight="1">
      <c r="D53" s="213"/>
      <c r="E53" s="213"/>
      <c r="G53" s="213"/>
      <c r="H53" s="213"/>
      <c r="I53" s="213"/>
      <c r="J53" s="213"/>
      <c r="K53" s="213"/>
      <c r="L53" s="213"/>
      <c r="M53" s="213"/>
      <c r="N53" s="213"/>
      <c r="O53" s="213"/>
      <c r="P53" s="419"/>
      <c r="Q53" s="419"/>
      <c r="R53" s="120"/>
      <c r="S53" s="121"/>
      <c r="T53" s="121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213"/>
      <c r="CQ53" s="213"/>
      <c r="CR53" s="213"/>
      <c r="CS53" s="213"/>
      <c r="CT53" s="213"/>
      <c r="CU53" s="213"/>
      <c r="CV53" s="213"/>
      <c r="CW53" s="213"/>
      <c r="CX53" s="213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4:112" ht="13.5" customHeight="1">
      <c r="D54" s="213"/>
      <c r="E54" s="213"/>
      <c r="G54" s="213"/>
      <c r="H54" s="213"/>
      <c r="I54" s="213"/>
      <c r="J54" s="213"/>
      <c r="K54" s="213"/>
      <c r="L54" s="213"/>
      <c r="M54" s="213"/>
      <c r="N54" s="213"/>
      <c r="O54" s="213"/>
      <c r="P54" s="53"/>
      <c r="R54" s="120"/>
      <c r="S54" s="55"/>
      <c r="T54" s="55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213"/>
      <c r="CQ54" s="213"/>
      <c r="CR54" s="213"/>
      <c r="CS54" s="213"/>
      <c r="CT54" s="213"/>
      <c r="CU54" s="213"/>
      <c r="CV54" s="213"/>
      <c r="CW54" s="213"/>
      <c r="CX54" s="213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4:112" ht="13.5" customHeight="1">
      <c r="D55" s="213"/>
      <c r="E55" s="213"/>
      <c r="G55" s="213"/>
      <c r="H55" s="213"/>
      <c r="I55" s="213"/>
      <c r="J55" s="213"/>
      <c r="K55" s="213"/>
      <c r="L55" s="213"/>
      <c r="M55" s="213"/>
      <c r="N55" s="213"/>
      <c r="O55" s="213"/>
      <c r="P55" s="420"/>
      <c r="Q55" s="420"/>
      <c r="R55" s="120"/>
      <c r="S55" s="102"/>
      <c r="T55" s="102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213"/>
      <c r="CQ55" s="213"/>
      <c r="CR55" s="213"/>
      <c r="CS55" s="213"/>
      <c r="CT55" s="213"/>
      <c r="CU55" s="213"/>
      <c r="CV55" s="213"/>
      <c r="CW55" s="213"/>
      <c r="CX55" s="213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4:112" ht="13.5" customHeight="1">
      <c r="D56" s="213"/>
      <c r="E56" s="213"/>
      <c r="G56" s="213"/>
      <c r="H56" s="213"/>
      <c r="I56" s="213"/>
      <c r="J56" s="213"/>
      <c r="K56" s="213"/>
      <c r="L56" s="213"/>
      <c r="M56" s="213"/>
      <c r="N56" s="213"/>
      <c r="O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213"/>
      <c r="CQ56" s="213"/>
      <c r="CR56" s="213"/>
      <c r="CS56" s="213"/>
      <c r="CT56" s="213"/>
      <c r="CU56" s="213"/>
      <c r="CV56" s="213"/>
      <c r="CW56" s="213"/>
      <c r="CX56" s="213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4:112" ht="13.5" customHeight="1">
      <c r="D57" s="213"/>
      <c r="E57" s="213"/>
      <c r="G57" s="213"/>
      <c r="H57" s="213"/>
      <c r="I57" s="213"/>
      <c r="J57" s="213"/>
      <c r="K57" s="213"/>
      <c r="L57" s="213"/>
      <c r="M57" s="213"/>
      <c r="N57" s="213"/>
      <c r="O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213"/>
      <c r="CQ57" s="213"/>
      <c r="CR57" s="213"/>
      <c r="CS57" s="213"/>
      <c r="CT57" s="213"/>
      <c r="CU57" s="213"/>
      <c r="CV57" s="213"/>
      <c r="CW57" s="213"/>
      <c r="CX57" s="213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4:112" ht="13.5" customHeight="1">
      <c r="D58" s="213"/>
      <c r="E58" s="213"/>
      <c r="G58" s="213"/>
      <c r="H58" s="213"/>
      <c r="I58" s="213"/>
      <c r="J58" s="213"/>
      <c r="K58" s="213"/>
      <c r="L58" s="213"/>
      <c r="M58" s="213"/>
      <c r="N58" s="213"/>
      <c r="O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213"/>
      <c r="CQ58" s="213"/>
      <c r="CR58" s="213"/>
      <c r="CS58" s="213"/>
      <c r="CT58" s="213"/>
      <c r="CU58" s="213"/>
      <c r="CV58" s="213"/>
      <c r="CW58" s="213"/>
      <c r="CX58" s="213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4:112" ht="13.5" customHeight="1">
      <c r="D59" s="213"/>
      <c r="E59" s="213"/>
      <c r="G59" s="213"/>
      <c r="H59" s="213"/>
      <c r="I59" s="213"/>
      <c r="J59" s="213"/>
      <c r="K59" s="213"/>
      <c r="L59" s="213"/>
      <c r="M59" s="213"/>
      <c r="N59" s="213"/>
      <c r="O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213"/>
      <c r="CQ59" s="213"/>
      <c r="CR59" s="213"/>
      <c r="CS59" s="213"/>
      <c r="CT59" s="213"/>
      <c r="CU59" s="213"/>
      <c r="CV59" s="213"/>
      <c r="CW59" s="213"/>
      <c r="CX59" s="213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4:112" ht="13.5" customHeight="1">
      <c r="D60" s="213"/>
      <c r="E60" s="213"/>
      <c r="G60" s="213"/>
      <c r="H60" s="213"/>
      <c r="I60" s="213"/>
      <c r="J60" s="213"/>
      <c r="K60" s="213"/>
      <c r="L60" s="213"/>
      <c r="M60" s="213"/>
      <c r="N60" s="213"/>
      <c r="O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213"/>
      <c r="CQ60" s="213"/>
      <c r="CR60" s="213"/>
      <c r="CS60" s="213"/>
      <c r="CT60" s="213"/>
      <c r="CU60" s="213"/>
      <c r="CV60" s="213"/>
      <c r="CW60" s="213"/>
      <c r="CX60" s="213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4:112" ht="13.5" customHeight="1">
      <c r="D61" s="213"/>
      <c r="E61" s="213"/>
      <c r="G61" s="213"/>
      <c r="H61" s="213"/>
      <c r="I61" s="213"/>
      <c r="J61" s="213"/>
      <c r="K61" s="213"/>
      <c r="L61" s="213"/>
      <c r="M61" s="213"/>
      <c r="N61" s="213"/>
      <c r="O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213"/>
      <c r="CQ61" s="213"/>
      <c r="CR61" s="213"/>
      <c r="CS61" s="213"/>
      <c r="CT61" s="213"/>
      <c r="CU61" s="213"/>
      <c r="CV61" s="213"/>
      <c r="CW61" s="213"/>
      <c r="CX61" s="213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4:112" ht="13.5" customHeight="1">
      <c r="D62" s="213"/>
      <c r="E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213"/>
      <c r="CQ62" s="213"/>
      <c r="CR62" s="213"/>
      <c r="CS62" s="213"/>
      <c r="CT62" s="213"/>
      <c r="CU62" s="213"/>
      <c r="CV62" s="213"/>
      <c r="CW62" s="213"/>
      <c r="CX62" s="213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4:112" ht="13.5" customHeight="1">
      <c r="D63" s="213"/>
      <c r="E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213"/>
      <c r="CQ63" s="213"/>
      <c r="CR63" s="213"/>
      <c r="CS63" s="213"/>
      <c r="CT63" s="213"/>
      <c r="CU63" s="213"/>
      <c r="CV63" s="213"/>
      <c r="CW63" s="213"/>
      <c r="CX63" s="213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4:112" ht="13.5" customHeight="1">
      <c r="D64" s="213"/>
      <c r="E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213"/>
      <c r="CQ64" s="213"/>
      <c r="CR64" s="213"/>
      <c r="CS64" s="213"/>
      <c r="CT64" s="213"/>
      <c r="CU64" s="213"/>
      <c r="CV64" s="213"/>
      <c r="CW64" s="213"/>
      <c r="CX64" s="213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4:112" ht="13.5" customHeight="1">
      <c r="D65" s="213"/>
      <c r="E65" s="213"/>
      <c r="G65" s="213"/>
      <c r="H65" s="213"/>
      <c r="I65" s="213"/>
      <c r="J65" s="213"/>
      <c r="K65" s="213"/>
      <c r="L65" s="213"/>
      <c r="M65" s="213"/>
      <c r="N65" s="213"/>
      <c r="O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213"/>
      <c r="CQ65" s="213"/>
      <c r="CR65" s="213"/>
      <c r="CS65" s="213"/>
      <c r="CT65" s="213"/>
      <c r="CU65" s="213"/>
      <c r="CV65" s="213"/>
      <c r="CW65" s="213"/>
      <c r="CX65" s="213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4:112" ht="13.5" customHeight="1">
      <c r="D66" s="213"/>
      <c r="E66" s="213"/>
      <c r="G66" s="213"/>
      <c r="H66" s="213"/>
      <c r="I66" s="213"/>
      <c r="J66" s="213"/>
      <c r="K66" s="213"/>
      <c r="L66" s="213"/>
      <c r="M66" s="213"/>
      <c r="N66" s="213"/>
      <c r="O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213"/>
      <c r="CQ66" s="213"/>
      <c r="CR66" s="213"/>
      <c r="CS66" s="213"/>
      <c r="CT66" s="213"/>
      <c r="CU66" s="213"/>
      <c r="CV66" s="213"/>
      <c r="CW66" s="213"/>
      <c r="CX66" s="213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4:112" ht="13.5" customHeight="1">
      <c r="D67" s="213"/>
      <c r="E67" s="213"/>
      <c r="G67" s="213"/>
      <c r="H67" s="213"/>
      <c r="I67" s="213"/>
      <c r="J67" s="213"/>
      <c r="K67" s="213"/>
      <c r="L67" s="213"/>
      <c r="M67" s="213"/>
      <c r="N67" s="213"/>
      <c r="O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213"/>
      <c r="CQ67" s="213"/>
      <c r="CR67" s="213"/>
      <c r="CS67" s="213"/>
      <c r="CT67" s="213"/>
      <c r="CU67" s="213"/>
      <c r="CV67" s="213"/>
      <c r="CW67" s="213"/>
      <c r="CX67" s="213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4:112" ht="13.5" customHeight="1">
      <c r="D68" s="213"/>
      <c r="E68" s="213"/>
      <c r="G68" s="213"/>
      <c r="H68" s="213"/>
      <c r="I68" s="213"/>
      <c r="J68" s="213"/>
      <c r="K68" s="213"/>
      <c r="L68" s="213"/>
      <c r="M68" s="213"/>
      <c r="N68" s="213"/>
      <c r="O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213"/>
      <c r="CQ68" s="213"/>
      <c r="CR68" s="213"/>
      <c r="CS68" s="213"/>
      <c r="CT68" s="213"/>
      <c r="CU68" s="213"/>
      <c r="CV68" s="213"/>
      <c r="CW68" s="213"/>
      <c r="CX68" s="213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4:112" ht="13.5" customHeight="1">
      <c r="D69" s="213"/>
      <c r="E69" s="213"/>
      <c r="G69" s="213"/>
      <c r="H69" s="213"/>
      <c r="I69" s="213"/>
      <c r="J69" s="213"/>
      <c r="K69" s="213"/>
      <c r="L69" s="213"/>
      <c r="M69" s="213"/>
      <c r="N69" s="213"/>
      <c r="O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213"/>
      <c r="CQ69" s="213"/>
      <c r="CR69" s="213"/>
      <c r="CS69" s="213"/>
      <c r="CT69" s="213"/>
      <c r="CU69" s="213"/>
      <c r="CV69" s="213"/>
      <c r="CW69" s="213"/>
      <c r="CX69" s="213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4:112" ht="13.5" customHeight="1">
      <c r="D70" s="213"/>
      <c r="E70" s="213"/>
      <c r="G70" s="213"/>
      <c r="H70" s="213"/>
      <c r="I70" s="213"/>
      <c r="J70" s="213"/>
      <c r="K70" s="213"/>
      <c r="L70" s="213"/>
      <c r="M70" s="213"/>
      <c r="N70" s="213"/>
      <c r="O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213"/>
      <c r="CQ70" s="213"/>
      <c r="CR70" s="213"/>
      <c r="CS70" s="213"/>
      <c r="CT70" s="213"/>
      <c r="CU70" s="213"/>
      <c r="CV70" s="213"/>
      <c r="CW70" s="213"/>
      <c r="CX70" s="213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4:112" ht="13.5" customHeight="1">
      <c r="D71" s="213"/>
      <c r="E71" s="213"/>
      <c r="G71" s="213"/>
      <c r="H71" s="213"/>
      <c r="I71" s="213"/>
      <c r="J71" s="213"/>
      <c r="K71" s="213"/>
      <c r="L71" s="213"/>
      <c r="M71" s="213"/>
      <c r="N71" s="213"/>
      <c r="O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213"/>
      <c r="CQ71" s="213"/>
      <c r="CR71" s="213"/>
      <c r="CS71" s="213"/>
      <c r="CT71" s="213"/>
      <c r="CU71" s="213"/>
      <c r="CV71" s="213"/>
      <c r="CW71" s="213"/>
      <c r="CX71" s="213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4:112" ht="13.5" customHeight="1">
      <c r="D72" s="213"/>
      <c r="E72" s="213"/>
      <c r="G72" s="213"/>
      <c r="H72" s="213"/>
      <c r="I72" s="213"/>
      <c r="J72" s="213"/>
      <c r="K72" s="213"/>
      <c r="L72" s="213"/>
      <c r="M72" s="213"/>
      <c r="N72" s="213"/>
      <c r="O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213"/>
      <c r="CQ72" s="213"/>
      <c r="CR72" s="213"/>
      <c r="CS72" s="213"/>
      <c r="CT72" s="213"/>
      <c r="CU72" s="213"/>
      <c r="CV72" s="213"/>
      <c r="CW72" s="213"/>
      <c r="CX72" s="213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4:112" ht="13.5" customHeight="1">
      <c r="D73" s="213"/>
      <c r="E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213"/>
      <c r="CQ73" s="213"/>
      <c r="CR73" s="213"/>
      <c r="CS73" s="213"/>
      <c r="CT73" s="213"/>
      <c r="CU73" s="213"/>
      <c r="CV73" s="213"/>
      <c r="CW73" s="213"/>
      <c r="CX73" s="213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4:112" ht="13.5" customHeight="1">
      <c r="D74" s="213"/>
      <c r="E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213"/>
      <c r="CQ74" s="213"/>
      <c r="CR74" s="213"/>
      <c r="CS74" s="213"/>
      <c r="CT74" s="213"/>
      <c r="CU74" s="213"/>
      <c r="CV74" s="213"/>
      <c r="CW74" s="213"/>
      <c r="CX74" s="213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4:112" ht="13.5" customHeight="1">
      <c r="D75" s="213"/>
      <c r="E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213"/>
      <c r="CQ75" s="213"/>
      <c r="CR75" s="213"/>
      <c r="CS75" s="213"/>
      <c r="CT75" s="213"/>
      <c r="CU75" s="213"/>
      <c r="CV75" s="213"/>
      <c r="CW75" s="213"/>
      <c r="CX75" s="213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4:112" ht="13.5" customHeight="1">
      <c r="D76" s="213"/>
      <c r="E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213"/>
      <c r="CQ76" s="213"/>
      <c r="CR76" s="213"/>
      <c r="CS76" s="213"/>
      <c r="CT76" s="213"/>
      <c r="CU76" s="213"/>
      <c r="CV76" s="213"/>
      <c r="CW76" s="213"/>
      <c r="CX76" s="213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4:112" ht="13.5" customHeight="1">
      <c r="D77" s="213"/>
      <c r="E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213"/>
      <c r="CQ77" s="213"/>
      <c r="CR77" s="213"/>
      <c r="CS77" s="213"/>
      <c r="CT77" s="213"/>
      <c r="CU77" s="213"/>
      <c r="CV77" s="213"/>
      <c r="CW77" s="213"/>
      <c r="CX77" s="213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4:112" ht="13.5" customHeight="1">
      <c r="D78" s="213"/>
      <c r="E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213"/>
      <c r="CQ78" s="213"/>
      <c r="CR78" s="213"/>
      <c r="CS78" s="213"/>
      <c r="CT78" s="213"/>
      <c r="CU78" s="213"/>
      <c r="CV78" s="213"/>
      <c r="CW78" s="213"/>
      <c r="CX78" s="213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4:112" ht="13.5" customHeight="1">
      <c r="D79" s="213"/>
      <c r="E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213"/>
      <c r="CQ79" s="213"/>
      <c r="CR79" s="213"/>
      <c r="CS79" s="213"/>
      <c r="CT79" s="213"/>
      <c r="CU79" s="213"/>
      <c r="CV79" s="213"/>
      <c r="CW79" s="213"/>
      <c r="CX79" s="213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4:112" ht="13.5" customHeight="1">
      <c r="D80" s="213"/>
      <c r="E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213"/>
      <c r="CQ80" s="213"/>
      <c r="CR80" s="213"/>
      <c r="CS80" s="213"/>
      <c r="CT80" s="213"/>
      <c r="CU80" s="213"/>
      <c r="CV80" s="213"/>
      <c r="CW80" s="213"/>
      <c r="CX80" s="213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2:112" ht="13.5" customHeight="1">
      <c r="D81" s="213"/>
      <c r="E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213"/>
      <c r="CQ81" s="213"/>
      <c r="CR81" s="213"/>
      <c r="CS81" s="213"/>
      <c r="CT81" s="213"/>
      <c r="CU81" s="213"/>
      <c r="CV81" s="213"/>
      <c r="CW81" s="213"/>
      <c r="CX81" s="213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2:112" ht="13.5" customHeight="1">
      <c r="D82" s="213"/>
      <c r="E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213"/>
      <c r="CQ82" s="213"/>
      <c r="CR82" s="213"/>
      <c r="CS82" s="213"/>
      <c r="CT82" s="213"/>
      <c r="CU82" s="213"/>
      <c r="CV82" s="213"/>
      <c r="CW82" s="213"/>
      <c r="CX82" s="213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2:112" ht="13.5" customHeight="1">
      <c r="D83" s="213"/>
      <c r="E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213"/>
      <c r="CQ83" s="213"/>
      <c r="CR83" s="213"/>
      <c r="CS83" s="213"/>
      <c r="CT83" s="213"/>
      <c r="CU83" s="213"/>
      <c r="CV83" s="213"/>
      <c r="CW83" s="213"/>
      <c r="CX83" s="213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2:112" ht="13.5" customHeight="1">
      <c r="D84" s="213"/>
      <c r="E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213"/>
      <c r="CQ84" s="213"/>
      <c r="CR84" s="213"/>
      <c r="CS84" s="213"/>
      <c r="CT84" s="213"/>
      <c r="CU84" s="213"/>
      <c r="CV84" s="213"/>
      <c r="CW84" s="213"/>
      <c r="CX84" s="213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2:112" ht="13.5" customHeight="1">
      <c r="D85" s="213"/>
      <c r="E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213"/>
      <c r="CQ85" s="213"/>
      <c r="CR85" s="213"/>
      <c r="CS85" s="213"/>
      <c r="CT85" s="213"/>
      <c r="CU85" s="213"/>
      <c r="CV85" s="213"/>
      <c r="CW85" s="213"/>
      <c r="CX85" s="213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2:112" ht="13.5" customHeight="1">
      <c r="D86" s="213"/>
      <c r="E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213"/>
      <c r="CQ86" s="213"/>
      <c r="CR86" s="213"/>
      <c r="CS86" s="213"/>
      <c r="CT86" s="213"/>
      <c r="CU86" s="213"/>
      <c r="CV86" s="213"/>
      <c r="CW86" s="213"/>
      <c r="CX86" s="213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2:112" ht="13.5" customHeight="1">
      <c r="D87" s="213"/>
      <c r="E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213"/>
      <c r="CQ87" s="213"/>
      <c r="CR87" s="213"/>
      <c r="CS87" s="213"/>
      <c r="CT87" s="213"/>
      <c r="CU87" s="213"/>
      <c r="CV87" s="213"/>
      <c r="CW87" s="213"/>
      <c r="CX87" s="213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2:112" ht="13.5" customHeight="1">
      <c r="D88" s="213"/>
      <c r="E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213"/>
      <c r="CQ88" s="213"/>
      <c r="CR88" s="213"/>
      <c r="CS88" s="213"/>
      <c r="CT88" s="213"/>
      <c r="CU88" s="213"/>
      <c r="CV88" s="213"/>
      <c r="CW88" s="213"/>
      <c r="CX88" s="213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2:112" ht="13.5" customHeight="1">
      <c r="D89" s="213"/>
      <c r="E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213"/>
      <c r="CQ89" s="213"/>
      <c r="CR89" s="213"/>
      <c r="CS89" s="213"/>
      <c r="CT89" s="213"/>
      <c r="CU89" s="213"/>
      <c r="CV89" s="213"/>
      <c r="CW89" s="213"/>
      <c r="CX89" s="213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2:112" ht="13.5" customHeight="1">
      <c r="D90" s="213"/>
      <c r="E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213"/>
      <c r="CQ90" s="213"/>
      <c r="CR90" s="213"/>
      <c r="CS90" s="213"/>
      <c r="CT90" s="213"/>
      <c r="CU90" s="213"/>
      <c r="CV90" s="213"/>
      <c r="CW90" s="213"/>
      <c r="CX90" s="213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2:112" ht="13.5" customHeight="1">
      <c r="D91" s="213"/>
      <c r="E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213"/>
      <c r="CQ91" s="213"/>
      <c r="CR91" s="213"/>
      <c r="CS91" s="213"/>
      <c r="CT91" s="213"/>
      <c r="CU91" s="213"/>
      <c r="CV91" s="213"/>
      <c r="CW91" s="213"/>
      <c r="CX91" s="213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2:112" ht="13.5" customHeight="1">
      <c r="D92" s="213"/>
      <c r="E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213"/>
      <c r="CQ92" s="213"/>
      <c r="CR92" s="213"/>
      <c r="CS92" s="213"/>
      <c r="CT92" s="213"/>
      <c r="CU92" s="213"/>
      <c r="CV92" s="213"/>
      <c r="CW92" s="213"/>
      <c r="CX92" s="213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2:112" ht="13.5" customHeight="1">
      <c r="D93" s="213"/>
      <c r="E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213"/>
      <c r="CQ93" s="213"/>
      <c r="CR93" s="213"/>
      <c r="CS93" s="213"/>
      <c r="CT93" s="213"/>
      <c r="CU93" s="213"/>
      <c r="CV93" s="213"/>
      <c r="CW93" s="213"/>
      <c r="CX93" s="213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2:112" ht="13.5" customHeight="1">
      <c r="D94" s="213"/>
      <c r="E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213"/>
      <c r="CQ94" s="213"/>
      <c r="CR94" s="213"/>
      <c r="CS94" s="213"/>
      <c r="CT94" s="213"/>
      <c r="CU94" s="213"/>
      <c r="CV94" s="213"/>
      <c r="CW94" s="213"/>
      <c r="CX94" s="213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2:112" ht="13.5" customHeight="1">
      <c r="D95" s="213"/>
      <c r="E95" s="213"/>
      <c r="G95" s="213"/>
      <c r="H95" s="213"/>
      <c r="I95" s="213"/>
      <c r="J95" s="213"/>
      <c r="K95" s="213"/>
      <c r="L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213"/>
      <c r="CQ95" s="213"/>
      <c r="CR95" s="213"/>
      <c r="CS95" s="213"/>
      <c r="CT95" s="213"/>
      <c r="CU95" s="213"/>
      <c r="CV95" s="213"/>
      <c r="CW95" s="213"/>
      <c r="CX95" s="213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2:112" ht="13.5" customHeight="1">
      <c r="B96" s="59"/>
      <c r="C96" s="59"/>
      <c r="F96" s="59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2:112" ht="13.5" customHeight="1">
      <c r="B97" s="59"/>
      <c r="C97" s="59"/>
      <c r="F97" s="59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2:112" ht="13.5" customHeight="1">
      <c r="B98" s="59"/>
      <c r="C98" s="59"/>
      <c r="F98" s="59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2:112" ht="13.5" customHeight="1">
      <c r="B99" s="59"/>
      <c r="C99" s="59"/>
      <c r="F99" s="59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2:112" ht="13.5" customHeight="1">
      <c r="B100" s="59"/>
      <c r="C100" s="59"/>
      <c r="F100" s="59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2:112" ht="13.5" customHeight="1">
      <c r="B101" s="59"/>
      <c r="C101" s="59"/>
      <c r="F101" s="59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2:112" ht="13.5" customHeight="1">
      <c r="B102" s="59"/>
      <c r="C102" s="59"/>
      <c r="F102" s="59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</row>
    <row r="103" spans="2:112" ht="13.5" customHeight="1">
      <c r="B103" s="59"/>
      <c r="C103" s="59"/>
      <c r="F103" s="59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</row>
    <row r="104" spans="2:112" ht="13.5" customHeight="1">
      <c r="B104" s="59"/>
      <c r="C104" s="59"/>
      <c r="F104" s="59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</row>
    <row r="105" spans="2:112" ht="13.5" customHeight="1">
      <c r="B105" s="59"/>
      <c r="C105" s="59"/>
      <c r="F105" s="59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</row>
    <row r="106" spans="2:112" ht="13.5" customHeight="1">
      <c r="B106" s="59"/>
      <c r="C106" s="59"/>
      <c r="F106" s="59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</row>
    <row r="107" spans="2:112" ht="13.5" customHeight="1">
      <c r="B107" s="59"/>
      <c r="C107" s="59"/>
      <c r="F107" s="59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</row>
    <row r="108" spans="2:112" ht="13.5" customHeight="1">
      <c r="B108" s="59"/>
      <c r="C108" s="59"/>
      <c r="F108" s="59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</row>
    <row r="109" spans="2:112" ht="13.5" customHeight="1"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</row>
    <row r="110" spans="2:112" ht="13.5" customHeight="1"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</row>
    <row r="111" spans="2:112" ht="13.5" customHeight="1"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</row>
    <row r="112" spans="2:112" ht="13.5" customHeight="1"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</row>
    <row r="113" spans="103:112" ht="13.5" customHeight="1"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</row>
  </sheetData>
  <autoFilter ref="D1:D113" xr:uid="{00000000-0009-0000-0000-000000000000}"/>
  <dataConsolidate/>
  <mergeCells count="54">
    <mergeCell ref="P51:Q51"/>
    <mergeCell ref="P52:Q52"/>
    <mergeCell ref="P53:Q53"/>
    <mergeCell ref="P55:Q55"/>
    <mergeCell ref="AF10:AF11"/>
    <mergeCell ref="A12:A15"/>
    <mergeCell ref="M20:P20"/>
    <mergeCell ref="P48:Q48"/>
    <mergeCell ref="P49:Q49"/>
    <mergeCell ref="P50:Q50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</mergeCells>
  <conditionalFormatting sqref="R54">
    <cfRule type="cellIs" dxfId="95" priority="8" operator="lessThan">
      <formula>0</formula>
    </cfRule>
    <cfRule type="cellIs" dxfId="94" priority="9" operator="greaterThan">
      <formula>0</formula>
    </cfRule>
  </conditionalFormatting>
  <conditionalFormatting sqref="AG19:AG20">
    <cfRule type="cellIs" dxfId="93" priority="6" operator="lessThan">
      <formula>0</formula>
    </cfRule>
    <cfRule type="cellIs" dxfId="92" priority="7" operator="greaterThan">
      <formula>0</formula>
    </cfRule>
  </conditionalFormatting>
  <conditionalFormatting sqref="AG17">
    <cfRule type="cellIs" dxfId="91" priority="4" operator="lessThan">
      <formula>0</formula>
    </cfRule>
    <cfRule type="cellIs" dxfId="90" priority="5" operator="greaterThan">
      <formula>0</formula>
    </cfRule>
  </conditionalFormatting>
  <conditionalFormatting sqref="AG18">
    <cfRule type="cellIs" dxfId="89" priority="2" operator="lessThan">
      <formula>0</formula>
    </cfRule>
    <cfRule type="cellIs" dxfId="88" priority="3" operator="greaterThan">
      <formula>0</formula>
    </cfRule>
  </conditionalFormatting>
  <conditionalFormatting sqref="AG12:AP16">
    <cfRule type="cellIs" dxfId="87" priority="1" operator="greaterThan">
      <formula>0</formula>
    </cfRule>
  </conditionalFormatting>
  <dataValidations count="2">
    <dataValidation type="list" allowBlank="1" showInputMessage="1" showErrorMessage="1" sqref="H12:H16" xr:uid="{5FD49440-A17A-49A7-B566-9E68147F2465}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J12:J16" xr:uid="{AD320FFE-65F4-4AE6-AC95-E84195F798FE}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A4B-D2D8-4B8C-88C4-3165E06295C7}">
  <sheetPr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59" customWidth="1"/>
    <col min="2" max="2" width="6.140625" style="25" customWidth="1"/>
    <col min="3" max="3" width="5.42578125" style="250" customWidth="1"/>
    <col min="4" max="4" width="24.140625" style="250" hidden="1" customWidth="1"/>
    <col min="5" max="5" width="28.85546875" style="59" customWidth="1"/>
    <col min="6" max="6" width="45.7109375" style="59" customWidth="1"/>
    <col min="7" max="7" width="30.7109375" style="250" customWidth="1"/>
    <col min="8" max="8" width="18.42578125" style="59" customWidth="1" outlineLevel="1"/>
    <col min="9" max="9" width="16.5703125" style="59" customWidth="1" outlineLevel="1"/>
    <col min="10" max="10" width="4" style="59" customWidth="1" outlineLevel="1"/>
    <col min="11" max="11" width="11.42578125" style="59" customWidth="1" outlineLevel="1"/>
    <col min="12" max="12" width="12.7109375" style="59" customWidth="1" outlineLevel="1"/>
    <col min="13" max="13" width="14.28515625" style="59" customWidth="1" outlineLevel="1"/>
    <col min="14" max="14" width="16.85546875" style="59" customWidth="1"/>
    <col min="15" max="16" width="11.42578125" style="59" customWidth="1"/>
    <col min="17" max="17" width="13.5703125" style="59" customWidth="1"/>
    <col min="18" max="19" width="19.42578125" style="59" customWidth="1"/>
    <col min="20" max="29" width="12.85546875" style="59" customWidth="1"/>
    <col min="30" max="30" width="13.140625" style="59" customWidth="1"/>
    <col min="31" max="33" width="13.140625" style="59" hidden="1" customWidth="1"/>
    <col min="34" max="43" width="5.7109375" style="60" hidden="1" customWidth="1" outlineLevel="1"/>
    <col min="44" max="44" width="8.42578125" style="60" hidden="1" customWidth="1" outlineLevel="1"/>
    <col min="45" max="47" width="7.42578125" style="60" hidden="1" customWidth="1" outlineLevel="1"/>
    <col min="48" max="48" width="9" style="60" hidden="1" customWidth="1" outlineLevel="1"/>
    <col min="49" max="64" width="9" style="60" customWidth="1" outlineLevel="1"/>
    <col min="65" max="94" width="9" style="60" hidden="1" customWidth="1" outlineLevel="1"/>
    <col min="95" max="95" width="9" style="59" hidden="1" customWidth="1"/>
    <col min="96" max="96" width="17" style="59" hidden="1" customWidth="1"/>
    <col min="97" max="97" width="9.140625" style="59" customWidth="1"/>
    <col min="98" max="100" width="14.85546875" style="59" hidden="1" customWidth="1"/>
    <col min="101" max="101" width="9.140625" style="59" hidden="1" customWidth="1"/>
    <col min="102" max="16384" width="9.140625" style="59"/>
  </cols>
  <sheetData>
    <row r="1" spans="1:113" ht="15.75" customHeight="1">
      <c r="C1" s="58"/>
      <c r="D1" s="58"/>
      <c r="CZ1" s="61"/>
      <c r="DA1" s="61"/>
      <c r="DB1" s="61"/>
      <c r="DC1" s="61"/>
      <c r="DD1" s="61"/>
      <c r="DE1" s="61"/>
      <c r="DF1" s="61"/>
      <c r="DG1" s="61"/>
      <c r="DH1" s="61"/>
      <c r="DI1" s="61"/>
    </row>
    <row r="2" spans="1:113" ht="15.75" customHeight="1">
      <c r="C2" s="58"/>
      <c r="D2" s="58"/>
      <c r="F2" s="56" t="s">
        <v>2</v>
      </c>
      <c r="G2" s="250" t="s">
        <v>128</v>
      </c>
      <c r="M2" s="61"/>
      <c r="N2" s="61"/>
      <c r="O2" s="61"/>
      <c r="P2" s="61"/>
      <c r="Q2" s="61"/>
      <c r="R2" s="61"/>
      <c r="S2" s="61"/>
      <c r="AY2" s="244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CZ2" s="61"/>
      <c r="DA2" s="61"/>
      <c r="DB2" s="61"/>
      <c r="DC2" s="61"/>
      <c r="DD2" s="61"/>
      <c r="DE2" s="61"/>
      <c r="DF2" s="61"/>
      <c r="DG2" s="61"/>
      <c r="DH2" s="61"/>
      <c r="DI2" s="61"/>
    </row>
    <row r="3" spans="1:113" s="61" customFormat="1" ht="15.75" customHeight="1">
      <c r="B3" s="62"/>
      <c r="C3" s="63"/>
      <c r="D3" s="63"/>
      <c r="E3" s="64"/>
      <c r="F3" s="56" t="s">
        <v>3</v>
      </c>
      <c r="G3" s="250" t="s">
        <v>129</v>
      </c>
      <c r="H3" s="59"/>
      <c r="I3" s="59"/>
      <c r="J3" s="59"/>
      <c r="K3" s="59"/>
      <c r="L3" s="59"/>
      <c r="AN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113" s="61" customFormat="1" ht="15.75" customHeight="1">
      <c r="B4" s="65"/>
      <c r="C4" s="63"/>
      <c r="D4" s="63"/>
      <c r="F4" s="56" t="s">
        <v>4</v>
      </c>
      <c r="G4" s="250" t="s">
        <v>130</v>
      </c>
      <c r="H4" s="59"/>
      <c r="I4" s="59"/>
      <c r="J4" s="59"/>
      <c r="K4" s="59"/>
      <c r="L4" s="59"/>
      <c r="M4" s="59"/>
      <c r="R4" s="66"/>
      <c r="AM4" s="67"/>
      <c r="AN4" s="16"/>
    </row>
    <row r="5" spans="1:113" s="61" customFormat="1" ht="15.75" customHeight="1">
      <c r="B5" s="65"/>
      <c r="C5" s="63"/>
      <c r="D5" s="63"/>
      <c r="F5" s="56" t="s">
        <v>48</v>
      </c>
      <c r="G5" s="250" t="s">
        <v>131</v>
      </c>
      <c r="H5" s="59"/>
      <c r="I5" s="59"/>
      <c r="J5" s="59"/>
      <c r="K5" s="59"/>
      <c r="L5" s="59"/>
      <c r="R5" s="68"/>
      <c r="AP5" s="17"/>
      <c r="AU5" s="69"/>
      <c r="BC5" s="243"/>
    </row>
    <row r="6" spans="1:113" s="61" customFormat="1" ht="15.75" customHeight="1">
      <c r="B6" s="65"/>
      <c r="C6" s="63"/>
      <c r="D6" s="63"/>
      <c r="F6" s="56" t="s">
        <v>49</v>
      </c>
      <c r="G6" s="250" t="s">
        <v>132</v>
      </c>
      <c r="I6" s="59"/>
      <c r="J6" s="59"/>
      <c r="K6" s="59"/>
      <c r="L6" s="59"/>
      <c r="M6" s="59"/>
      <c r="N6" s="59"/>
      <c r="O6" s="59"/>
      <c r="R6" s="68"/>
      <c r="AD6" s="18"/>
      <c r="AE6" s="18"/>
      <c r="AF6" s="18"/>
      <c r="AG6" s="18"/>
      <c r="BC6" s="243"/>
    </row>
    <row r="7" spans="1:113" s="61" customFormat="1" ht="15.75" customHeight="1">
      <c r="B7" s="65"/>
      <c r="C7" s="63"/>
      <c r="D7" s="63"/>
      <c r="F7" s="56" t="s">
        <v>72</v>
      </c>
      <c r="G7" s="70">
        <v>44305</v>
      </c>
      <c r="I7" s="59"/>
      <c r="J7" s="59"/>
      <c r="K7" s="59"/>
      <c r="L7" s="59"/>
      <c r="M7" s="59"/>
      <c r="N7" s="59"/>
      <c r="O7" s="59"/>
      <c r="T7" s="156" t="b">
        <f>IFERROR(T8=0,)</f>
        <v>1</v>
      </c>
      <c r="U7" s="156"/>
      <c r="V7" s="156" t="b">
        <f>IFERROR(V8=0,)</f>
        <v>1</v>
      </c>
      <c r="W7" s="156"/>
      <c r="X7" s="156" t="b">
        <f>IFERROR(X8=0,)</f>
        <v>1</v>
      </c>
      <c r="Y7" s="156"/>
      <c r="Z7" s="156" t="b">
        <f>IFERROR(Z8=0,)</f>
        <v>1</v>
      </c>
      <c r="AA7" s="156"/>
      <c r="AB7" s="156"/>
      <c r="AC7" s="156"/>
      <c r="AD7" s="157"/>
      <c r="AE7" s="157"/>
      <c r="AF7" s="156" t="b">
        <f>IFERROR(AF8=0,)</f>
        <v>1</v>
      </c>
      <c r="AG7" s="18"/>
      <c r="AZ7" s="97" t="s">
        <v>271</v>
      </c>
      <c r="BF7" s="97" t="s">
        <v>270</v>
      </c>
    </row>
    <row r="8" spans="1:113" s="61" customFormat="1" ht="15.75" customHeight="1">
      <c r="B8" s="65"/>
      <c r="C8" s="71"/>
      <c r="D8" s="72"/>
      <c r="F8" s="59"/>
      <c r="G8" s="59"/>
      <c r="H8" s="59"/>
      <c r="I8" s="59"/>
      <c r="J8" s="59"/>
      <c r="K8" s="59"/>
      <c r="L8" s="59"/>
      <c r="M8" s="59"/>
      <c r="N8" s="59"/>
      <c r="O8" s="59"/>
      <c r="T8" s="155">
        <f>SUM(T12:T16)-T17</f>
        <v>0</v>
      </c>
      <c r="U8" s="155"/>
      <c r="V8" s="155">
        <f>SUM(V12:V16)*0.8-V17</f>
        <v>0</v>
      </c>
      <c r="W8" s="155"/>
      <c r="X8" s="155">
        <f>SUM(X12:X16)-X17</f>
        <v>0</v>
      </c>
      <c r="Y8" s="155"/>
      <c r="Z8" s="155">
        <f>SUM(Z12:Z16)-Z17</f>
        <v>0</v>
      </c>
      <c r="AA8" s="155"/>
      <c r="AB8" s="155"/>
      <c r="AC8" s="155"/>
      <c r="AD8" s="155"/>
      <c r="AE8" s="155"/>
      <c r="AF8" s="155">
        <f>SUM(AF12:AF16)-AF17</f>
        <v>0</v>
      </c>
      <c r="AG8" s="154"/>
      <c r="AH8" s="73"/>
      <c r="AI8" s="73"/>
      <c r="AJ8" s="73"/>
      <c r="AK8" s="73"/>
      <c r="AL8" s="73"/>
      <c r="AM8" s="73"/>
      <c r="AN8" s="74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1"/>
      <c r="BA8" s="241"/>
      <c r="BB8" s="241" t="s">
        <v>267</v>
      </c>
      <c r="BC8" s="241"/>
      <c r="BD8" s="241"/>
      <c r="BE8" s="242"/>
      <c r="BF8" s="240"/>
      <c r="BG8" s="240" t="s">
        <v>268</v>
      </c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R8" s="59"/>
    </row>
    <row r="9" spans="1:113" s="19" customFormat="1" ht="23.25" customHeight="1">
      <c r="B9" s="65"/>
      <c r="C9" s="403" t="s">
        <v>0</v>
      </c>
      <c r="D9" s="402" t="s">
        <v>46</v>
      </c>
      <c r="E9" s="402" t="s">
        <v>5</v>
      </c>
      <c r="F9" s="402" t="s">
        <v>6</v>
      </c>
      <c r="G9" s="402" t="s">
        <v>10</v>
      </c>
      <c r="H9" s="402" t="s">
        <v>7</v>
      </c>
      <c r="I9" s="402" t="s">
        <v>8</v>
      </c>
      <c r="J9" s="402" t="s">
        <v>9</v>
      </c>
      <c r="K9" s="402"/>
      <c r="L9" s="402" t="s">
        <v>21</v>
      </c>
      <c r="M9" s="402" t="s">
        <v>22</v>
      </c>
      <c r="N9" s="402" t="s">
        <v>18</v>
      </c>
      <c r="O9" s="402" t="s">
        <v>19</v>
      </c>
      <c r="P9" s="407" t="s">
        <v>11</v>
      </c>
      <c r="Q9" s="402" t="s">
        <v>12</v>
      </c>
      <c r="R9" s="402" t="s">
        <v>13</v>
      </c>
      <c r="S9" s="402" t="s">
        <v>31</v>
      </c>
      <c r="T9" s="404" t="s">
        <v>20</v>
      </c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6"/>
      <c r="AH9" s="402" t="s">
        <v>34</v>
      </c>
      <c r="AI9" s="402"/>
      <c r="AJ9" s="402"/>
      <c r="AK9" s="402"/>
      <c r="AL9" s="402"/>
      <c r="AM9" s="402" t="s">
        <v>35</v>
      </c>
      <c r="AN9" s="402"/>
      <c r="AO9" s="402"/>
      <c r="AP9" s="402"/>
      <c r="AQ9" s="402"/>
      <c r="AR9" s="402" t="s">
        <v>36</v>
      </c>
      <c r="AS9" s="402"/>
      <c r="AT9" s="402"/>
      <c r="AU9" s="402"/>
      <c r="AV9" s="402"/>
      <c r="AW9" s="410" t="s">
        <v>37</v>
      </c>
      <c r="AX9" s="410"/>
      <c r="AY9" s="410"/>
      <c r="AZ9" s="410"/>
      <c r="BA9" s="410"/>
      <c r="BB9" s="402" t="s">
        <v>38</v>
      </c>
      <c r="BC9" s="402"/>
      <c r="BD9" s="402"/>
      <c r="BE9" s="402"/>
      <c r="BF9" s="402"/>
      <c r="BG9" s="402"/>
      <c r="BH9" s="411" t="s">
        <v>39</v>
      </c>
      <c r="BI9" s="411"/>
      <c r="BJ9" s="411"/>
      <c r="BK9" s="411"/>
      <c r="BL9" s="411"/>
      <c r="BM9" s="404" t="s">
        <v>40</v>
      </c>
      <c r="BN9" s="405"/>
      <c r="BO9" s="405"/>
      <c r="BP9" s="405"/>
      <c r="BQ9" s="406"/>
      <c r="BR9" s="412" t="s">
        <v>41</v>
      </c>
      <c r="BS9" s="413"/>
      <c r="BT9" s="413"/>
      <c r="BU9" s="413"/>
      <c r="BV9" s="413"/>
      <c r="BW9" s="414"/>
      <c r="BX9" s="412" t="s">
        <v>42</v>
      </c>
      <c r="BY9" s="413"/>
      <c r="BZ9" s="413"/>
      <c r="CA9" s="413"/>
      <c r="CB9" s="414"/>
      <c r="CC9" s="404" t="s">
        <v>43</v>
      </c>
      <c r="CD9" s="405"/>
      <c r="CE9" s="405"/>
      <c r="CF9" s="405"/>
      <c r="CG9" s="406"/>
      <c r="CH9" s="402" t="s">
        <v>44</v>
      </c>
      <c r="CI9" s="402"/>
      <c r="CJ9" s="402"/>
      <c r="CK9" s="402"/>
      <c r="CL9" s="402"/>
      <c r="CM9" s="402" t="s">
        <v>45</v>
      </c>
      <c r="CN9" s="402"/>
      <c r="CO9" s="402"/>
      <c r="CP9" s="402"/>
      <c r="CQ9" s="402" t="s">
        <v>24</v>
      </c>
      <c r="CR9" s="402" t="s">
        <v>25</v>
      </c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3" s="19" customFormat="1" ht="35.1" customHeight="1">
      <c r="B10" s="65"/>
      <c r="C10" s="403"/>
      <c r="D10" s="402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407"/>
      <c r="Q10" s="402"/>
      <c r="R10" s="402"/>
      <c r="S10" s="402"/>
      <c r="T10" s="402" t="s">
        <v>14</v>
      </c>
      <c r="U10" s="402" t="s">
        <v>94</v>
      </c>
      <c r="V10" s="402" t="s">
        <v>103</v>
      </c>
      <c r="W10" s="408" t="s">
        <v>91</v>
      </c>
      <c r="X10" s="408" t="s">
        <v>93</v>
      </c>
      <c r="Y10" s="402" t="s">
        <v>1</v>
      </c>
      <c r="Z10" s="402" t="s">
        <v>16</v>
      </c>
      <c r="AA10" s="402" t="s">
        <v>95</v>
      </c>
      <c r="AB10" s="402" t="s">
        <v>30</v>
      </c>
      <c r="AC10" s="408" t="s">
        <v>92</v>
      </c>
      <c r="AD10" s="402" t="s">
        <v>17</v>
      </c>
      <c r="AE10" s="408" t="s">
        <v>119</v>
      </c>
      <c r="AF10" s="402" t="s">
        <v>69</v>
      </c>
      <c r="AG10" s="402" t="s">
        <v>70</v>
      </c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57">
        <v>44256</v>
      </c>
      <c r="AS10" s="57">
        <f>AR11+1</f>
        <v>44263</v>
      </c>
      <c r="AT10" s="57">
        <f t="shared" ref="AT10:CP10" si="0">AS11+1</f>
        <v>44270</v>
      </c>
      <c r="AU10" s="57">
        <f t="shared" si="0"/>
        <v>44277</v>
      </c>
      <c r="AV10" s="57">
        <f t="shared" si="0"/>
        <v>44284</v>
      </c>
      <c r="AW10" s="57">
        <f t="shared" si="0"/>
        <v>44287</v>
      </c>
      <c r="AX10" s="57">
        <f t="shared" si="0"/>
        <v>44291</v>
      </c>
      <c r="AY10" s="183">
        <f t="shared" si="0"/>
        <v>44298</v>
      </c>
      <c r="AZ10" s="183">
        <f t="shared" si="0"/>
        <v>44305</v>
      </c>
      <c r="BA10" s="183">
        <f t="shared" si="0"/>
        <v>44312</v>
      </c>
      <c r="BB10" s="183">
        <f t="shared" si="0"/>
        <v>44317</v>
      </c>
      <c r="BC10" s="183">
        <f t="shared" si="0"/>
        <v>44319</v>
      </c>
      <c r="BD10" s="183">
        <f t="shared" si="0"/>
        <v>44326</v>
      </c>
      <c r="BE10" s="183">
        <f t="shared" si="0"/>
        <v>44333</v>
      </c>
      <c r="BF10" s="57">
        <f t="shared" si="0"/>
        <v>44340</v>
      </c>
      <c r="BG10" s="57">
        <f t="shared" si="0"/>
        <v>44347</v>
      </c>
      <c r="BH10" s="57">
        <f t="shared" si="0"/>
        <v>44348</v>
      </c>
      <c r="BI10" s="57">
        <f t="shared" si="0"/>
        <v>44354</v>
      </c>
      <c r="BJ10" s="57">
        <f t="shared" si="0"/>
        <v>44361</v>
      </c>
      <c r="BK10" s="57">
        <f t="shared" si="0"/>
        <v>44368</v>
      </c>
      <c r="BL10" s="57">
        <f t="shared" si="0"/>
        <v>44375</v>
      </c>
      <c r="BM10" s="57">
        <f t="shared" si="0"/>
        <v>44378</v>
      </c>
      <c r="BN10" s="57">
        <f>BM11+1</f>
        <v>44382</v>
      </c>
      <c r="BO10" s="57">
        <f t="shared" si="0"/>
        <v>44389</v>
      </c>
      <c r="BP10" s="57">
        <f t="shared" si="0"/>
        <v>44396</v>
      </c>
      <c r="BQ10" s="57">
        <f t="shared" si="0"/>
        <v>44403</v>
      </c>
      <c r="BR10" s="57">
        <f t="shared" si="0"/>
        <v>44409</v>
      </c>
      <c r="BS10" s="57">
        <f t="shared" si="0"/>
        <v>44410</v>
      </c>
      <c r="BT10" s="57">
        <f t="shared" si="0"/>
        <v>44417</v>
      </c>
      <c r="BU10" s="57">
        <f t="shared" si="0"/>
        <v>44424</v>
      </c>
      <c r="BV10" s="57">
        <f t="shared" si="0"/>
        <v>44431</v>
      </c>
      <c r="BW10" s="57">
        <f t="shared" si="0"/>
        <v>44438</v>
      </c>
      <c r="BX10" s="57">
        <f t="shared" si="0"/>
        <v>44440</v>
      </c>
      <c r="BY10" s="57">
        <f t="shared" si="0"/>
        <v>44445</v>
      </c>
      <c r="BZ10" s="57">
        <f t="shared" si="0"/>
        <v>44452</v>
      </c>
      <c r="CA10" s="57">
        <f t="shared" si="0"/>
        <v>44459</v>
      </c>
      <c r="CB10" s="57">
        <f t="shared" si="0"/>
        <v>44466</v>
      </c>
      <c r="CC10" s="57">
        <f t="shared" si="0"/>
        <v>44470</v>
      </c>
      <c r="CD10" s="57">
        <f t="shared" si="0"/>
        <v>44473</v>
      </c>
      <c r="CE10" s="57">
        <f t="shared" si="0"/>
        <v>44480</v>
      </c>
      <c r="CF10" s="57">
        <f t="shared" si="0"/>
        <v>44487</v>
      </c>
      <c r="CG10" s="57">
        <f t="shared" si="0"/>
        <v>44494</v>
      </c>
      <c r="CH10" s="57">
        <f t="shared" si="0"/>
        <v>44501</v>
      </c>
      <c r="CI10" s="57">
        <f t="shared" si="0"/>
        <v>44508</v>
      </c>
      <c r="CJ10" s="57">
        <f t="shared" si="0"/>
        <v>44515</v>
      </c>
      <c r="CK10" s="57">
        <f t="shared" si="0"/>
        <v>44522</v>
      </c>
      <c r="CL10" s="57">
        <f t="shared" si="0"/>
        <v>44529</v>
      </c>
      <c r="CM10" s="57">
        <f t="shared" si="0"/>
        <v>44531</v>
      </c>
      <c r="CN10" s="57">
        <f t="shared" si="0"/>
        <v>44536</v>
      </c>
      <c r="CO10" s="57">
        <f t="shared" si="0"/>
        <v>44543</v>
      </c>
      <c r="CP10" s="57">
        <f t="shared" si="0"/>
        <v>44550</v>
      </c>
      <c r="CQ10" s="402"/>
      <c r="CR10" s="402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3" s="19" customFormat="1" ht="35.1" customHeight="1">
      <c r="B11" s="20"/>
      <c r="C11" s="403"/>
      <c r="D11" s="402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407"/>
      <c r="Q11" s="402"/>
      <c r="R11" s="402"/>
      <c r="S11" s="402"/>
      <c r="T11" s="402"/>
      <c r="U11" s="402"/>
      <c r="V11" s="402"/>
      <c r="W11" s="409"/>
      <c r="X11" s="409"/>
      <c r="Y11" s="402"/>
      <c r="Z11" s="402"/>
      <c r="AA11" s="402"/>
      <c r="AB11" s="402"/>
      <c r="AC11" s="409"/>
      <c r="AD11" s="402"/>
      <c r="AE11" s="409"/>
      <c r="AF11" s="402"/>
      <c r="AG11" s="402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57">
        <f>AR10+6</f>
        <v>44262</v>
      </c>
      <c r="AS11" s="57">
        <f>AS10+6</f>
        <v>44269</v>
      </c>
      <c r="AT11" s="57">
        <f t="shared" ref="AT11:CP11" si="1">AT10+6</f>
        <v>44276</v>
      </c>
      <c r="AU11" s="57">
        <f t="shared" si="1"/>
        <v>44283</v>
      </c>
      <c r="AV11" s="57">
        <v>44286</v>
      </c>
      <c r="AW11" s="57">
        <v>44290</v>
      </c>
      <c r="AX11" s="57">
        <f t="shared" si="1"/>
        <v>44297</v>
      </c>
      <c r="AY11" s="57">
        <f t="shared" si="1"/>
        <v>44304</v>
      </c>
      <c r="AZ11" s="57">
        <f t="shared" si="1"/>
        <v>44311</v>
      </c>
      <c r="BA11" s="57">
        <v>44316</v>
      </c>
      <c r="BB11" s="57">
        <v>44318</v>
      </c>
      <c r="BC11" s="57">
        <f t="shared" si="1"/>
        <v>44325</v>
      </c>
      <c r="BD11" s="57">
        <f t="shared" si="1"/>
        <v>44332</v>
      </c>
      <c r="BE11" s="57">
        <f t="shared" si="1"/>
        <v>44339</v>
      </c>
      <c r="BF11" s="57">
        <f t="shared" si="1"/>
        <v>44346</v>
      </c>
      <c r="BG11" s="57">
        <v>44347</v>
      </c>
      <c r="BH11" s="57">
        <v>44353</v>
      </c>
      <c r="BI11" s="57">
        <f t="shared" si="1"/>
        <v>44360</v>
      </c>
      <c r="BJ11" s="57">
        <f t="shared" si="1"/>
        <v>44367</v>
      </c>
      <c r="BK11" s="57">
        <f t="shared" si="1"/>
        <v>44374</v>
      </c>
      <c r="BL11" s="57">
        <v>44377</v>
      </c>
      <c r="BM11" s="57">
        <v>44381</v>
      </c>
      <c r="BN11" s="57">
        <f t="shared" si="1"/>
        <v>44388</v>
      </c>
      <c r="BO11" s="57">
        <f t="shared" si="1"/>
        <v>44395</v>
      </c>
      <c r="BP11" s="57">
        <f t="shared" si="1"/>
        <v>44402</v>
      </c>
      <c r="BQ11" s="57">
        <v>44408</v>
      </c>
      <c r="BR11" s="57">
        <v>44409</v>
      </c>
      <c r="BS11" s="57">
        <f t="shared" si="1"/>
        <v>44416</v>
      </c>
      <c r="BT11" s="57">
        <f t="shared" si="1"/>
        <v>44423</v>
      </c>
      <c r="BU11" s="57">
        <f t="shared" si="1"/>
        <v>44430</v>
      </c>
      <c r="BV11" s="57">
        <f t="shared" si="1"/>
        <v>44437</v>
      </c>
      <c r="BW11" s="57">
        <v>44439</v>
      </c>
      <c r="BX11" s="57">
        <v>44444</v>
      </c>
      <c r="BY11" s="57">
        <f t="shared" si="1"/>
        <v>44451</v>
      </c>
      <c r="BZ11" s="57">
        <f t="shared" si="1"/>
        <v>44458</v>
      </c>
      <c r="CA11" s="57">
        <f t="shared" si="1"/>
        <v>44465</v>
      </c>
      <c r="CB11" s="57">
        <v>44469</v>
      </c>
      <c r="CC11" s="57">
        <v>44472</v>
      </c>
      <c r="CD11" s="57">
        <f t="shared" si="1"/>
        <v>44479</v>
      </c>
      <c r="CE11" s="57">
        <f t="shared" si="1"/>
        <v>44486</v>
      </c>
      <c r="CF11" s="57">
        <f t="shared" si="1"/>
        <v>44493</v>
      </c>
      <c r="CG11" s="57">
        <f t="shared" si="1"/>
        <v>44500</v>
      </c>
      <c r="CH11" s="57">
        <f t="shared" si="1"/>
        <v>44507</v>
      </c>
      <c r="CI11" s="57">
        <f t="shared" si="1"/>
        <v>44514</v>
      </c>
      <c r="CJ11" s="57">
        <f t="shared" si="1"/>
        <v>44521</v>
      </c>
      <c r="CK11" s="57">
        <f t="shared" si="1"/>
        <v>44528</v>
      </c>
      <c r="CL11" s="57">
        <v>44530</v>
      </c>
      <c r="CM11" s="57">
        <v>44535</v>
      </c>
      <c r="CN11" s="57">
        <f t="shared" si="1"/>
        <v>44542</v>
      </c>
      <c r="CO11" s="57">
        <f t="shared" si="1"/>
        <v>44549</v>
      </c>
      <c r="CP11" s="57">
        <f t="shared" si="1"/>
        <v>44556</v>
      </c>
      <c r="CQ11" s="402"/>
      <c r="CR11" s="402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3" s="69" customFormat="1" ht="57.75" customHeight="1">
      <c r="B12" s="415" t="s">
        <v>123</v>
      </c>
      <c r="C12" s="76">
        <v>1</v>
      </c>
      <c r="D12" s="77" t="str">
        <f>E12</f>
        <v>Instagram</v>
      </c>
      <c r="E12" s="160" t="s">
        <v>133</v>
      </c>
      <c r="F12" s="163" t="s">
        <v>135</v>
      </c>
      <c r="G12" s="165" t="s">
        <v>137</v>
      </c>
      <c r="H12" s="166" t="s">
        <v>32</v>
      </c>
      <c r="I12" s="166" t="s">
        <v>33</v>
      </c>
      <c r="J12" s="167">
        <f>COUNT(AR12:CP12)</f>
        <v>4</v>
      </c>
      <c r="K12" s="166" t="s">
        <v>272</v>
      </c>
      <c r="L12" s="168">
        <f t="shared" ref="L12:L16" si="2">M12/J12</f>
        <v>165.31881706227963</v>
      </c>
      <c r="M12" s="169">
        <v>661.27526824911854</v>
      </c>
      <c r="N12" s="170">
        <v>66</v>
      </c>
      <c r="O12" s="171">
        <v>1</v>
      </c>
      <c r="P12" s="172">
        <v>0</v>
      </c>
      <c r="Q12" s="173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173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174">
        <f>R12*1.2</f>
        <v>52373.00124533019</v>
      </c>
      <c r="T12" s="175">
        <f>M12*1000</f>
        <v>661275.26824911858</v>
      </c>
      <c r="U12" s="176">
        <v>3</v>
      </c>
      <c r="V12" s="175">
        <f>T12/U12</f>
        <v>220425.08941637285</v>
      </c>
      <c r="W12" s="177">
        <v>0.06</v>
      </c>
      <c r="X12" s="175">
        <f t="shared" ref="X12:X13" si="3">T12*W12</f>
        <v>39676.51609494711</v>
      </c>
      <c r="Y12" s="178">
        <v>1.8E-3</v>
      </c>
      <c r="Z12" s="175">
        <f>T12*Y12</f>
        <v>1190.2954828484135</v>
      </c>
      <c r="AA12" s="173">
        <f>R12/T12*1000</f>
        <v>66</v>
      </c>
      <c r="AB12" s="173">
        <f t="shared" ref="AB12:AB16" si="4">R12/V12*1000</f>
        <v>198</v>
      </c>
      <c r="AC12" s="79">
        <f>R12/X12</f>
        <v>1.1000000000000001</v>
      </c>
      <c r="AD12" s="173">
        <f t="shared" ref="AD12:AD16" si="5">R12/Z12</f>
        <v>36.666666666666664</v>
      </c>
      <c r="AE12" s="177"/>
      <c r="AF12" s="175"/>
      <c r="AG12" s="173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3"/>
      <c r="AS12" s="23"/>
      <c r="AT12" s="23"/>
      <c r="AU12" s="23"/>
      <c r="AV12" s="179"/>
      <c r="AW12" s="179"/>
      <c r="AX12" s="23"/>
      <c r="AY12" s="179"/>
      <c r="AZ12" s="22">
        <f>1/7*4</f>
        <v>0.5714285714285714</v>
      </c>
      <c r="BA12" s="22">
        <f t="shared" ref="BA12:BA13" si="6">1/7*5</f>
        <v>0.71428571428571419</v>
      </c>
      <c r="BB12" s="179"/>
      <c r="BC12" s="179"/>
      <c r="BD12" s="22">
        <f>1/7*3</f>
        <v>0.42857142857142855</v>
      </c>
      <c r="BE12" s="22">
        <f>1/7*3</f>
        <v>0.42857142857142855</v>
      </c>
      <c r="BF12" s="23"/>
      <c r="BG12" s="179"/>
      <c r="BH12" s="179"/>
      <c r="BI12" s="23"/>
      <c r="BJ12" s="23"/>
      <c r="BK12" s="23"/>
      <c r="BL12" s="179"/>
      <c r="BM12" s="179"/>
      <c r="BN12" s="23"/>
      <c r="BO12" s="23"/>
      <c r="BP12" s="23"/>
      <c r="BQ12" s="179"/>
      <c r="BR12" s="179"/>
      <c r="BS12" s="23"/>
      <c r="BT12" s="23"/>
      <c r="BU12" s="23"/>
      <c r="BV12" s="23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24"/>
      <c r="CR12" s="24"/>
      <c r="CS12" s="19"/>
      <c r="CT12" s="78" t="e">
        <f>$R$12*#REF!</f>
        <v>#REF!</v>
      </c>
      <c r="CU12" s="78" t="e">
        <f>$R$12*#REF!</f>
        <v>#REF!</v>
      </c>
      <c r="CV12" s="78" t="e">
        <f>$R$12*#REF!</f>
        <v>#REF!</v>
      </c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3" s="69" customFormat="1" ht="57.75" customHeight="1">
      <c r="A13" s="282" t="s">
        <v>301</v>
      </c>
      <c r="B13" s="415"/>
      <c r="C13" s="76">
        <f>C12+1</f>
        <v>2</v>
      </c>
      <c r="D13" s="77" t="str">
        <f t="shared" ref="D13:D16" si="7">E13</f>
        <v>Вконтакте</v>
      </c>
      <c r="E13" s="160" t="s">
        <v>126</v>
      </c>
      <c r="F13" s="163" t="s">
        <v>134</v>
      </c>
      <c r="G13" s="180" t="s">
        <v>138</v>
      </c>
      <c r="H13" s="166" t="s">
        <v>32</v>
      </c>
      <c r="I13" s="166" t="s">
        <v>33</v>
      </c>
      <c r="J13" s="167">
        <f>COUNT(AR13:CP13)</f>
        <v>4</v>
      </c>
      <c r="K13" s="166" t="s">
        <v>272</v>
      </c>
      <c r="L13" s="168">
        <f t="shared" si="2"/>
        <v>248.84992897727278</v>
      </c>
      <c r="M13" s="281">
        <v>995.39971590909113</v>
      </c>
      <c r="N13" s="170">
        <v>88</v>
      </c>
      <c r="O13" s="171">
        <v>1</v>
      </c>
      <c r="P13" s="172">
        <v>0</v>
      </c>
      <c r="Q13" s="173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28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174">
        <f>R13*1.2</f>
        <v>105114.21000000002</v>
      </c>
      <c r="T13" s="175">
        <f t="shared" ref="T13" si="8">M13*1000</f>
        <v>995399.71590909117</v>
      </c>
      <c r="U13" s="176">
        <v>3</v>
      </c>
      <c r="V13" s="175">
        <f>T13/U13</f>
        <v>331799.90530303039</v>
      </c>
      <c r="W13" s="178">
        <v>0.15</v>
      </c>
      <c r="X13" s="175">
        <f t="shared" si="3"/>
        <v>149309.95738636368</v>
      </c>
      <c r="Y13" s="178">
        <v>2.3E-3</v>
      </c>
      <c r="Z13" s="175">
        <f>T13*Y13</f>
        <v>2289.4193465909098</v>
      </c>
      <c r="AA13" s="173">
        <f>R13/T13*1000</f>
        <v>88</v>
      </c>
      <c r="AB13" s="173">
        <f t="shared" si="4"/>
        <v>263.99999999999994</v>
      </c>
      <c r="AC13" s="79">
        <f>R13/X13</f>
        <v>0.58666666666666667</v>
      </c>
      <c r="AD13" s="173">
        <f t="shared" si="5"/>
        <v>38.260869565217391</v>
      </c>
      <c r="AE13" s="177"/>
      <c r="AF13" s="175"/>
      <c r="AG13" s="173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3"/>
      <c r="AS13" s="23"/>
      <c r="AT13" s="23"/>
      <c r="AU13" s="23"/>
      <c r="AV13" s="179"/>
      <c r="AW13" s="179"/>
      <c r="AX13" s="23"/>
      <c r="AY13" s="179"/>
      <c r="AZ13" s="22">
        <f>1/7*4</f>
        <v>0.5714285714285714</v>
      </c>
      <c r="BA13" s="22">
        <f t="shared" si="6"/>
        <v>0.71428571428571419</v>
      </c>
      <c r="BB13" s="179"/>
      <c r="BC13" s="179"/>
      <c r="BD13" s="22">
        <f>1/7*3</f>
        <v>0.42857142857142855</v>
      </c>
      <c r="BE13" s="22">
        <f>1/7*3</f>
        <v>0.42857142857142855</v>
      </c>
      <c r="BF13" s="23"/>
      <c r="BG13" s="179"/>
      <c r="BH13" s="179"/>
      <c r="BI13" s="23"/>
      <c r="BJ13" s="23"/>
      <c r="BK13" s="23"/>
      <c r="BL13" s="179"/>
      <c r="BM13" s="179"/>
      <c r="BN13" s="23"/>
      <c r="BO13" s="23"/>
      <c r="BP13" s="23"/>
      <c r="BQ13" s="179"/>
      <c r="BR13" s="179"/>
      <c r="BS13" s="23"/>
      <c r="BT13" s="23"/>
      <c r="BU13" s="23"/>
      <c r="BV13" s="23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42"/>
      <c r="CR13" s="142"/>
      <c r="CS13" s="19"/>
      <c r="CT13" s="139"/>
      <c r="CU13" s="139"/>
      <c r="CV13" s="139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3" s="69" customFormat="1" ht="57.75" customHeight="1">
      <c r="B14" s="415"/>
      <c r="C14" s="76">
        <f t="shared" ref="C14:C16" si="9">C13+1</f>
        <v>3</v>
      </c>
      <c r="D14" s="77" t="str">
        <f t="shared" si="7"/>
        <v>Instagram</v>
      </c>
      <c r="E14" s="160" t="s">
        <v>133</v>
      </c>
      <c r="F14" s="163" t="s">
        <v>135</v>
      </c>
      <c r="G14" s="180" t="s">
        <v>139</v>
      </c>
      <c r="H14" s="166" t="s">
        <v>32</v>
      </c>
      <c r="I14" s="166" t="s">
        <v>140</v>
      </c>
      <c r="J14" s="167">
        <f>COUNT(AW14:BH14)</f>
        <v>4</v>
      </c>
      <c r="K14" s="166" t="s">
        <v>272</v>
      </c>
      <c r="L14" s="168">
        <f t="shared" si="2"/>
        <v>250</v>
      </c>
      <c r="M14" s="169">
        <v>1000</v>
      </c>
      <c r="N14" s="170">
        <v>44</v>
      </c>
      <c r="O14" s="171">
        <v>1</v>
      </c>
      <c r="P14" s="172">
        <v>0</v>
      </c>
      <c r="Q14" s="173">
        <f t="shared" ref="Q14:Q15" si="10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173">
        <f t="shared" ref="R14:R16" si="11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174">
        <f t="shared" ref="S14:S16" si="12">R14*1.2</f>
        <v>52800</v>
      </c>
      <c r="T14" s="175">
        <f>Z14/Y14</f>
        <v>303030.30303030304</v>
      </c>
      <c r="U14" s="176">
        <v>3</v>
      </c>
      <c r="V14" s="175">
        <f>T14/U14</f>
        <v>101010.10101010102</v>
      </c>
      <c r="W14" s="177" t="s">
        <v>120</v>
      </c>
      <c r="X14" s="177" t="s">
        <v>120</v>
      </c>
      <c r="Y14" s="178">
        <v>3.3E-3</v>
      </c>
      <c r="Z14" s="175">
        <f>M14</f>
        <v>1000</v>
      </c>
      <c r="AA14" s="173">
        <f>R14/T14*1000</f>
        <v>145.19999999999999</v>
      </c>
      <c r="AB14" s="173">
        <f t="shared" si="4"/>
        <v>435.59999999999997</v>
      </c>
      <c r="AC14" s="177" t="s">
        <v>120</v>
      </c>
      <c r="AD14" s="173">
        <f t="shared" si="5"/>
        <v>44</v>
      </c>
      <c r="AE14" s="177"/>
      <c r="AF14" s="175"/>
      <c r="AG14" s="173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3"/>
      <c r="AS14" s="23"/>
      <c r="AT14" s="23"/>
      <c r="AU14" s="23"/>
      <c r="AV14" s="179"/>
      <c r="AW14" s="179"/>
      <c r="AX14" s="179"/>
      <c r="AY14" s="179"/>
      <c r="AZ14" s="179"/>
      <c r="BA14" s="179"/>
      <c r="BB14" s="179"/>
      <c r="BC14" s="23"/>
      <c r="BD14" s="179"/>
      <c r="BE14" s="22">
        <f>1/7*4</f>
        <v>0.5714285714285714</v>
      </c>
      <c r="BF14" s="22">
        <v>1</v>
      </c>
      <c r="BG14" s="22">
        <f>1/7*1</f>
        <v>0.14285714285714285</v>
      </c>
      <c r="BH14" s="22">
        <f>1/7*2</f>
        <v>0.2857142857142857</v>
      </c>
      <c r="BI14" s="23"/>
      <c r="BJ14" s="23"/>
      <c r="BK14" s="23"/>
      <c r="BL14" s="179"/>
      <c r="BM14" s="179"/>
      <c r="BN14" s="23"/>
      <c r="BO14" s="23"/>
      <c r="BP14" s="23"/>
      <c r="BQ14" s="179"/>
      <c r="BR14" s="179"/>
      <c r="BS14" s="23"/>
      <c r="BT14" s="23"/>
      <c r="BU14" s="23"/>
      <c r="BV14" s="23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42"/>
      <c r="CR14" s="142"/>
      <c r="CS14" s="19"/>
      <c r="CT14" s="139"/>
      <c r="CU14" s="139"/>
      <c r="CV14" s="139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3" s="69" customFormat="1" ht="57.75" customHeight="1">
      <c r="A15" s="282" t="s">
        <v>302</v>
      </c>
      <c r="B15" s="415"/>
      <c r="C15" s="76">
        <f t="shared" si="9"/>
        <v>4</v>
      </c>
      <c r="D15" s="77" t="str">
        <f t="shared" si="7"/>
        <v>Вконтакте</v>
      </c>
      <c r="E15" s="160" t="s">
        <v>126</v>
      </c>
      <c r="F15" s="163" t="s">
        <v>134</v>
      </c>
      <c r="G15" s="180" t="s">
        <v>141</v>
      </c>
      <c r="H15" s="166" t="s">
        <v>32</v>
      </c>
      <c r="I15" s="166" t="s">
        <v>140</v>
      </c>
      <c r="J15" s="167">
        <f>COUNT(AW15:BH15)</f>
        <v>4</v>
      </c>
      <c r="K15" s="166" t="s">
        <v>272</v>
      </c>
      <c r="L15" s="168">
        <f t="shared" si="2"/>
        <v>551.68202266530477</v>
      </c>
      <c r="M15" s="281">
        <v>2206.7280906612191</v>
      </c>
      <c r="N15" s="170">
        <v>44</v>
      </c>
      <c r="O15" s="171">
        <v>1</v>
      </c>
      <c r="P15" s="172">
        <v>0</v>
      </c>
      <c r="Q15" s="173">
        <f t="shared" si="10"/>
        <v>189.2</v>
      </c>
      <c r="R15" s="280">
        <f t="shared" si="11"/>
        <v>97096.035989093638</v>
      </c>
      <c r="S15" s="174">
        <f t="shared" si="12"/>
        <v>116515.24318691237</v>
      </c>
      <c r="T15" s="175">
        <f>Z15/Y15</f>
        <v>513192.57922353933</v>
      </c>
      <c r="U15" s="176">
        <v>3</v>
      </c>
      <c r="V15" s="175">
        <f>T15/U15</f>
        <v>171064.19307451311</v>
      </c>
      <c r="W15" s="177" t="s">
        <v>120</v>
      </c>
      <c r="X15" s="177" t="s">
        <v>120</v>
      </c>
      <c r="Y15" s="178">
        <v>4.3E-3</v>
      </c>
      <c r="Z15" s="175">
        <f>M15</f>
        <v>2206.7280906612191</v>
      </c>
      <c r="AA15" s="173">
        <f>R15/T15*1000</f>
        <v>189.2</v>
      </c>
      <c r="AB15" s="173">
        <f t="shared" si="4"/>
        <v>567.6</v>
      </c>
      <c r="AC15" s="177" t="s">
        <v>120</v>
      </c>
      <c r="AD15" s="173">
        <f t="shared" si="5"/>
        <v>44</v>
      </c>
      <c r="AE15" s="177"/>
      <c r="AF15" s="175"/>
      <c r="AG15" s="173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3"/>
      <c r="AS15" s="23"/>
      <c r="AT15" s="23"/>
      <c r="AU15" s="23"/>
      <c r="AV15" s="179"/>
      <c r="AW15" s="179"/>
      <c r="AX15" s="179"/>
      <c r="AY15" s="179"/>
      <c r="AZ15" s="179"/>
      <c r="BA15" s="179"/>
      <c r="BB15" s="179"/>
      <c r="BC15" s="23"/>
      <c r="BD15" s="179"/>
      <c r="BE15" s="22">
        <f>1/7*4</f>
        <v>0.5714285714285714</v>
      </c>
      <c r="BF15" s="22">
        <v>1</v>
      </c>
      <c r="BG15" s="22">
        <f>1/7*1</f>
        <v>0.14285714285714285</v>
      </c>
      <c r="BH15" s="22">
        <f>1/7*2</f>
        <v>0.2857142857142857</v>
      </c>
      <c r="BI15" s="23"/>
      <c r="BJ15" s="23"/>
      <c r="BK15" s="23"/>
      <c r="BL15" s="179"/>
      <c r="BM15" s="179"/>
      <c r="BN15" s="23"/>
      <c r="BO15" s="23"/>
      <c r="BP15" s="23"/>
      <c r="BQ15" s="179"/>
      <c r="BR15" s="179"/>
      <c r="BS15" s="23"/>
      <c r="BT15" s="23"/>
      <c r="BU15" s="23"/>
      <c r="BV15" s="23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47"/>
      <c r="CR15" s="147"/>
      <c r="CS15" s="19"/>
      <c r="CT15" s="148"/>
      <c r="CU15" s="148"/>
      <c r="CV15" s="148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3" s="69" customFormat="1" ht="57.75" customHeight="1">
      <c r="B16" s="162" t="s">
        <v>124</v>
      </c>
      <c r="C16" s="76">
        <f t="shared" si="9"/>
        <v>5</v>
      </c>
      <c r="D16" s="77" t="str">
        <f t="shared" si="7"/>
        <v>Segmento</v>
      </c>
      <c r="E16" s="161" t="s">
        <v>75</v>
      </c>
      <c r="F16" s="164" t="s">
        <v>136</v>
      </c>
      <c r="G16" s="181" t="s">
        <v>142</v>
      </c>
      <c r="H16" s="166" t="s">
        <v>32</v>
      </c>
      <c r="I16" s="166" t="s">
        <v>33</v>
      </c>
      <c r="J16" s="167">
        <f>COUNT(AW16:BE16)</f>
        <v>4</v>
      </c>
      <c r="K16" s="166" t="s">
        <v>272</v>
      </c>
      <c r="L16" s="168">
        <f t="shared" si="2"/>
        <v>385.80246913580248</v>
      </c>
      <c r="M16" s="168">
        <v>1543.2098765432099</v>
      </c>
      <c r="N16" s="173">
        <v>270</v>
      </c>
      <c r="O16" s="171">
        <v>1.2</v>
      </c>
      <c r="P16" s="172">
        <v>0</v>
      </c>
      <c r="Q16" s="173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173">
        <f t="shared" si="11"/>
        <v>500000</v>
      </c>
      <c r="S16" s="174">
        <f t="shared" si="12"/>
        <v>600000</v>
      </c>
      <c r="T16" s="175">
        <f>M16*1000</f>
        <v>1543209.8765432099</v>
      </c>
      <c r="U16" s="176">
        <v>2</v>
      </c>
      <c r="V16" s="175">
        <f t="shared" ref="V16" si="13">T16/U16</f>
        <v>771604.93827160494</v>
      </c>
      <c r="W16" s="177">
        <v>0.57999999999999996</v>
      </c>
      <c r="X16" s="175">
        <f>T16*W16</f>
        <v>895061.72839506168</v>
      </c>
      <c r="Y16" s="178">
        <v>0.01</v>
      </c>
      <c r="Z16" s="175">
        <f>T16*Y16</f>
        <v>15432.0987654321</v>
      </c>
      <c r="AA16" s="173">
        <f t="shared" ref="AA16" si="14">R16/T16*1000</f>
        <v>324</v>
      </c>
      <c r="AB16" s="173">
        <f t="shared" si="4"/>
        <v>648</v>
      </c>
      <c r="AC16" s="79">
        <f t="shared" ref="AC16" si="15">R16/X16</f>
        <v>0.55862068965517242</v>
      </c>
      <c r="AD16" s="182">
        <f t="shared" si="5"/>
        <v>32.4</v>
      </c>
      <c r="AE16" s="177"/>
      <c r="AF16" s="175"/>
      <c r="AG16" s="173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3"/>
      <c r="AS16" s="23"/>
      <c r="AT16" s="23"/>
      <c r="AU16" s="23"/>
      <c r="AV16" s="179"/>
      <c r="AW16" s="179"/>
      <c r="AX16" s="23"/>
      <c r="AY16" s="179"/>
      <c r="AZ16" s="22">
        <f>1/7*4</f>
        <v>0.5714285714285714</v>
      </c>
      <c r="BA16" s="22">
        <f t="shared" ref="BA16" si="16">1/7*5</f>
        <v>0.71428571428571419</v>
      </c>
      <c r="BB16" s="179"/>
      <c r="BC16" s="23"/>
      <c r="BD16" s="22">
        <f>1/7*3</f>
        <v>0.42857142857142855</v>
      </c>
      <c r="BE16" s="22">
        <f>1/7*3</f>
        <v>0.42857142857142855</v>
      </c>
      <c r="BF16" s="23"/>
      <c r="BG16" s="179"/>
      <c r="BH16" s="179"/>
      <c r="BI16" s="23"/>
      <c r="BJ16" s="23"/>
      <c r="BK16" s="23"/>
      <c r="BL16" s="179"/>
      <c r="BM16" s="179"/>
      <c r="BN16" s="23"/>
      <c r="BO16" s="23"/>
      <c r="BP16" s="23"/>
      <c r="BQ16" s="179"/>
      <c r="BR16" s="179"/>
      <c r="BS16" s="23"/>
      <c r="BT16" s="23"/>
      <c r="BU16" s="23"/>
      <c r="BV16" s="23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24"/>
      <c r="CR16" s="24"/>
      <c r="CT16" s="78" t="e">
        <f>$R$12*#REF!</f>
        <v>#REF!</v>
      </c>
      <c r="CU16" s="78" t="e">
        <f>$R$12*#REF!</f>
        <v>#REF!</v>
      </c>
      <c r="CV16" s="78" t="e">
        <f>$R$12*#REF!</f>
        <v>#REF!</v>
      </c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2:113" s="69" customFormat="1" ht="13.5" customHeight="1">
      <c r="B17" s="65"/>
      <c r="C17" s="151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0"/>
      <c r="Q17" s="80">
        <f>SUMIF(T12:T16,"&gt;0",R12:R16)/T17*1000</f>
        <v>192.30942696901124</v>
      </c>
      <c r="R17" s="80">
        <f>SUM(R12:R16)</f>
        <v>772335.37869353546</v>
      </c>
      <c r="S17" s="80">
        <f>SUM(S12:S16)</f>
        <v>926802.45443224255</v>
      </c>
      <c r="T17" s="143">
        <f>SUM(T12:T16)</f>
        <v>4016107.7429552618</v>
      </c>
      <c r="U17" s="144">
        <f>SUMIF(V12:V16,"&gt;0",T12:T16)/V17</f>
        <v>3.1456365573347131</v>
      </c>
      <c r="V17" s="145">
        <f>SUM(V12:V16)*0.8</f>
        <v>1276723.381660498</v>
      </c>
      <c r="W17" s="146">
        <f>SUMIF(T12:T16,"&gt;0",X12:X16)/T17</f>
        <v>0.26992507951957317</v>
      </c>
      <c r="X17" s="143">
        <f>SUM(X12:X16)</f>
        <v>1084048.2018763726</v>
      </c>
      <c r="Y17" s="146">
        <f>SUMIF(T12:T16,"&gt;0",Z12:Z16)/T17</f>
        <v>5.5074572449733787E-3</v>
      </c>
      <c r="Z17" s="143">
        <f>SUM(Z12:Z16)</f>
        <v>22118.54168553264</v>
      </c>
      <c r="AA17" s="140">
        <f>SUMIF(T12:T16,"&gt;0",R12:R16)/T17*1000</f>
        <v>192.30942696901124</v>
      </c>
      <c r="AB17" s="140">
        <f>SUMIF(V12:V16,"&gt;0",R12:R16)/V17*1000</f>
        <v>604.93556379381198</v>
      </c>
      <c r="AC17" s="140">
        <f>SUMIF(X12:X16,"&gt;0",R12:R16)/X17</f>
        <v>0.5822982240197746</v>
      </c>
      <c r="AD17" s="140">
        <f>SUMIF(Z12:Z16,"&gt;0",R12:R16)/Z17</f>
        <v>34.918006334870931</v>
      </c>
      <c r="AE17" s="146" t="e">
        <f>SUMIF(AF12:AF16,"&gt;0",Z12:Z16)/AF17</f>
        <v>#DIV/0!</v>
      </c>
      <c r="AF17" s="143">
        <f>SUM(AF12:AF16)</f>
        <v>0</v>
      </c>
      <c r="AG17" s="140" t="e">
        <f>SUMIF(AF12:AF16,"&gt;0",R12:R16)/AF17</f>
        <v>#DIV/0!</v>
      </c>
      <c r="AH17" s="81"/>
      <c r="AI17" s="81"/>
      <c r="AJ17" s="81"/>
      <c r="AK17" s="81"/>
      <c r="AL17" s="81"/>
      <c r="AM17" s="8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82"/>
      <c r="CT17" s="78" t="e">
        <f>SUM(CT12:CT16)</f>
        <v>#REF!</v>
      </c>
      <c r="CU17" s="78" t="e">
        <f>SUM(CU12:CU16)</f>
        <v>#REF!</v>
      </c>
      <c r="CV17" s="78" t="e">
        <f>SUM(CV12:CV16)</f>
        <v>#REF!</v>
      </c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2:113" s="27" customFormat="1" ht="13.5" customHeight="1">
      <c r="B18" s="25"/>
      <c r="C18" s="26"/>
      <c r="D18" s="26"/>
      <c r="E18" s="60"/>
      <c r="F18" s="60"/>
      <c r="G18" s="83"/>
      <c r="H18" s="84"/>
      <c r="N18" s="85" t="s">
        <v>26</v>
      </c>
      <c r="O18" s="86"/>
      <c r="P18" s="86"/>
      <c r="Q18" s="95"/>
      <c r="R18" s="94">
        <f>SUM(R12:R15)*0.1+R16*0.05</f>
        <v>52233.537869353546</v>
      </c>
      <c r="S18" s="88"/>
      <c r="T18" s="89"/>
      <c r="U18" s="89"/>
      <c r="V18" s="90"/>
      <c r="W18" s="90"/>
      <c r="X18" s="90"/>
      <c r="Y18" s="90"/>
      <c r="Z18" s="90"/>
      <c r="AA18" s="90"/>
      <c r="AB18" s="96"/>
      <c r="AC18" s="97"/>
      <c r="AD18" s="98"/>
      <c r="AE18" s="59"/>
      <c r="AF18" s="59"/>
      <c r="AG18" s="59"/>
      <c r="AH18" s="81"/>
      <c r="AI18" s="81"/>
      <c r="AJ18" s="81"/>
      <c r="AK18" s="81"/>
      <c r="AL18" s="81"/>
      <c r="AM18" s="8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82"/>
      <c r="CT18" s="91"/>
      <c r="CU18" s="91"/>
      <c r="CV18" s="91"/>
      <c r="CW18" s="28"/>
      <c r="CZ18" s="61"/>
      <c r="DA18" s="61"/>
      <c r="DB18" s="61"/>
      <c r="DC18" s="61"/>
      <c r="DD18" s="61"/>
      <c r="DE18" s="61"/>
      <c r="DF18" s="61"/>
      <c r="DG18" s="61"/>
      <c r="DH18" s="61"/>
      <c r="DI18" s="61"/>
    </row>
    <row r="19" spans="2:113" s="27" customFormat="1" ht="13.5" hidden="1" customHeight="1">
      <c r="B19" s="25"/>
      <c r="C19" s="26"/>
      <c r="D19" s="26"/>
      <c r="E19" s="60"/>
      <c r="F19" s="60"/>
      <c r="G19" s="83"/>
      <c r="H19" s="84"/>
      <c r="N19" s="85" t="s">
        <v>68</v>
      </c>
      <c r="O19" s="86"/>
      <c r="P19" s="86"/>
      <c r="Q19" s="86"/>
      <c r="R19" s="87"/>
      <c r="S19" s="88" t="e">
        <f>SUM(#REF!)/F21</f>
        <v>#REF!</v>
      </c>
      <c r="T19" s="89"/>
      <c r="U19" s="89"/>
      <c r="V19" s="90"/>
      <c r="W19" s="90"/>
      <c r="X19" s="90"/>
      <c r="Y19" s="90"/>
      <c r="Z19" s="90"/>
      <c r="AA19" s="90"/>
      <c r="AB19" s="59"/>
      <c r="AC19" s="59"/>
      <c r="AD19" s="59"/>
      <c r="AE19" s="59"/>
      <c r="AF19" s="59"/>
      <c r="AG19" s="59"/>
      <c r="AH19" s="81"/>
      <c r="AI19" s="81"/>
      <c r="AJ19" s="81"/>
      <c r="AK19" s="81"/>
      <c r="AL19" s="81"/>
      <c r="AM19" s="8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82"/>
      <c r="CT19" s="91" t="e">
        <f>CT17/R17*100%</f>
        <v>#REF!</v>
      </c>
      <c r="CU19" s="91" t="e">
        <f>CU17/R17*100%</f>
        <v>#REF!</v>
      </c>
      <c r="CV19" s="91" t="e">
        <f>CV17/R17*100%</f>
        <v>#REF!</v>
      </c>
      <c r="CW19" s="28" t="e">
        <f>CT19+CU19+CV19</f>
        <v>#REF!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</row>
    <row r="20" spans="2:113" s="27" customFormat="1" ht="13.5" customHeight="1">
      <c r="B20" s="25"/>
      <c r="C20" s="26"/>
      <c r="D20" s="26"/>
      <c r="E20" s="60"/>
      <c r="F20" s="60"/>
      <c r="G20" s="83"/>
      <c r="H20" s="84"/>
      <c r="N20" s="416" t="s">
        <v>122</v>
      </c>
      <c r="O20" s="417"/>
      <c r="P20" s="417"/>
      <c r="Q20" s="418"/>
      <c r="R20" s="94">
        <f>R12*0.1+R14*0.1</f>
        <v>8764.4167704441825</v>
      </c>
      <c r="S20" s="88"/>
      <c r="T20" s="89"/>
      <c r="U20" s="89"/>
      <c r="V20" s="90"/>
      <c r="W20" s="90"/>
      <c r="X20" s="90"/>
      <c r="Y20" s="90"/>
      <c r="Z20" s="90"/>
      <c r="AA20" s="90"/>
      <c r="AB20" s="96"/>
      <c r="AC20" s="97"/>
      <c r="AD20" s="98"/>
      <c r="AE20" s="59"/>
      <c r="AF20" s="59"/>
      <c r="AG20" s="59"/>
      <c r="AH20" s="81"/>
      <c r="AI20" s="81"/>
      <c r="AJ20" s="81"/>
      <c r="AK20" s="81"/>
      <c r="AL20" s="81"/>
      <c r="AM20" s="8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82"/>
      <c r="CT20" s="54"/>
      <c r="CU20" s="54"/>
      <c r="CV20" s="54"/>
      <c r="CW20" s="28"/>
      <c r="CZ20" s="61"/>
      <c r="DA20" s="61"/>
      <c r="DB20" s="61"/>
      <c r="DC20" s="61"/>
      <c r="DD20" s="61"/>
      <c r="DE20" s="61"/>
      <c r="DF20" s="61"/>
      <c r="DG20" s="61"/>
      <c r="DH20" s="61"/>
      <c r="DI20" s="61"/>
    </row>
    <row r="21" spans="2:113" s="27" customFormat="1" ht="13.5" customHeight="1">
      <c r="B21" s="25"/>
      <c r="C21" s="29"/>
      <c r="D21" s="29"/>
      <c r="E21" s="30"/>
      <c r="F21" s="92"/>
      <c r="G21" s="93"/>
      <c r="H21" s="31"/>
      <c r="I21" s="31"/>
      <c r="J21" s="31"/>
      <c r="K21" s="60"/>
      <c r="L21" s="60"/>
      <c r="M21" s="60"/>
      <c r="N21" s="85" t="s">
        <v>47</v>
      </c>
      <c r="O21" s="86"/>
      <c r="P21" s="86"/>
      <c r="Q21" s="86"/>
      <c r="R21" s="94">
        <f>SUM(R17:R20)</f>
        <v>833333.33333333314</v>
      </c>
      <c r="S21" s="88"/>
      <c r="T21" s="89"/>
      <c r="U21" s="89"/>
      <c r="V21" s="90"/>
      <c r="W21" s="90"/>
      <c r="X21" s="90"/>
      <c r="Y21" s="90"/>
      <c r="Z21" s="90"/>
      <c r="AA21" s="90"/>
      <c r="AB21" s="89"/>
      <c r="AC21" s="89"/>
      <c r="AD21" s="89"/>
      <c r="AE21" s="89"/>
      <c r="AF21" s="89"/>
      <c r="AG21" s="89"/>
      <c r="AH21" s="81"/>
      <c r="AI21" s="81"/>
      <c r="AJ21" s="81"/>
      <c r="AK21" s="81"/>
      <c r="AL21" s="81"/>
      <c r="AM21" s="8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59"/>
      <c r="CZ21" s="61"/>
      <c r="DA21" s="61"/>
      <c r="DB21" s="61"/>
      <c r="DC21" s="61"/>
      <c r="DD21" s="61"/>
      <c r="DE21" s="61"/>
      <c r="DF21" s="61"/>
      <c r="DG21" s="61"/>
      <c r="DH21" s="61"/>
      <c r="DI21" s="61"/>
    </row>
    <row r="22" spans="2:113" s="27" customFormat="1" ht="16.5" customHeight="1">
      <c r="B22" s="25"/>
      <c r="C22" s="32" t="s">
        <v>29</v>
      </c>
      <c r="D22" s="32"/>
      <c r="E22" s="33"/>
      <c r="F22" s="93"/>
      <c r="G22" s="31"/>
      <c r="H22" s="31"/>
      <c r="I22" s="31"/>
      <c r="J22" s="31"/>
      <c r="K22" s="60"/>
      <c r="L22" s="60"/>
      <c r="M22" s="60"/>
      <c r="N22" s="85" t="s">
        <v>27</v>
      </c>
      <c r="O22" s="86"/>
      <c r="P22" s="86"/>
      <c r="Q22" s="95">
        <v>0.2</v>
      </c>
      <c r="R22" s="94">
        <f>((R21))*Q22</f>
        <v>166666.66666666663</v>
      </c>
      <c r="S22" s="88"/>
      <c r="T22" s="89"/>
      <c r="U22" s="89"/>
      <c r="V22" s="90"/>
      <c r="W22" s="90"/>
      <c r="X22" s="90"/>
      <c r="Y22" s="90"/>
      <c r="Z22" s="90"/>
      <c r="AA22" s="90"/>
      <c r="AB22" s="96"/>
      <c r="AC22" s="97"/>
      <c r="AD22" s="98"/>
      <c r="AE22" s="98"/>
      <c r="AF22" s="98"/>
      <c r="AG22" s="98"/>
      <c r="AH22" s="81"/>
      <c r="AI22" s="81"/>
      <c r="AJ22" s="81"/>
      <c r="AK22" s="81"/>
      <c r="AL22" s="81"/>
      <c r="AM22" s="81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Z22" s="61"/>
      <c r="DA22" s="61"/>
      <c r="DB22" s="61"/>
      <c r="DC22" s="61"/>
      <c r="DD22" s="61"/>
      <c r="DE22" s="61"/>
      <c r="DF22" s="61"/>
      <c r="DG22" s="61"/>
      <c r="DH22" s="61"/>
      <c r="DI22" s="61"/>
    </row>
    <row r="23" spans="2:113" s="27" customFormat="1" ht="13.5" customHeight="1">
      <c r="B23" s="25"/>
      <c r="C23" s="32">
        <v>1</v>
      </c>
      <c r="D23" s="72"/>
      <c r="E23" s="32" t="s">
        <v>127</v>
      </c>
      <c r="G23" s="34"/>
      <c r="H23" s="35"/>
      <c r="I23" s="60"/>
      <c r="J23" s="60"/>
      <c r="K23" s="60"/>
      <c r="L23" s="60"/>
      <c r="M23" s="60"/>
      <c r="N23" s="85" t="s">
        <v>28</v>
      </c>
      <c r="O23" s="86"/>
      <c r="P23" s="86"/>
      <c r="Q23" s="86"/>
      <c r="R23" s="94">
        <f>SUM(R21:R22)</f>
        <v>999999.99999999977</v>
      </c>
      <c r="S23" s="90"/>
      <c r="T23" s="89"/>
      <c r="U23" s="89"/>
      <c r="V23" s="90"/>
      <c r="W23" s="90"/>
      <c r="X23" s="90"/>
      <c r="Y23" s="90"/>
      <c r="Z23" s="90"/>
      <c r="AA23" s="90"/>
      <c r="AB23" s="96"/>
      <c r="AC23" s="97"/>
      <c r="AD23" s="98"/>
      <c r="AE23" s="98"/>
      <c r="AF23" s="98"/>
      <c r="AG23" s="98"/>
      <c r="AH23" s="81"/>
      <c r="AI23" s="81"/>
      <c r="AJ23" s="81"/>
      <c r="AK23" s="81"/>
      <c r="AL23" s="81"/>
      <c r="AM23" s="81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Z23" s="61"/>
      <c r="DA23" s="61"/>
      <c r="DB23" s="61"/>
      <c r="DC23" s="61"/>
      <c r="DD23" s="61"/>
      <c r="DE23" s="61"/>
      <c r="DF23" s="61"/>
      <c r="DG23" s="61"/>
      <c r="DH23" s="61"/>
      <c r="DI23" s="61"/>
    </row>
    <row r="24" spans="2:113" s="27" customFormat="1" ht="18.75" customHeight="1">
      <c r="B24" s="25"/>
      <c r="C24" s="32">
        <v>2</v>
      </c>
      <c r="D24" s="72"/>
      <c r="E24" s="99" t="s">
        <v>57</v>
      </c>
      <c r="F24" s="36"/>
      <c r="G24" s="83"/>
      <c r="H24" s="84"/>
      <c r="I24" s="60"/>
      <c r="J24" s="60"/>
      <c r="K24" s="60"/>
      <c r="L24" s="60"/>
      <c r="M24" s="60"/>
      <c r="R24" s="212">
        <f>1000000-R23</f>
        <v>0</v>
      </c>
      <c r="S24" s="90"/>
      <c r="T24" s="89"/>
      <c r="U24" s="89"/>
      <c r="V24" s="37"/>
      <c r="W24" s="37"/>
      <c r="X24" s="37"/>
      <c r="Y24" s="37"/>
      <c r="Z24" s="37"/>
      <c r="AA24" s="37"/>
      <c r="AB24" s="81"/>
      <c r="AC24" s="97"/>
      <c r="AD24" s="100"/>
      <c r="AE24" s="100"/>
      <c r="AF24" s="100"/>
      <c r="AG24" s="100"/>
      <c r="AH24" s="81"/>
      <c r="AI24" s="81"/>
      <c r="AJ24" s="81"/>
      <c r="AK24" s="81"/>
      <c r="AL24" s="81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Z24" s="61"/>
      <c r="DA24" s="61"/>
      <c r="DB24" s="61"/>
      <c r="DC24" s="61"/>
      <c r="DD24" s="61"/>
      <c r="DE24" s="61"/>
      <c r="DF24" s="61"/>
      <c r="DG24" s="61"/>
      <c r="DH24" s="61"/>
      <c r="DI24" s="61"/>
    </row>
    <row r="25" spans="2:113" s="27" customFormat="1" ht="14.25" customHeight="1">
      <c r="B25" s="25"/>
      <c r="C25" s="32">
        <v>3</v>
      </c>
      <c r="D25" s="72"/>
      <c r="E25" s="99" t="s">
        <v>58</v>
      </c>
      <c r="F25" s="101"/>
      <c r="G25" s="38"/>
      <c r="H25" s="84"/>
      <c r="I25" s="84"/>
      <c r="J25" s="84"/>
      <c r="K25" s="84"/>
      <c r="L25" s="84"/>
      <c r="M25" s="84"/>
      <c r="N25" s="84"/>
      <c r="O25" s="84"/>
      <c r="P25" s="59"/>
      <c r="Q25" s="152" t="str">
        <f>B12</f>
        <v>ТАРГЕТИРОВАННАЯ РЕКЛАМА</v>
      </c>
      <c r="R25" s="111">
        <f>SUM(R12:R15)</f>
        <v>272335.37869353546</v>
      </c>
      <c r="S25" s="153">
        <f>R25/$R$27</f>
        <v>0.35261284955534683</v>
      </c>
      <c r="T25" s="37"/>
      <c r="U25" s="37"/>
      <c r="V25" s="37"/>
      <c r="W25" s="37"/>
      <c r="X25" s="37"/>
      <c r="Y25" s="37"/>
      <c r="Z25" s="37"/>
      <c r="AA25" s="37"/>
      <c r="AB25" s="18"/>
      <c r="AC25" s="102"/>
      <c r="AD25" s="103"/>
      <c r="AE25" s="103"/>
      <c r="AF25" s="103"/>
      <c r="AG25" s="103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R25" s="59"/>
      <c r="CZ25" s="61"/>
      <c r="DA25" s="61"/>
      <c r="DB25" s="61"/>
      <c r="DC25" s="61"/>
      <c r="DD25" s="61"/>
      <c r="DE25" s="61"/>
      <c r="DF25" s="61"/>
      <c r="DG25" s="61"/>
      <c r="DH25" s="61"/>
      <c r="DI25" s="61"/>
    </row>
    <row r="26" spans="2:113" s="27" customFormat="1" ht="13.5" customHeight="1">
      <c r="B26" s="25"/>
      <c r="C26" s="32">
        <v>4</v>
      </c>
      <c r="D26" s="72"/>
      <c r="E26" s="99" t="s">
        <v>59</v>
      </c>
      <c r="F26" s="104"/>
      <c r="G26" s="39"/>
      <c r="H26" s="84"/>
      <c r="I26" s="84"/>
      <c r="J26" s="84"/>
      <c r="K26" s="84"/>
      <c r="L26" s="84"/>
      <c r="M26" s="84"/>
      <c r="N26" s="84"/>
      <c r="O26" s="84"/>
      <c r="P26" s="59"/>
      <c r="Q26" s="152" t="str">
        <f>B16</f>
        <v>PROGRAMMATIC</v>
      </c>
      <c r="R26" s="111">
        <f>R16</f>
        <v>500000</v>
      </c>
      <c r="S26" s="153">
        <f t="shared" ref="S26:S27" si="17">R26/$R$27</f>
        <v>0.64738715044465311</v>
      </c>
      <c r="T26" s="84"/>
      <c r="U26" s="84"/>
      <c r="V26" s="37"/>
      <c r="W26" s="37"/>
      <c r="X26" s="37"/>
      <c r="Y26" s="37"/>
      <c r="Z26" s="37"/>
      <c r="AA26" s="37"/>
      <c r="AB26" s="105"/>
      <c r="AC26" s="105"/>
      <c r="AD26" s="106"/>
      <c r="AE26" s="106"/>
      <c r="AF26" s="106"/>
      <c r="AG26" s="106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Z26" s="61"/>
      <c r="DA26" s="61"/>
      <c r="DB26" s="61"/>
      <c r="DC26" s="61"/>
      <c r="DD26" s="61"/>
      <c r="DE26" s="61"/>
      <c r="DF26" s="61"/>
      <c r="DG26" s="61"/>
      <c r="DH26" s="61"/>
      <c r="DI26" s="61"/>
    </row>
    <row r="27" spans="2:113" s="27" customFormat="1" ht="13.5" customHeight="1">
      <c r="B27" s="25"/>
      <c r="C27" s="32">
        <v>5</v>
      </c>
      <c r="D27" s="72"/>
      <c r="E27" s="99" t="s">
        <v>60</v>
      </c>
      <c r="F27" s="104"/>
      <c r="G27" s="39"/>
      <c r="H27" s="84"/>
      <c r="I27" s="84"/>
      <c r="J27" s="84"/>
      <c r="K27" s="84"/>
      <c r="L27" s="84"/>
      <c r="M27" s="84"/>
      <c r="N27" s="84"/>
      <c r="O27" s="84"/>
      <c r="P27" s="59"/>
      <c r="Q27" s="152"/>
      <c r="R27" s="111">
        <f>SUM(R25:R26)</f>
        <v>772335.37869353546</v>
      </c>
      <c r="S27" s="153">
        <f t="shared" si="17"/>
        <v>1</v>
      </c>
      <c r="T27" s="84"/>
      <c r="U27" s="84"/>
      <c r="V27" s="37"/>
      <c r="W27" s="37"/>
      <c r="X27" s="37"/>
      <c r="Y27" s="37"/>
      <c r="Z27" s="37"/>
      <c r="AA27" s="37"/>
      <c r="AB27" s="105"/>
      <c r="AC27" s="105"/>
      <c r="AD27" s="106"/>
      <c r="AE27" s="106"/>
      <c r="AF27" s="106"/>
      <c r="AG27" s="106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Z27" s="61"/>
      <c r="DA27" s="61"/>
      <c r="DB27" s="61"/>
      <c r="DC27" s="61"/>
      <c r="DD27" s="61"/>
      <c r="DE27" s="61"/>
      <c r="DF27" s="61"/>
      <c r="DG27" s="61"/>
      <c r="DH27" s="61"/>
      <c r="DI27" s="61"/>
    </row>
    <row r="28" spans="2:113" s="27" customFormat="1" ht="12.75" customHeight="1">
      <c r="B28" s="25"/>
      <c r="C28" s="32">
        <v>6</v>
      </c>
      <c r="D28" s="72"/>
      <c r="E28" s="99" t="s">
        <v>73</v>
      </c>
      <c r="F28" s="104"/>
      <c r="G28" s="40"/>
      <c r="H28" s="84"/>
      <c r="I28" s="84"/>
      <c r="J28" s="84"/>
      <c r="K28" s="84"/>
      <c r="L28" s="84"/>
      <c r="M28" s="84"/>
      <c r="N28" s="107"/>
      <c r="O28" s="84"/>
      <c r="P28" s="59"/>
      <c r="Q28" s="152"/>
      <c r="R28" s="111"/>
      <c r="S28" s="153"/>
      <c r="T28" s="84"/>
      <c r="U28" s="84"/>
      <c r="V28" s="37"/>
      <c r="W28" s="37"/>
      <c r="X28" s="37"/>
      <c r="Y28" s="37"/>
      <c r="Z28" s="37"/>
      <c r="AA28" s="37"/>
      <c r="AB28" s="105"/>
      <c r="AC28" s="105"/>
      <c r="AD28" s="106"/>
      <c r="AE28" s="106"/>
      <c r="AF28" s="106"/>
      <c r="AG28" s="106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2:113" s="27" customFormat="1" ht="12.75" customHeight="1">
      <c r="B29" s="25"/>
      <c r="C29" s="32"/>
      <c r="D29" s="72"/>
      <c r="E29" s="99" t="s">
        <v>74</v>
      </c>
      <c r="F29" s="104"/>
      <c r="G29" s="40"/>
      <c r="H29" s="84"/>
      <c r="I29" s="84"/>
      <c r="J29" s="84"/>
      <c r="K29" s="84"/>
      <c r="L29" s="84"/>
      <c r="M29" s="84"/>
      <c r="N29" s="107"/>
      <c r="O29" s="84"/>
      <c r="P29" s="59"/>
      <c r="Q29" s="152"/>
      <c r="R29" s="111"/>
      <c r="S29" s="159"/>
      <c r="T29" s="84"/>
      <c r="U29" s="84"/>
      <c r="V29" s="37"/>
      <c r="W29" s="37"/>
      <c r="X29" s="37"/>
      <c r="Y29" s="37"/>
      <c r="Z29" s="37"/>
      <c r="AA29" s="37"/>
      <c r="AB29" s="105"/>
      <c r="AC29" s="105"/>
      <c r="AD29" s="106"/>
      <c r="AE29" s="106"/>
      <c r="AF29" s="106"/>
      <c r="AG29" s="106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2:113" s="27" customFormat="1" ht="12.75" customHeight="1">
      <c r="B30" s="25"/>
      <c r="C30" s="32">
        <v>7</v>
      </c>
      <c r="D30" s="72"/>
      <c r="E30" s="99" t="s">
        <v>61</v>
      </c>
      <c r="F30" s="104"/>
      <c r="G30" s="40"/>
      <c r="H30" s="84"/>
      <c r="I30" s="84"/>
      <c r="J30" s="84"/>
      <c r="K30" s="84"/>
      <c r="L30" s="84"/>
      <c r="M30" s="84"/>
      <c r="N30" s="108"/>
      <c r="O30" s="41"/>
      <c r="P30" s="59"/>
      <c r="Q30" s="59"/>
      <c r="R30" s="111"/>
      <c r="S30" s="153"/>
      <c r="T30" s="84"/>
      <c r="U30" s="84"/>
      <c r="V30" s="109"/>
      <c r="W30" s="109"/>
      <c r="X30" s="109"/>
      <c r="Y30" s="109"/>
      <c r="Z30" s="109"/>
      <c r="AA30" s="109"/>
      <c r="AB30" s="105"/>
      <c r="AC30" s="105"/>
      <c r="AD30" s="106"/>
      <c r="AE30" s="106"/>
      <c r="AF30" s="106"/>
      <c r="AG30" s="106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2:113" s="27" customFormat="1" ht="12.75" customHeight="1">
      <c r="B31" s="25"/>
      <c r="C31" s="32">
        <v>8</v>
      </c>
      <c r="D31" s="72"/>
      <c r="E31" s="99" t="s">
        <v>62</v>
      </c>
      <c r="F31" s="42"/>
      <c r="G31" s="43"/>
      <c r="H31" s="32"/>
      <c r="I31" s="42"/>
      <c r="J31" s="44"/>
      <c r="K31" s="44"/>
      <c r="L31" s="44"/>
      <c r="M31" s="44"/>
      <c r="N31" s="59"/>
      <c r="O31" s="59"/>
      <c r="P31" s="59"/>
      <c r="Q31" s="59"/>
      <c r="R31" s="158">
        <f>R27-R17</f>
        <v>0</v>
      </c>
      <c r="S31" s="59"/>
      <c r="T31" s="105"/>
      <c r="U31" s="105"/>
      <c r="V31" s="109"/>
      <c r="W31" s="109"/>
      <c r="X31" s="109"/>
      <c r="Y31" s="109"/>
      <c r="Z31" s="109"/>
      <c r="AA31" s="109"/>
      <c r="AB31" s="105"/>
      <c r="AC31" s="105"/>
      <c r="AD31" s="59"/>
      <c r="AE31" s="59"/>
      <c r="AF31" s="59"/>
      <c r="AG31" s="59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Z31" s="61"/>
      <c r="DA31" s="61"/>
      <c r="DB31" s="61"/>
      <c r="DC31" s="61"/>
      <c r="DD31" s="61"/>
      <c r="DE31" s="61"/>
      <c r="DF31" s="61"/>
      <c r="DG31" s="61"/>
      <c r="DH31" s="61"/>
      <c r="DI31" s="61"/>
    </row>
    <row r="32" spans="2:113" s="27" customFormat="1" ht="12.75" customHeight="1">
      <c r="B32" s="25"/>
      <c r="C32" s="32">
        <v>9</v>
      </c>
      <c r="D32" s="72"/>
      <c r="E32" s="45" t="s">
        <v>63</v>
      </c>
      <c r="F32" s="59"/>
      <c r="G32" s="250"/>
      <c r="H32" s="59"/>
      <c r="I32" s="59"/>
      <c r="J32" s="59"/>
      <c r="K32" s="59"/>
      <c r="L32" s="59"/>
      <c r="M32" s="59"/>
      <c r="N32" s="41"/>
      <c r="O32" s="59"/>
      <c r="P32" s="59"/>
      <c r="Q32" s="59"/>
      <c r="R32" s="156" t="b">
        <f>IFERROR(R31=0,)</f>
        <v>1</v>
      </c>
      <c r="S32" s="59"/>
      <c r="T32" s="105"/>
      <c r="U32" s="105"/>
      <c r="V32" s="109"/>
      <c r="W32" s="109"/>
      <c r="X32" s="109"/>
      <c r="Y32" s="109"/>
      <c r="Z32" s="109"/>
      <c r="AA32" s="109"/>
      <c r="AB32" s="105"/>
      <c r="AC32" s="105"/>
      <c r="AD32" s="59"/>
      <c r="AE32" s="59"/>
      <c r="AF32" s="59"/>
      <c r="AG32" s="59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4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2:117" s="41" customFormat="1" ht="12.75" customHeight="1">
      <c r="B33" s="25"/>
      <c r="C33" s="32">
        <v>10</v>
      </c>
      <c r="D33" s="72"/>
      <c r="E33" s="99" t="s">
        <v>64</v>
      </c>
      <c r="G33" s="46"/>
      <c r="N33" s="59"/>
      <c r="O33" s="59"/>
      <c r="P33" s="59"/>
      <c r="Q33" s="59"/>
      <c r="R33" s="59"/>
      <c r="S33" s="59"/>
      <c r="T33" s="105"/>
      <c r="U33" s="105"/>
      <c r="V33" s="109"/>
      <c r="W33" s="109"/>
      <c r="X33" s="109"/>
      <c r="Y33" s="109"/>
      <c r="Z33" s="109"/>
      <c r="AA33" s="109"/>
      <c r="AC33" s="59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27"/>
      <c r="CR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</row>
    <row r="34" spans="2:117" s="27" customFormat="1" ht="12.75" customHeight="1">
      <c r="B34" s="25"/>
      <c r="C34" s="32">
        <v>11</v>
      </c>
      <c r="D34" s="72"/>
      <c r="E34" s="99" t="s">
        <v>65</v>
      </c>
      <c r="F34" s="59"/>
      <c r="G34" s="250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11"/>
      <c r="S34" s="59"/>
      <c r="T34" s="105"/>
      <c r="U34" s="105"/>
      <c r="V34" s="59"/>
      <c r="W34" s="59"/>
      <c r="X34" s="59"/>
      <c r="Y34" s="59"/>
      <c r="Z34" s="59"/>
      <c r="AA34" s="59"/>
      <c r="AB34" s="59"/>
      <c r="AC34" s="59"/>
      <c r="AD34" s="112"/>
      <c r="AE34" s="112"/>
      <c r="AF34" s="112"/>
      <c r="AG34" s="11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</row>
    <row r="35" spans="2:117" s="27" customFormat="1" ht="12.75" customHeight="1">
      <c r="B35" s="25"/>
      <c r="C35" s="32">
        <v>12</v>
      </c>
      <c r="D35" s="72"/>
      <c r="E35" s="99" t="s">
        <v>66</v>
      </c>
      <c r="F35" s="59"/>
      <c r="G35" s="25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11"/>
      <c r="S35" s="59"/>
      <c r="T35" s="105"/>
      <c r="U35" s="105"/>
      <c r="V35" s="59"/>
      <c r="W35" s="59"/>
      <c r="X35" s="59"/>
      <c r="Y35" s="59"/>
      <c r="Z35" s="59"/>
      <c r="AA35" s="59"/>
      <c r="AB35" s="59"/>
      <c r="AC35" s="59"/>
      <c r="AD35" s="112"/>
      <c r="AE35" s="112"/>
      <c r="AF35" s="112"/>
      <c r="AG35" s="11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</row>
    <row r="36" spans="2:117" s="27" customFormat="1" ht="12.75" customHeight="1">
      <c r="B36" s="25"/>
      <c r="C36" s="32">
        <v>13</v>
      </c>
      <c r="D36" s="72"/>
      <c r="E36" s="99" t="s">
        <v>67</v>
      </c>
      <c r="F36" s="59"/>
      <c r="G36" s="250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11"/>
      <c r="S36" s="59"/>
      <c r="T36" s="105"/>
      <c r="U36" s="105"/>
      <c r="V36" s="59"/>
      <c r="W36" s="59"/>
      <c r="X36" s="59"/>
      <c r="Y36" s="59"/>
      <c r="Z36" s="59"/>
      <c r="AA36" s="59"/>
      <c r="AB36" s="59"/>
      <c r="AC36" s="59"/>
      <c r="AD36" s="112"/>
      <c r="AE36" s="112"/>
      <c r="AF36" s="112"/>
      <c r="AG36" s="11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</row>
    <row r="37" spans="2:117" s="27" customFormat="1" ht="12.75" customHeight="1">
      <c r="B37" s="25"/>
      <c r="C37" s="32">
        <v>14</v>
      </c>
      <c r="D37" s="141"/>
      <c r="E37" s="99" t="s">
        <v>121</v>
      </c>
      <c r="F37" s="59"/>
      <c r="G37" s="250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105"/>
      <c r="U37" s="105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</row>
    <row r="38" spans="2:117" s="27" customFormat="1" ht="12.75" customHeight="1">
      <c r="B38" s="25"/>
      <c r="F38" s="59"/>
      <c r="G38" s="250"/>
      <c r="H38" s="59"/>
      <c r="I38" s="59"/>
      <c r="J38" s="59"/>
      <c r="K38" s="59"/>
      <c r="L38" s="59"/>
      <c r="M38" s="59"/>
      <c r="N38" s="59"/>
      <c r="O38" s="59"/>
      <c r="P38" s="59"/>
      <c r="Q38" s="113"/>
      <c r="R38" s="84"/>
      <c r="S38" s="41"/>
      <c r="T38" s="105"/>
      <c r="U38" s="105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59"/>
    </row>
    <row r="39" spans="2:117" s="27" customFormat="1" ht="12.75" customHeight="1">
      <c r="B39" s="25"/>
      <c r="F39" s="59"/>
      <c r="G39" s="250"/>
      <c r="H39" s="59"/>
      <c r="I39" s="59"/>
      <c r="J39" s="59"/>
      <c r="K39" s="59"/>
      <c r="L39" s="59"/>
      <c r="M39" s="59"/>
      <c r="N39" s="59"/>
      <c r="O39" s="59"/>
      <c r="T39" s="105"/>
      <c r="U39" s="105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59"/>
    </row>
    <row r="40" spans="2:117" s="27" customFormat="1" ht="12.75" customHeight="1">
      <c r="B40" s="25"/>
      <c r="F40" s="59"/>
      <c r="G40" s="250"/>
      <c r="H40" s="59"/>
      <c r="I40" s="59"/>
      <c r="J40" s="59"/>
      <c r="K40" s="59"/>
      <c r="L40" s="59"/>
      <c r="M40" s="59"/>
      <c r="N40" s="59"/>
      <c r="O40" s="59"/>
      <c r="T40" s="47"/>
      <c r="U40" s="47"/>
      <c r="V40" s="114"/>
      <c r="W40" s="114"/>
      <c r="X40" s="114"/>
      <c r="Y40" s="114"/>
      <c r="Z40" s="114"/>
      <c r="AA40" s="114"/>
      <c r="AB40" s="48"/>
      <c r="AC40" s="59"/>
      <c r="AD40" s="59"/>
      <c r="AE40" s="59"/>
      <c r="AF40" s="59"/>
      <c r="AG40" s="59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59"/>
    </row>
    <row r="41" spans="2:117" s="27" customFormat="1" ht="12.75" customHeight="1">
      <c r="B41" s="25"/>
      <c r="C41" s="32"/>
      <c r="D41" s="99"/>
      <c r="E41" s="49"/>
      <c r="F41" s="59"/>
      <c r="G41" s="250"/>
      <c r="H41" s="59"/>
      <c r="I41" s="59"/>
      <c r="J41" s="59"/>
      <c r="K41" s="59"/>
      <c r="L41" s="59"/>
      <c r="M41" s="59"/>
      <c r="N41" s="59"/>
      <c r="O41" s="59"/>
      <c r="T41" s="105"/>
      <c r="U41" s="105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59"/>
    </row>
    <row r="42" spans="2:117" ht="13.5" customHeight="1">
      <c r="E42" s="50"/>
      <c r="F42" s="250"/>
      <c r="H42" s="250"/>
      <c r="I42" s="114"/>
      <c r="J42" s="250"/>
      <c r="K42" s="115"/>
      <c r="L42" s="114"/>
      <c r="M42" s="48"/>
      <c r="N42" s="250"/>
      <c r="O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250"/>
      <c r="CR42" s="250"/>
      <c r="CS42" s="250"/>
      <c r="CT42" s="250"/>
      <c r="CU42" s="250"/>
      <c r="CV42" s="250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</row>
    <row r="43" spans="2:117" ht="13.5" customHeight="1">
      <c r="F43" s="250"/>
      <c r="H43" s="250"/>
      <c r="I43" s="250"/>
      <c r="J43" s="250"/>
      <c r="K43" s="250"/>
      <c r="L43" s="250"/>
      <c r="M43" s="250"/>
      <c r="N43" s="250"/>
      <c r="O43" s="250"/>
      <c r="T43" s="116"/>
      <c r="U43" s="116"/>
      <c r="V43" s="117"/>
      <c r="W43" s="117"/>
      <c r="X43" s="117"/>
      <c r="Y43" s="117"/>
      <c r="Z43" s="117"/>
      <c r="AA43" s="117"/>
      <c r="AB43" s="250"/>
      <c r="AC43" s="250"/>
      <c r="AD43" s="250"/>
      <c r="AE43" s="250"/>
      <c r="AF43" s="250"/>
      <c r="AG43" s="250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250"/>
      <c r="CR43" s="250"/>
      <c r="CS43" s="250"/>
      <c r="CT43" s="250"/>
      <c r="CU43" s="250"/>
      <c r="CV43" s="250"/>
      <c r="CW43" s="250"/>
      <c r="CX43" s="250"/>
      <c r="CY43" s="250"/>
      <c r="CZ43" s="61"/>
      <c r="DA43" s="61"/>
      <c r="DB43" s="61"/>
      <c r="DC43" s="61"/>
      <c r="DD43" s="61"/>
      <c r="DE43" s="61"/>
      <c r="DF43" s="61"/>
      <c r="DG43" s="61"/>
      <c r="DH43" s="61"/>
      <c r="DI43" s="61"/>
    </row>
    <row r="44" spans="2:117" ht="13.5" customHeight="1">
      <c r="E44" s="50"/>
      <c r="F44" s="250"/>
      <c r="H44" s="250"/>
      <c r="I44" s="250"/>
      <c r="J44" s="250"/>
      <c r="K44" s="115"/>
      <c r="L44" s="118"/>
      <c r="M44" s="51"/>
      <c r="N44" s="250"/>
      <c r="O44" s="250"/>
      <c r="Q44" s="250"/>
      <c r="S44" s="250"/>
      <c r="T44" s="52">
        <v>0.11250404566260058</v>
      </c>
      <c r="U44" s="52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250"/>
      <c r="CR44" s="250"/>
      <c r="CS44" s="250"/>
      <c r="CT44" s="250"/>
      <c r="CU44" s="250"/>
      <c r="CV44" s="250"/>
      <c r="CW44" s="250"/>
      <c r="CX44" s="250"/>
      <c r="CY44" s="250"/>
      <c r="CZ44" s="61"/>
      <c r="DA44" s="61"/>
      <c r="DB44" s="61"/>
      <c r="DC44" s="61"/>
      <c r="DD44" s="61"/>
      <c r="DE44" s="61"/>
      <c r="DF44" s="61"/>
      <c r="DG44" s="61"/>
      <c r="DH44" s="61"/>
      <c r="DI44" s="61"/>
    </row>
    <row r="45" spans="2:117" ht="13.5" customHeight="1">
      <c r="E45" s="50"/>
      <c r="F45" s="250"/>
      <c r="H45" s="250"/>
      <c r="I45" s="250"/>
      <c r="J45" s="250"/>
      <c r="K45" s="115"/>
      <c r="L45" s="118"/>
      <c r="M45" s="51"/>
      <c r="N45" s="250"/>
      <c r="O45" s="250"/>
      <c r="T45" s="52">
        <v>0.15091251121219593</v>
      </c>
      <c r="U45" s="52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250"/>
      <c r="CR45" s="250"/>
      <c r="CS45" s="250"/>
      <c r="CT45" s="250"/>
      <c r="CU45" s="250"/>
      <c r="CV45" s="250"/>
      <c r="CW45" s="250"/>
      <c r="CX45" s="250"/>
      <c r="CY45" s="250"/>
      <c r="CZ45" s="61"/>
      <c r="DA45" s="61"/>
      <c r="DB45" s="61"/>
      <c r="DC45" s="61"/>
      <c r="DD45" s="61"/>
      <c r="DE45" s="61"/>
      <c r="DF45" s="61"/>
      <c r="DG45" s="61"/>
      <c r="DH45" s="61"/>
      <c r="DI45" s="61"/>
    </row>
    <row r="46" spans="2:117" ht="13.5" customHeight="1">
      <c r="E46" s="50"/>
      <c r="F46" s="250"/>
      <c r="H46" s="250"/>
      <c r="I46" s="250"/>
      <c r="J46" s="250"/>
      <c r="K46" s="115"/>
      <c r="L46" s="118"/>
      <c r="M46" s="51"/>
      <c r="N46" s="250"/>
      <c r="O46" s="250"/>
      <c r="P46" s="53"/>
      <c r="S46" s="47"/>
      <c r="T46" s="52">
        <v>0.40072463117223722</v>
      </c>
      <c r="U46" s="52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250"/>
      <c r="CR46" s="250"/>
      <c r="CS46" s="250"/>
      <c r="CT46" s="250"/>
      <c r="CU46" s="250"/>
      <c r="CV46" s="250"/>
      <c r="CW46" s="250"/>
      <c r="CX46" s="250"/>
      <c r="CY46" s="250"/>
      <c r="CZ46" s="61"/>
      <c r="DA46" s="61"/>
      <c r="DB46" s="61"/>
      <c r="DC46" s="61"/>
      <c r="DD46" s="61"/>
      <c r="DE46" s="61"/>
      <c r="DF46" s="61"/>
      <c r="DG46" s="61"/>
      <c r="DH46" s="61"/>
      <c r="DI46" s="61"/>
    </row>
    <row r="47" spans="2:117">
      <c r="Q47" s="115"/>
      <c r="T47" s="25"/>
      <c r="U47" s="25"/>
    </row>
    <row r="48" spans="2:117" ht="13.5" customHeight="1">
      <c r="E48" s="250"/>
      <c r="F48" s="250"/>
      <c r="H48" s="250"/>
      <c r="I48" s="250"/>
      <c r="J48" s="250"/>
      <c r="K48" s="250"/>
      <c r="L48" s="118"/>
      <c r="M48" s="119"/>
      <c r="N48" s="250"/>
      <c r="O48" s="250"/>
      <c r="P48" s="250"/>
      <c r="Q48" s="419"/>
      <c r="R48" s="419"/>
      <c r="S48" s="120"/>
      <c r="T48" s="121"/>
      <c r="U48" s="121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250"/>
      <c r="CR48" s="250"/>
      <c r="CS48" s="250"/>
      <c r="CT48" s="250"/>
      <c r="CU48" s="250"/>
      <c r="CV48" s="250"/>
      <c r="CW48" s="250"/>
      <c r="CX48" s="250"/>
      <c r="CY48" s="250"/>
      <c r="CZ48" s="61"/>
      <c r="DA48" s="61"/>
      <c r="DB48" s="61"/>
      <c r="DC48" s="61"/>
      <c r="DD48" s="61"/>
      <c r="DE48" s="61"/>
      <c r="DF48" s="61"/>
      <c r="DG48" s="61"/>
      <c r="DH48" s="61"/>
      <c r="DI48" s="61"/>
    </row>
    <row r="49" spans="5:113" ht="13.5" customHeight="1">
      <c r="E49" s="250"/>
      <c r="F49" s="250"/>
      <c r="H49" s="250"/>
      <c r="I49" s="250"/>
      <c r="J49" s="250"/>
      <c r="K49" s="250"/>
      <c r="L49" s="118"/>
      <c r="M49" s="250"/>
      <c r="N49" s="250"/>
      <c r="O49" s="250"/>
      <c r="P49" s="250"/>
      <c r="Q49" s="419"/>
      <c r="R49" s="419"/>
      <c r="S49" s="120"/>
      <c r="T49" s="121"/>
      <c r="U49" s="121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250"/>
      <c r="CR49" s="250"/>
      <c r="CS49" s="250"/>
      <c r="CT49" s="250"/>
      <c r="CU49" s="250"/>
      <c r="CV49" s="250"/>
      <c r="CW49" s="250"/>
      <c r="CX49" s="250"/>
      <c r="CY49" s="250"/>
      <c r="CZ49" s="61"/>
      <c r="DA49" s="61"/>
      <c r="DB49" s="61"/>
      <c r="DC49" s="61"/>
      <c r="DD49" s="61"/>
      <c r="DE49" s="61"/>
      <c r="DF49" s="61"/>
      <c r="DG49" s="61"/>
      <c r="DH49" s="61"/>
      <c r="DI49" s="61"/>
    </row>
    <row r="50" spans="5:113" ht="13.5" customHeight="1">
      <c r="E50" s="250"/>
      <c r="F50" s="250"/>
      <c r="H50" s="250"/>
      <c r="I50" s="250"/>
      <c r="J50" s="250"/>
      <c r="K50" s="250"/>
      <c r="L50" s="250"/>
      <c r="M50" s="250"/>
      <c r="N50" s="250"/>
      <c r="O50" s="250"/>
      <c r="P50" s="250"/>
      <c r="Q50" s="419"/>
      <c r="R50" s="419"/>
      <c r="S50" s="120"/>
      <c r="T50" s="121"/>
      <c r="U50" s="121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250"/>
      <c r="CR50" s="250"/>
      <c r="CS50" s="250"/>
      <c r="CT50" s="250"/>
      <c r="CU50" s="250"/>
      <c r="CV50" s="250"/>
      <c r="CW50" s="250"/>
      <c r="CX50" s="250"/>
      <c r="CY50" s="250"/>
      <c r="CZ50" s="61"/>
      <c r="DA50" s="61"/>
      <c r="DB50" s="61"/>
      <c r="DC50" s="61"/>
      <c r="DD50" s="61"/>
      <c r="DE50" s="61"/>
      <c r="DF50" s="61"/>
      <c r="DG50" s="61"/>
      <c r="DH50" s="61"/>
      <c r="DI50" s="61"/>
    </row>
    <row r="51" spans="5:113" ht="13.5" customHeight="1">
      <c r="E51" s="250"/>
      <c r="F51" s="250"/>
      <c r="H51" s="250"/>
      <c r="I51" s="250"/>
      <c r="J51" s="250"/>
      <c r="K51" s="250"/>
      <c r="L51" s="250"/>
      <c r="M51" s="250"/>
      <c r="N51" s="250"/>
      <c r="O51" s="250"/>
      <c r="P51" s="250"/>
      <c r="Q51" s="419"/>
      <c r="R51" s="419"/>
      <c r="S51" s="120"/>
      <c r="T51" s="121"/>
      <c r="U51" s="121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250"/>
      <c r="CR51" s="250"/>
      <c r="CS51" s="250"/>
      <c r="CT51" s="250"/>
      <c r="CU51" s="250"/>
      <c r="CV51" s="250"/>
      <c r="CW51" s="250"/>
      <c r="CX51" s="250"/>
      <c r="CY51" s="250"/>
      <c r="CZ51" s="61"/>
      <c r="DA51" s="61"/>
      <c r="DB51" s="61"/>
      <c r="DC51" s="61"/>
      <c r="DD51" s="61"/>
      <c r="DE51" s="61"/>
      <c r="DF51" s="61"/>
      <c r="DG51" s="61"/>
      <c r="DH51" s="61"/>
      <c r="DI51" s="61"/>
    </row>
    <row r="52" spans="5:113" ht="13.5" customHeight="1">
      <c r="E52" s="250"/>
      <c r="F52" s="250"/>
      <c r="H52" s="250"/>
      <c r="I52" s="250"/>
      <c r="J52" s="250"/>
      <c r="K52" s="250"/>
      <c r="L52" s="250"/>
      <c r="M52" s="250"/>
      <c r="N52" s="250"/>
      <c r="O52" s="250"/>
      <c r="P52" s="250"/>
      <c r="Q52" s="419"/>
      <c r="R52" s="419"/>
      <c r="S52" s="120"/>
      <c r="T52" s="121"/>
      <c r="U52" s="121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250"/>
      <c r="CR52" s="250"/>
      <c r="CS52" s="250"/>
      <c r="CT52" s="250"/>
      <c r="CU52" s="250"/>
      <c r="CV52" s="250"/>
      <c r="CW52" s="250"/>
      <c r="CX52" s="250"/>
      <c r="CY52" s="250"/>
      <c r="CZ52" s="61"/>
      <c r="DA52" s="61"/>
      <c r="DB52" s="61"/>
      <c r="DC52" s="61"/>
      <c r="DD52" s="61"/>
      <c r="DE52" s="61"/>
      <c r="DF52" s="61"/>
      <c r="DG52" s="61"/>
      <c r="DH52" s="61"/>
      <c r="DI52" s="61"/>
    </row>
    <row r="53" spans="5:113" ht="13.5" customHeight="1">
      <c r="E53" s="250"/>
      <c r="F53" s="250"/>
      <c r="H53" s="250"/>
      <c r="I53" s="250"/>
      <c r="J53" s="250"/>
      <c r="K53" s="250"/>
      <c r="L53" s="250"/>
      <c r="M53" s="250"/>
      <c r="N53" s="250"/>
      <c r="O53" s="250"/>
      <c r="P53" s="250"/>
      <c r="Q53" s="419"/>
      <c r="R53" s="419"/>
      <c r="S53" s="120"/>
      <c r="T53" s="121"/>
      <c r="U53" s="121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250"/>
      <c r="CR53" s="250"/>
      <c r="CS53" s="250"/>
      <c r="CT53" s="250"/>
      <c r="CU53" s="250"/>
      <c r="CV53" s="250"/>
      <c r="CW53" s="250"/>
      <c r="CX53" s="250"/>
      <c r="CY53" s="250"/>
      <c r="CZ53" s="61"/>
      <c r="DA53" s="61"/>
      <c r="DB53" s="61"/>
      <c r="DC53" s="61"/>
      <c r="DD53" s="61"/>
      <c r="DE53" s="61"/>
      <c r="DF53" s="61"/>
      <c r="DG53" s="61"/>
      <c r="DH53" s="61"/>
      <c r="DI53" s="61"/>
    </row>
    <row r="54" spans="5:113" ht="13.5" customHeight="1">
      <c r="E54" s="250"/>
      <c r="F54" s="250"/>
      <c r="H54" s="250"/>
      <c r="I54" s="250"/>
      <c r="J54" s="250"/>
      <c r="K54" s="250"/>
      <c r="L54" s="250"/>
      <c r="M54" s="250"/>
      <c r="N54" s="250"/>
      <c r="O54" s="250"/>
      <c r="P54" s="250"/>
      <c r="Q54" s="53"/>
      <c r="S54" s="120"/>
      <c r="T54" s="55"/>
      <c r="U54" s="55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250"/>
      <c r="CR54" s="250"/>
      <c r="CS54" s="250"/>
      <c r="CT54" s="250"/>
      <c r="CU54" s="250"/>
      <c r="CV54" s="250"/>
      <c r="CW54" s="250"/>
      <c r="CX54" s="250"/>
      <c r="CY54" s="250"/>
      <c r="CZ54" s="61"/>
      <c r="DA54" s="61"/>
      <c r="DB54" s="61"/>
      <c r="DC54" s="61"/>
      <c r="DD54" s="61"/>
      <c r="DE54" s="61"/>
      <c r="DF54" s="61"/>
      <c r="DG54" s="61"/>
      <c r="DH54" s="61"/>
      <c r="DI54" s="61"/>
    </row>
    <row r="55" spans="5:113" ht="13.5" customHeight="1">
      <c r="E55" s="250"/>
      <c r="F55" s="250"/>
      <c r="H55" s="250"/>
      <c r="I55" s="250"/>
      <c r="J55" s="250"/>
      <c r="K55" s="250"/>
      <c r="L55" s="250"/>
      <c r="M55" s="250"/>
      <c r="N55" s="250"/>
      <c r="O55" s="250"/>
      <c r="P55" s="250"/>
      <c r="Q55" s="420"/>
      <c r="R55" s="420"/>
      <c r="S55" s="120"/>
      <c r="T55" s="102"/>
      <c r="U55" s="102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250"/>
      <c r="CR55" s="250"/>
      <c r="CS55" s="250"/>
      <c r="CT55" s="250"/>
      <c r="CU55" s="250"/>
      <c r="CV55" s="250"/>
      <c r="CW55" s="250"/>
      <c r="CX55" s="250"/>
      <c r="CY55" s="250"/>
      <c r="CZ55" s="61"/>
      <c r="DA55" s="61"/>
      <c r="DB55" s="61"/>
      <c r="DC55" s="61"/>
      <c r="DD55" s="61"/>
      <c r="DE55" s="61"/>
      <c r="DF55" s="61"/>
      <c r="DG55" s="61"/>
      <c r="DH55" s="61"/>
      <c r="DI55" s="61"/>
    </row>
    <row r="56" spans="5:113" ht="13.5" customHeight="1">
      <c r="E56" s="250"/>
      <c r="F56" s="250"/>
      <c r="H56" s="250"/>
      <c r="I56" s="250"/>
      <c r="J56" s="250"/>
      <c r="K56" s="250"/>
      <c r="L56" s="250"/>
      <c r="M56" s="250"/>
      <c r="N56" s="250"/>
      <c r="O56" s="250"/>
      <c r="P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250"/>
      <c r="CR56" s="250"/>
      <c r="CS56" s="250"/>
      <c r="CT56" s="250"/>
      <c r="CU56" s="250"/>
      <c r="CV56" s="250"/>
      <c r="CW56" s="250"/>
      <c r="CX56" s="250"/>
      <c r="CY56" s="250"/>
      <c r="CZ56" s="61"/>
      <c r="DA56" s="61"/>
      <c r="DB56" s="61"/>
      <c r="DC56" s="61"/>
      <c r="DD56" s="61"/>
      <c r="DE56" s="61"/>
      <c r="DF56" s="61"/>
      <c r="DG56" s="61"/>
      <c r="DH56" s="61"/>
      <c r="DI56" s="61"/>
    </row>
    <row r="57" spans="5:113" ht="13.5" customHeight="1">
      <c r="E57" s="250"/>
      <c r="F57" s="250"/>
      <c r="H57" s="250"/>
      <c r="I57" s="250"/>
      <c r="J57" s="250"/>
      <c r="K57" s="250"/>
      <c r="L57" s="250"/>
      <c r="M57" s="250"/>
      <c r="N57" s="250"/>
      <c r="O57" s="250"/>
      <c r="P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250"/>
      <c r="CR57" s="250"/>
      <c r="CS57" s="250"/>
      <c r="CT57" s="250"/>
      <c r="CU57" s="250"/>
      <c r="CV57" s="250"/>
      <c r="CW57" s="250"/>
      <c r="CX57" s="250"/>
      <c r="CY57" s="250"/>
      <c r="CZ57" s="61"/>
      <c r="DA57" s="61"/>
      <c r="DB57" s="61"/>
      <c r="DC57" s="61"/>
      <c r="DD57" s="61"/>
      <c r="DE57" s="61"/>
      <c r="DF57" s="61"/>
      <c r="DG57" s="61"/>
      <c r="DH57" s="61"/>
      <c r="DI57" s="61"/>
    </row>
    <row r="58" spans="5:113" ht="13.5" customHeight="1">
      <c r="E58" s="250"/>
      <c r="F58" s="250"/>
      <c r="H58" s="250"/>
      <c r="I58" s="250"/>
      <c r="J58" s="250"/>
      <c r="K58" s="250"/>
      <c r="L58" s="250"/>
      <c r="M58" s="250"/>
      <c r="N58" s="250"/>
      <c r="O58" s="250"/>
      <c r="P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250"/>
      <c r="CR58" s="250"/>
      <c r="CS58" s="250"/>
      <c r="CT58" s="250"/>
      <c r="CU58" s="250"/>
      <c r="CV58" s="250"/>
      <c r="CW58" s="250"/>
      <c r="CX58" s="250"/>
      <c r="CY58" s="250"/>
      <c r="CZ58" s="61"/>
      <c r="DA58" s="61"/>
      <c r="DB58" s="61"/>
      <c r="DC58" s="61"/>
      <c r="DD58" s="61"/>
      <c r="DE58" s="61"/>
      <c r="DF58" s="61"/>
      <c r="DG58" s="61"/>
      <c r="DH58" s="61"/>
      <c r="DI58" s="61"/>
    </row>
    <row r="59" spans="5:113" ht="13.5" customHeight="1">
      <c r="E59" s="250"/>
      <c r="F59" s="250"/>
      <c r="H59" s="250"/>
      <c r="I59" s="250"/>
      <c r="J59" s="250"/>
      <c r="K59" s="250"/>
      <c r="L59" s="250"/>
      <c r="M59" s="250"/>
      <c r="N59" s="250"/>
      <c r="O59" s="250"/>
      <c r="P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250"/>
      <c r="CR59" s="250"/>
      <c r="CS59" s="250"/>
      <c r="CT59" s="250"/>
      <c r="CU59" s="250"/>
      <c r="CV59" s="250"/>
      <c r="CW59" s="250"/>
      <c r="CX59" s="250"/>
      <c r="CY59" s="250"/>
      <c r="CZ59" s="61"/>
      <c r="DA59" s="61"/>
      <c r="DB59" s="61"/>
      <c r="DC59" s="61"/>
      <c r="DD59" s="61"/>
      <c r="DE59" s="61"/>
      <c r="DF59" s="61"/>
      <c r="DG59" s="61"/>
      <c r="DH59" s="61"/>
      <c r="DI59" s="61"/>
    </row>
    <row r="60" spans="5:113" ht="13.5" customHeight="1">
      <c r="E60" s="250"/>
      <c r="F60" s="250"/>
      <c r="H60" s="250"/>
      <c r="I60" s="250"/>
      <c r="J60" s="250"/>
      <c r="K60" s="250"/>
      <c r="L60" s="250"/>
      <c r="M60" s="250"/>
      <c r="N60" s="250"/>
      <c r="O60" s="250"/>
      <c r="P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250"/>
      <c r="CR60" s="250"/>
      <c r="CS60" s="250"/>
      <c r="CT60" s="250"/>
      <c r="CU60" s="250"/>
      <c r="CV60" s="250"/>
      <c r="CW60" s="250"/>
      <c r="CX60" s="250"/>
      <c r="CY60" s="250"/>
      <c r="CZ60" s="61"/>
      <c r="DA60" s="61"/>
      <c r="DB60" s="61"/>
      <c r="DC60" s="61"/>
      <c r="DD60" s="61"/>
      <c r="DE60" s="61"/>
      <c r="DF60" s="61"/>
      <c r="DG60" s="61"/>
      <c r="DH60" s="61"/>
      <c r="DI60" s="61"/>
    </row>
    <row r="61" spans="5:113" ht="13.5" customHeight="1">
      <c r="E61" s="250"/>
      <c r="F61" s="250"/>
      <c r="H61" s="250"/>
      <c r="I61" s="250"/>
      <c r="J61" s="250"/>
      <c r="K61" s="250"/>
      <c r="L61" s="250"/>
      <c r="M61" s="250"/>
      <c r="N61" s="250"/>
      <c r="O61" s="250"/>
      <c r="P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250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250"/>
      <c r="CR61" s="250"/>
      <c r="CS61" s="250"/>
      <c r="CT61" s="250"/>
      <c r="CU61" s="250"/>
      <c r="CV61" s="250"/>
      <c r="CW61" s="250"/>
      <c r="CX61" s="250"/>
      <c r="CY61" s="250"/>
      <c r="CZ61" s="61"/>
      <c r="DA61" s="61"/>
      <c r="DB61" s="61"/>
      <c r="DC61" s="61"/>
      <c r="DD61" s="61"/>
      <c r="DE61" s="61"/>
      <c r="DF61" s="61"/>
      <c r="DG61" s="61"/>
      <c r="DH61" s="61"/>
      <c r="DI61" s="61"/>
    </row>
    <row r="62" spans="5:113" ht="13.5" customHeight="1">
      <c r="E62" s="250"/>
      <c r="F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250"/>
      <c r="CR62" s="250"/>
      <c r="CS62" s="250"/>
      <c r="CT62" s="250"/>
      <c r="CU62" s="250"/>
      <c r="CV62" s="250"/>
      <c r="CW62" s="250"/>
      <c r="CX62" s="250"/>
      <c r="CY62" s="250"/>
      <c r="CZ62" s="61"/>
      <c r="DA62" s="61"/>
      <c r="DB62" s="61"/>
      <c r="DC62" s="61"/>
      <c r="DD62" s="61"/>
      <c r="DE62" s="61"/>
      <c r="DF62" s="61"/>
      <c r="DG62" s="61"/>
      <c r="DH62" s="61"/>
      <c r="DI62" s="61"/>
    </row>
    <row r="63" spans="5:113" ht="13.5" customHeight="1">
      <c r="E63" s="250"/>
      <c r="F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250"/>
      <c r="CR63" s="250"/>
      <c r="CS63" s="250"/>
      <c r="CT63" s="250"/>
      <c r="CU63" s="250"/>
      <c r="CV63" s="250"/>
      <c r="CW63" s="250"/>
      <c r="CX63" s="250"/>
      <c r="CY63" s="250"/>
      <c r="CZ63" s="61"/>
      <c r="DA63" s="61"/>
      <c r="DB63" s="61"/>
      <c r="DC63" s="61"/>
      <c r="DD63" s="61"/>
      <c r="DE63" s="61"/>
      <c r="DF63" s="61"/>
      <c r="DG63" s="61"/>
      <c r="DH63" s="61"/>
      <c r="DI63" s="61"/>
    </row>
    <row r="64" spans="5:113" ht="13.5" customHeight="1">
      <c r="E64" s="250"/>
      <c r="F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250"/>
      <c r="CR64" s="250"/>
      <c r="CS64" s="250"/>
      <c r="CT64" s="250"/>
      <c r="CU64" s="250"/>
      <c r="CV64" s="250"/>
      <c r="CW64" s="250"/>
      <c r="CX64" s="250"/>
      <c r="CY64" s="250"/>
      <c r="CZ64" s="61"/>
      <c r="DA64" s="61"/>
      <c r="DB64" s="61"/>
      <c r="DC64" s="61"/>
      <c r="DD64" s="61"/>
      <c r="DE64" s="61"/>
      <c r="DF64" s="61"/>
      <c r="DG64" s="61"/>
      <c r="DH64" s="61"/>
      <c r="DI64" s="61"/>
    </row>
    <row r="65" spans="5:113" ht="13.5" customHeight="1">
      <c r="E65" s="250"/>
      <c r="F65" s="250"/>
      <c r="H65" s="250"/>
      <c r="I65" s="250"/>
      <c r="J65" s="250"/>
      <c r="K65" s="250"/>
      <c r="L65" s="250"/>
      <c r="M65" s="250"/>
      <c r="N65" s="250"/>
      <c r="O65" s="250"/>
      <c r="P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250"/>
      <c r="CR65" s="250"/>
      <c r="CS65" s="250"/>
      <c r="CT65" s="250"/>
      <c r="CU65" s="250"/>
      <c r="CV65" s="250"/>
      <c r="CW65" s="250"/>
      <c r="CX65" s="250"/>
      <c r="CY65" s="250"/>
      <c r="CZ65" s="61"/>
      <c r="DA65" s="61"/>
      <c r="DB65" s="61"/>
      <c r="DC65" s="61"/>
      <c r="DD65" s="61"/>
      <c r="DE65" s="61"/>
      <c r="DF65" s="61"/>
      <c r="DG65" s="61"/>
      <c r="DH65" s="61"/>
      <c r="DI65" s="61"/>
    </row>
    <row r="66" spans="5:113" ht="13.5" customHeight="1">
      <c r="E66" s="250"/>
      <c r="F66" s="250"/>
      <c r="H66" s="250"/>
      <c r="I66" s="250"/>
      <c r="J66" s="250"/>
      <c r="K66" s="250"/>
      <c r="L66" s="250"/>
      <c r="M66" s="250"/>
      <c r="N66" s="250"/>
      <c r="O66" s="250"/>
      <c r="P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250"/>
      <c r="CR66" s="250"/>
      <c r="CS66" s="250"/>
      <c r="CT66" s="250"/>
      <c r="CU66" s="250"/>
      <c r="CV66" s="250"/>
      <c r="CW66" s="250"/>
      <c r="CX66" s="250"/>
      <c r="CY66" s="250"/>
      <c r="CZ66" s="61"/>
      <c r="DA66" s="61"/>
      <c r="DB66" s="61"/>
      <c r="DC66" s="61"/>
      <c r="DD66" s="61"/>
      <c r="DE66" s="61"/>
      <c r="DF66" s="61"/>
      <c r="DG66" s="61"/>
      <c r="DH66" s="61"/>
      <c r="DI66" s="61"/>
    </row>
    <row r="67" spans="5:113" ht="13.5" customHeight="1">
      <c r="E67" s="250"/>
      <c r="F67" s="250"/>
      <c r="H67" s="250"/>
      <c r="I67" s="250"/>
      <c r="J67" s="250"/>
      <c r="K67" s="250"/>
      <c r="L67" s="250"/>
      <c r="M67" s="250"/>
      <c r="N67" s="250"/>
      <c r="O67" s="250"/>
      <c r="P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250"/>
      <c r="CR67" s="250"/>
      <c r="CS67" s="250"/>
      <c r="CT67" s="250"/>
      <c r="CU67" s="250"/>
      <c r="CV67" s="250"/>
      <c r="CW67" s="250"/>
      <c r="CX67" s="250"/>
      <c r="CY67" s="250"/>
      <c r="CZ67" s="61"/>
      <c r="DA67" s="61"/>
      <c r="DB67" s="61"/>
      <c r="DC67" s="61"/>
      <c r="DD67" s="61"/>
      <c r="DE67" s="61"/>
      <c r="DF67" s="61"/>
      <c r="DG67" s="61"/>
      <c r="DH67" s="61"/>
      <c r="DI67" s="61"/>
    </row>
    <row r="68" spans="5:113" ht="13.5" customHeight="1">
      <c r="E68" s="250"/>
      <c r="F68" s="250"/>
      <c r="H68" s="250"/>
      <c r="I68" s="250"/>
      <c r="J68" s="250"/>
      <c r="K68" s="250"/>
      <c r="L68" s="250"/>
      <c r="M68" s="250"/>
      <c r="N68" s="250"/>
      <c r="O68" s="250"/>
      <c r="P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250"/>
      <c r="CR68" s="250"/>
      <c r="CS68" s="250"/>
      <c r="CT68" s="250"/>
      <c r="CU68" s="250"/>
      <c r="CV68" s="250"/>
      <c r="CW68" s="250"/>
      <c r="CX68" s="250"/>
      <c r="CY68" s="250"/>
      <c r="CZ68" s="61"/>
      <c r="DA68" s="61"/>
      <c r="DB68" s="61"/>
      <c r="DC68" s="61"/>
      <c r="DD68" s="61"/>
      <c r="DE68" s="61"/>
      <c r="DF68" s="61"/>
      <c r="DG68" s="61"/>
      <c r="DH68" s="61"/>
      <c r="DI68" s="61"/>
    </row>
    <row r="69" spans="5:113" ht="13.5" customHeight="1">
      <c r="E69" s="250"/>
      <c r="F69" s="250"/>
      <c r="H69" s="250"/>
      <c r="I69" s="250"/>
      <c r="J69" s="250"/>
      <c r="K69" s="250"/>
      <c r="L69" s="250"/>
      <c r="M69" s="250"/>
      <c r="N69" s="250"/>
      <c r="O69" s="250"/>
      <c r="P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250"/>
      <c r="CR69" s="250"/>
      <c r="CS69" s="250"/>
      <c r="CT69" s="250"/>
      <c r="CU69" s="250"/>
      <c r="CV69" s="250"/>
      <c r="CW69" s="250"/>
      <c r="CX69" s="250"/>
      <c r="CY69" s="250"/>
      <c r="CZ69" s="61"/>
      <c r="DA69" s="61"/>
      <c r="DB69" s="61"/>
      <c r="DC69" s="61"/>
      <c r="DD69" s="61"/>
      <c r="DE69" s="61"/>
      <c r="DF69" s="61"/>
      <c r="DG69" s="61"/>
      <c r="DH69" s="61"/>
      <c r="DI69" s="61"/>
    </row>
    <row r="70" spans="5:113" ht="13.5" customHeight="1">
      <c r="E70" s="250"/>
      <c r="F70" s="250"/>
      <c r="H70" s="250"/>
      <c r="I70" s="250"/>
      <c r="J70" s="250"/>
      <c r="K70" s="250"/>
      <c r="L70" s="250"/>
      <c r="M70" s="250"/>
      <c r="N70" s="250"/>
      <c r="O70" s="250"/>
      <c r="P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250"/>
      <c r="CR70" s="250"/>
      <c r="CS70" s="250"/>
      <c r="CT70" s="250"/>
      <c r="CU70" s="250"/>
      <c r="CV70" s="250"/>
      <c r="CW70" s="250"/>
      <c r="CX70" s="250"/>
      <c r="CY70" s="250"/>
      <c r="CZ70" s="61"/>
      <c r="DA70" s="61"/>
      <c r="DB70" s="61"/>
      <c r="DC70" s="61"/>
      <c r="DD70" s="61"/>
      <c r="DE70" s="61"/>
      <c r="DF70" s="61"/>
      <c r="DG70" s="61"/>
      <c r="DH70" s="61"/>
      <c r="DI70" s="61"/>
    </row>
    <row r="71" spans="5:113" ht="13.5" customHeight="1">
      <c r="E71" s="250"/>
      <c r="F71" s="250"/>
      <c r="H71" s="250"/>
      <c r="I71" s="250"/>
      <c r="J71" s="250"/>
      <c r="K71" s="250"/>
      <c r="L71" s="250"/>
      <c r="M71" s="250"/>
      <c r="N71" s="250"/>
      <c r="O71" s="250"/>
      <c r="P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250"/>
      <c r="CR71" s="250"/>
      <c r="CS71" s="250"/>
      <c r="CT71" s="250"/>
      <c r="CU71" s="250"/>
      <c r="CV71" s="250"/>
      <c r="CW71" s="250"/>
      <c r="CX71" s="250"/>
      <c r="CY71" s="250"/>
      <c r="CZ71" s="61"/>
      <c r="DA71" s="61"/>
      <c r="DB71" s="61"/>
      <c r="DC71" s="61"/>
      <c r="DD71" s="61"/>
      <c r="DE71" s="61"/>
      <c r="DF71" s="61"/>
      <c r="DG71" s="61"/>
      <c r="DH71" s="61"/>
      <c r="DI71" s="61"/>
    </row>
    <row r="72" spans="5:113" ht="13.5" customHeight="1">
      <c r="E72" s="250"/>
      <c r="F72" s="250"/>
      <c r="H72" s="250"/>
      <c r="I72" s="250"/>
      <c r="J72" s="250"/>
      <c r="K72" s="250"/>
      <c r="L72" s="250"/>
      <c r="M72" s="250"/>
      <c r="N72" s="250"/>
      <c r="O72" s="250"/>
      <c r="P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250"/>
      <c r="CR72" s="250"/>
      <c r="CS72" s="250"/>
      <c r="CT72" s="250"/>
      <c r="CU72" s="250"/>
      <c r="CV72" s="250"/>
      <c r="CW72" s="250"/>
      <c r="CX72" s="250"/>
      <c r="CY72" s="250"/>
      <c r="CZ72" s="61"/>
      <c r="DA72" s="61"/>
      <c r="DB72" s="61"/>
      <c r="DC72" s="61"/>
      <c r="DD72" s="61"/>
      <c r="DE72" s="61"/>
      <c r="DF72" s="61"/>
      <c r="DG72" s="61"/>
      <c r="DH72" s="61"/>
      <c r="DI72" s="61"/>
    </row>
    <row r="73" spans="5:113" ht="13.5" customHeight="1">
      <c r="E73" s="250"/>
      <c r="F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250"/>
      <c r="CR73" s="250"/>
      <c r="CS73" s="250"/>
      <c r="CT73" s="250"/>
      <c r="CU73" s="250"/>
      <c r="CV73" s="250"/>
      <c r="CW73" s="250"/>
      <c r="CX73" s="250"/>
      <c r="CY73" s="250"/>
      <c r="CZ73" s="61"/>
      <c r="DA73" s="61"/>
      <c r="DB73" s="61"/>
      <c r="DC73" s="61"/>
      <c r="DD73" s="61"/>
      <c r="DE73" s="61"/>
      <c r="DF73" s="61"/>
      <c r="DG73" s="61"/>
      <c r="DH73" s="61"/>
      <c r="DI73" s="61"/>
    </row>
    <row r="74" spans="5:113" ht="13.5" customHeight="1">
      <c r="E74" s="250"/>
      <c r="F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250"/>
      <c r="CR74" s="250"/>
      <c r="CS74" s="250"/>
      <c r="CT74" s="250"/>
      <c r="CU74" s="250"/>
      <c r="CV74" s="250"/>
      <c r="CW74" s="250"/>
      <c r="CX74" s="250"/>
      <c r="CY74" s="250"/>
      <c r="CZ74" s="61"/>
      <c r="DA74" s="61"/>
      <c r="DB74" s="61"/>
      <c r="DC74" s="61"/>
      <c r="DD74" s="61"/>
      <c r="DE74" s="61"/>
      <c r="DF74" s="61"/>
      <c r="DG74" s="61"/>
      <c r="DH74" s="61"/>
      <c r="DI74" s="61"/>
    </row>
    <row r="75" spans="5:113" ht="13.5" customHeight="1">
      <c r="E75" s="250"/>
      <c r="F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250"/>
      <c r="CR75" s="250"/>
      <c r="CS75" s="250"/>
      <c r="CT75" s="250"/>
      <c r="CU75" s="250"/>
      <c r="CV75" s="250"/>
      <c r="CW75" s="250"/>
      <c r="CX75" s="250"/>
      <c r="CY75" s="250"/>
      <c r="CZ75" s="61"/>
      <c r="DA75" s="61"/>
      <c r="DB75" s="61"/>
      <c r="DC75" s="61"/>
      <c r="DD75" s="61"/>
      <c r="DE75" s="61"/>
      <c r="DF75" s="61"/>
      <c r="DG75" s="61"/>
      <c r="DH75" s="61"/>
      <c r="DI75" s="61"/>
    </row>
    <row r="76" spans="5:113" ht="13.5" customHeight="1">
      <c r="E76" s="250"/>
      <c r="F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250"/>
      <c r="CR76" s="250"/>
      <c r="CS76" s="250"/>
      <c r="CT76" s="250"/>
      <c r="CU76" s="250"/>
      <c r="CV76" s="250"/>
      <c r="CW76" s="250"/>
      <c r="CX76" s="250"/>
      <c r="CY76" s="250"/>
      <c r="CZ76" s="61"/>
      <c r="DA76" s="61"/>
      <c r="DB76" s="61"/>
      <c r="DC76" s="61"/>
      <c r="DD76" s="61"/>
      <c r="DE76" s="61"/>
      <c r="DF76" s="61"/>
      <c r="DG76" s="61"/>
      <c r="DH76" s="61"/>
      <c r="DI76" s="61"/>
    </row>
    <row r="77" spans="5:113" ht="13.5" customHeight="1">
      <c r="E77" s="250"/>
      <c r="F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250"/>
      <c r="CR77" s="250"/>
      <c r="CS77" s="250"/>
      <c r="CT77" s="250"/>
      <c r="CU77" s="250"/>
      <c r="CV77" s="250"/>
      <c r="CW77" s="250"/>
      <c r="CX77" s="250"/>
      <c r="CY77" s="250"/>
      <c r="CZ77" s="61"/>
      <c r="DA77" s="61"/>
      <c r="DB77" s="61"/>
      <c r="DC77" s="61"/>
      <c r="DD77" s="61"/>
      <c r="DE77" s="61"/>
      <c r="DF77" s="61"/>
      <c r="DG77" s="61"/>
      <c r="DH77" s="61"/>
      <c r="DI77" s="61"/>
    </row>
    <row r="78" spans="5:113" ht="13.5" customHeight="1">
      <c r="E78" s="250"/>
      <c r="F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250"/>
      <c r="CR78" s="250"/>
      <c r="CS78" s="250"/>
      <c r="CT78" s="250"/>
      <c r="CU78" s="250"/>
      <c r="CV78" s="250"/>
      <c r="CW78" s="250"/>
      <c r="CX78" s="250"/>
      <c r="CY78" s="250"/>
      <c r="CZ78" s="61"/>
      <c r="DA78" s="61"/>
      <c r="DB78" s="61"/>
      <c r="DC78" s="61"/>
      <c r="DD78" s="61"/>
      <c r="DE78" s="61"/>
      <c r="DF78" s="61"/>
      <c r="DG78" s="61"/>
      <c r="DH78" s="61"/>
      <c r="DI78" s="61"/>
    </row>
    <row r="79" spans="5:113" ht="13.5" customHeight="1">
      <c r="E79" s="250"/>
      <c r="F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250"/>
      <c r="CR79" s="250"/>
      <c r="CS79" s="250"/>
      <c r="CT79" s="250"/>
      <c r="CU79" s="250"/>
      <c r="CV79" s="250"/>
      <c r="CW79" s="250"/>
      <c r="CX79" s="250"/>
      <c r="CY79" s="250"/>
      <c r="CZ79" s="61"/>
      <c r="DA79" s="61"/>
      <c r="DB79" s="61"/>
      <c r="DC79" s="61"/>
      <c r="DD79" s="61"/>
      <c r="DE79" s="61"/>
      <c r="DF79" s="61"/>
      <c r="DG79" s="61"/>
      <c r="DH79" s="61"/>
      <c r="DI79" s="61"/>
    </row>
    <row r="80" spans="5:113" ht="13.5" customHeight="1">
      <c r="E80" s="250"/>
      <c r="F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250"/>
      <c r="CR80" s="250"/>
      <c r="CS80" s="250"/>
      <c r="CT80" s="250"/>
      <c r="CU80" s="250"/>
      <c r="CV80" s="250"/>
      <c r="CW80" s="250"/>
      <c r="CX80" s="250"/>
      <c r="CY80" s="250"/>
      <c r="CZ80" s="61"/>
      <c r="DA80" s="61"/>
      <c r="DB80" s="61"/>
      <c r="DC80" s="61"/>
      <c r="DD80" s="61"/>
      <c r="DE80" s="61"/>
      <c r="DF80" s="61"/>
      <c r="DG80" s="61"/>
      <c r="DH80" s="61"/>
      <c r="DI80" s="61"/>
    </row>
    <row r="81" spans="3:113" ht="13.5" customHeight="1">
      <c r="E81" s="250"/>
      <c r="F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250"/>
      <c r="CR81" s="250"/>
      <c r="CS81" s="250"/>
      <c r="CT81" s="250"/>
      <c r="CU81" s="250"/>
      <c r="CV81" s="250"/>
      <c r="CW81" s="250"/>
      <c r="CX81" s="250"/>
      <c r="CY81" s="250"/>
      <c r="CZ81" s="61"/>
      <c r="DA81" s="61"/>
      <c r="DB81" s="61"/>
      <c r="DC81" s="61"/>
      <c r="DD81" s="61"/>
      <c r="DE81" s="61"/>
      <c r="DF81" s="61"/>
      <c r="DG81" s="61"/>
      <c r="DH81" s="61"/>
      <c r="DI81" s="61"/>
    </row>
    <row r="82" spans="3:113" ht="13.5" customHeight="1">
      <c r="E82" s="250"/>
      <c r="F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250"/>
      <c r="CR82" s="250"/>
      <c r="CS82" s="250"/>
      <c r="CT82" s="250"/>
      <c r="CU82" s="250"/>
      <c r="CV82" s="250"/>
      <c r="CW82" s="250"/>
      <c r="CX82" s="250"/>
      <c r="CY82" s="250"/>
      <c r="CZ82" s="61"/>
      <c r="DA82" s="61"/>
      <c r="DB82" s="61"/>
      <c r="DC82" s="61"/>
      <c r="DD82" s="61"/>
      <c r="DE82" s="61"/>
      <c r="DF82" s="61"/>
      <c r="DG82" s="61"/>
      <c r="DH82" s="61"/>
      <c r="DI82" s="61"/>
    </row>
    <row r="83" spans="3:113" ht="13.5" customHeight="1">
      <c r="E83" s="250"/>
      <c r="F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250"/>
      <c r="CR83" s="250"/>
      <c r="CS83" s="250"/>
      <c r="CT83" s="250"/>
      <c r="CU83" s="250"/>
      <c r="CV83" s="250"/>
      <c r="CW83" s="250"/>
      <c r="CX83" s="250"/>
      <c r="CY83" s="250"/>
      <c r="CZ83" s="61"/>
      <c r="DA83" s="61"/>
      <c r="DB83" s="61"/>
      <c r="DC83" s="61"/>
      <c r="DD83" s="61"/>
      <c r="DE83" s="61"/>
      <c r="DF83" s="61"/>
      <c r="DG83" s="61"/>
      <c r="DH83" s="61"/>
      <c r="DI83" s="61"/>
    </row>
    <row r="84" spans="3:113" ht="13.5" customHeight="1">
      <c r="E84" s="250"/>
      <c r="F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250"/>
      <c r="CR84" s="250"/>
      <c r="CS84" s="250"/>
      <c r="CT84" s="250"/>
      <c r="CU84" s="250"/>
      <c r="CV84" s="250"/>
      <c r="CW84" s="250"/>
      <c r="CX84" s="250"/>
      <c r="CY84" s="250"/>
      <c r="CZ84" s="61"/>
      <c r="DA84" s="61"/>
      <c r="DB84" s="61"/>
      <c r="DC84" s="61"/>
      <c r="DD84" s="61"/>
      <c r="DE84" s="61"/>
      <c r="DF84" s="61"/>
      <c r="DG84" s="61"/>
      <c r="DH84" s="61"/>
      <c r="DI84" s="61"/>
    </row>
    <row r="85" spans="3:113" ht="13.5" customHeight="1">
      <c r="E85" s="250"/>
      <c r="F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250"/>
      <c r="CR85" s="250"/>
      <c r="CS85" s="250"/>
      <c r="CT85" s="250"/>
      <c r="CU85" s="250"/>
      <c r="CV85" s="250"/>
      <c r="CW85" s="250"/>
      <c r="CX85" s="250"/>
      <c r="CY85" s="250"/>
      <c r="CZ85" s="61"/>
      <c r="DA85" s="61"/>
      <c r="DB85" s="61"/>
      <c r="DC85" s="61"/>
      <c r="DD85" s="61"/>
      <c r="DE85" s="61"/>
      <c r="DF85" s="61"/>
      <c r="DG85" s="61"/>
      <c r="DH85" s="61"/>
      <c r="DI85" s="61"/>
    </row>
    <row r="86" spans="3:113" ht="13.5" customHeight="1">
      <c r="E86" s="250"/>
      <c r="F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250"/>
      <c r="CR86" s="250"/>
      <c r="CS86" s="250"/>
      <c r="CT86" s="250"/>
      <c r="CU86" s="250"/>
      <c r="CV86" s="250"/>
      <c r="CW86" s="250"/>
      <c r="CX86" s="250"/>
      <c r="CY86" s="250"/>
      <c r="CZ86" s="61"/>
      <c r="DA86" s="61"/>
      <c r="DB86" s="61"/>
      <c r="DC86" s="61"/>
      <c r="DD86" s="61"/>
      <c r="DE86" s="61"/>
      <c r="DF86" s="61"/>
      <c r="DG86" s="61"/>
      <c r="DH86" s="61"/>
      <c r="DI86" s="61"/>
    </row>
    <row r="87" spans="3:113" ht="13.5" customHeight="1">
      <c r="E87" s="250"/>
      <c r="F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250"/>
      <c r="CR87" s="250"/>
      <c r="CS87" s="250"/>
      <c r="CT87" s="250"/>
      <c r="CU87" s="250"/>
      <c r="CV87" s="250"/>
      <c r="CW87" s="250"/>
      <c r="CX87" s="250"/>
      <c r="CY87" s="250"/>
      <c r="CZ87" s="61"/>
      <c r="DA87" s="61"/>
      <c r="DB87" s="61"/>
      <c r="DC87" s="61"/>
      <c r="DD87" s="61"/>
      <c r="DE87" s="61"/>
      <c r="DF87" s="61"/>
      <c r="DG87" s="61"/>
      <c r="DH87" s="61"/>
      <c r="DI87" s="61"/>
    </row>
    <row r="88" spans="3:113" ht="13.5" customHeight="1">
      <c r="E88" s="250"/>
      <c r="F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250"/>
      <c r="CR88" s="250"/>
      <c r="CS88" s="250"/>
      <c r="CT88" s="250"/>
      <c r="CU88" s="250"/>
      <c r="CV88" s="250"/>
      <c r="CW88" s="250"/>
      <c r="CX88" s="250"/>
      <c r="CY88" s="250"/>
      <c r="CZ88" s="61"/>
      <c r="DA88" s="61"/>
      <c r="DB88" s="61"/>
      <c r="DC88" s="61"/>
      <c r="DD88" s="61"/>
      <c r="DE88" s="61"/>
      <c r="DF88" s="61"/>
      <c r="DG88" s="61"/>
      <c r="DH88" s="61"/>
      <c r="DI88" s="61"/>
    </row>
    <row r="89" spans="3:113" ht="13.5" customHeight="1">
      <c r="E89" s="250"/>
      <c r="F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250"/>
      <c r="CR89" s="250"/>
      <c r="CS89" s="250"/>
      <c r="CT89" s="250"/>
      <c r="CU89" s="250"/>
      <c r="CV89" s="250"/>
      <c r="CW89" s="250"/>
      <c r="CX89" s="250"/>
      <c r="CY89" s="250"/>
      <c r="CZ89" s="61"/>
      <c r="DA89" s="61"/>
      <c r="DB89" s="61"/>
      <c r="DC89" s="61"/>
      <c r="DD89" s="61"/>
      <c r="DE89" s="61"/>
      <c r="DF89" s="61"/>
      <c r="DG89" s="61"/>
      <c r="DH89" s="61"/>
      <c r="DI89" s="61"/>
    </row>
    <row r="90" spans="3:113" ht="13.5" customHeight="1">
      <c r="E90" s="250"/>
      <c r="F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250"/>
      <c r="CR90" s="250"/>
      <c r="CS90" s="250"/>
      <c r="CT90" s="250"/>
      <c r="CU90" s="250"/>
      <c r="CV90" s="250"/>
      <c r="CW90" s="250"/>
      <c r="CX90" s="250"/>
      <c r="CY90" s="250"/>
      <c r="CZ90" s="61"/>
      <c r="DA90" s="61"/>
      <c r="DB90" s="61"/>
      <c r="DC90" s="61"/>
      <c r="DD90" s="61"/>
      <c r="DE90" s="61"/>
      <c r="DF90" s="61"/>
      <c r="DG90" s="61"/>
      <c r="DH90" s="61"/>
      <c r="DI90" s="61"/>
    </row>
    <row r="91" spans="3:113" ht="13.5" customHeight="1">
      <c r="E91" s="250"/>
      <c r="F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250"/>
      <c r="CR91" s="250"/>
      <c r="CS91" s="250"/>
      <c r="CT91" s="250"/>
      <c r="CU91" s="250"/>
      <c r="CV91" s="250"/>
      <c r="CW91" s="250"/>
      <c r="CX91" s="250"/>
      <c r="CY91" s="250"/>
      <c r="CZ91" s="61"/>
      <c r="DA91" s="61"/>
      <c r="DB91" s="61"/>
      <c r="DC91" s="61"/>
      <c r="DD91" s="61"/>
      <c r="DE91" s="61"/>
      <c r="DF91" s="61"/>
      <c r="DG91" s="61"/>
      <c r="DH91" s="61"/>
      <c r="DI91" s="61"/>
    </row>
    <row r="92" spans="3:113" ht="13.5" customHeight="1">
      <c r="E92" s="250"/>
      <c r="F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250"/>
      <c r="CR92" s="250"/>
      <c r="CS92" s="250"/>
      <c r="CT92" s="250"/>
      <c r="CU92" s="250"/>
      <c r="CV92" s="250"/>
      <c r="CW92" s="250"/>
      <c r="CX92" s="250"/>
      <c r="CY92" s="250"/>
      <c r="CZ92" s="61"/>
      <c r="DA92" s="61"/>
      <c r="DB92" s="61"/>
      <c r="DC92" s="61"/>
      <c r="DD92" s="61"/>
      <c r="DE92" s="61"/>
      <c r="DF92" s="61"/>
      <c r="DG92" s="61"/>
      <c r="DH92" s="61"/>
      <c r="DI92" s="61"/>
    </row>
    <row r="93" spans="3:113" ht="13.5" customHeight="1">
      <c r="E93" s="250"/>
      <c r="F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250"/>
      <c r="CR93" s="250"/>
      <c r="CS93" s="250"/>
      <c r="CT93" s="250"/>
      <c r="CU93" s="250"/>
      <c r="CV93" s="250"/>
      <c r="CW93" s="250"/>
      <c r="CX93" s="250"/>
      <c r="CY93" s="250"/>
      <c r="CZ93" s="61"/>
      <c r="DA93" s="61"/>
      <c r="DB93" s="61"/>
      <c r="DC93" s="61"/>
      <c r="DD93" s="61"/>
      <c r="DE93" s="61"/>
      <c r="DF93" s="61"/>
      <c r="DG93" s="61"/>
      <c r="DH93" s="61"/>
      <c r="DI93" s="61"/>
    </row>
    <row r="94" spans="3:113" ht="13.5" customHeight="1">
      <c r="E94" s="250"/>
      <c r="F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250"/>
      <c r="CR94" s="250"/>
      <c r="CS94" s="250"/>
      <c r="CT94" s="250"/>
      <c r="CU94" s="250"/>
      <c r="CV94" s="250"/>
      <c r="CW94" s="250"/>
      <c r="CX94" s="250"/>
      <c r="CY94" s="250"/>
      <c r="CZ94" s="61"/>
      <c r="DA94" s="61"/>
      <c r="DB94" s="61"/>
      <c r="DC94" s="61"/>
      <c r="DD94" s="61"/>
      <c r="DE94" s="61"/>
      <c r="DF94" s="61"/>
      <c r="DG94" s="61"/>
      <c r="DH94" s="61"/>
      <c r="DI94" s="61"/>
    </row>
    <row r="95" spans="3:113" ht="13.5" customHeight="1">
      <c r="E95" s="250"/>
      <c r="F95" s="250"/>
      <c r="H95" s="250"/>
      <c r="I95" s="250"/>
      <c r="J95" s="250"/>
      <c r="K95" s="250"/>
      <c r="L95" s="250"/>
      <c r="M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250"/>
      <c r="CR95" s="250"/>
      <c r="CS95" s="250"/>
      <c r="CT95" s="250"/>
      <c r="CU95" s="250"/>
      <c r="CV95" s="250"/>
      <c r="CW95" s="250"/>
      <c r="CX95" s="250"/>
      <c r="CY95" s="250"/>
      <c r="CZ95" s="61"/>
      <c r="DA95" s="61"/>
      <c r="DB95" s="61"/>
      <c r="DC95" s="61"/>
      <c r="DD95" s="61"/>
      <c r="DE95" s="61"/>
      <c r="DF95" s="61"/>
      <c r="DG95" s="61"/>
      <c r="DH95" s="61"/>
      <c r="DI95" s="61"/>
    </row>
    <row r="96" spans="3:113" ht="13.5" customHeight="1">
      <c r="C96" s="59"/>
      <c r="D96" s="59"/>
      <c r="G96" s="59"/>
      <c r="CZ96" s="61"/>
      <c r="DA96" s="61"/>
      <c r="DB96" s="61"/>
      <c r="DC96" s="61"/>
      <c r="DD96" s="61"/>
      <c r="DE96" s="61"/>
      <c r="DF96" s="61"/>
      <c r="DG96" s="61"/>
      <c r="DH96" s="61"/>
      <c r="DI96" s="61"/>
    </row>
    <row r="97" spans="3:113" ht="13.5" customHeight="1">
      <c r="C97" s="59"/>
      <c r="D97" s="59"/>
      <c r="G97" s="59"/>
      <c r="CZ97" s="61"/>
      <c r="DA97" s="61"/>
      <c r="DB97" s="61"/>
      <c r="DC97" s="61"/>
      <c r="DD97" s="61"/>
      <c r="DE97" s="61"/>
      <c r="DF97" s="61"/>
      <c r="DG97" s="61"/>
      <c r="DH97" s="61"/>
      <c r="DI97" s="61"/>
    </row>
    <row r="98" spans="3:113" ht="13.5" customHeight="1">
      <c r="C98" s="59"/>
      <c r="D98" s="59"/>
      <c r="G98" s="59"/>
      <c r="CZ98" s="61"/>
      <c r="DA98" s="61"/>
      <c r="DB98" s="61"/>
      <c r="DC98" s="61"/>
      <c r="DD98" s="61"/>
      <c r="DE98" s="61"/>
      <c r="DF98" s="61"/>
      <c r="DG98" s="61"/>
      <c r="DH98" s="61"/>
      <c r="DI98" s="61"/>
    </row>
    <row r="99" spans="3:113" ht="13.5" customHeight="1">
      <c r="C99" s="59"/>
      <c r="D99" s="59"/>
      <c r="G99" s="59"/>
      <c r="CZ99" s="61"/>
      <c r="DA99" s="61"/>
      <c r="DB99" s="61"/>
      <c r="DC99" s="61"/>
      <c r="DD99" s="61"/>
      <c r="DE99" s="61"/>
      <c r="DF99" s="61"/>
      <c r="DG99" s="61"/>
      <c r="DH99" s="61"/>
      <c r="DI99" s="61"/>
    </row>
    <row r="100" spans="3:113" ht="13.5" customHeight="1">
      <c r="C100" s="59"/>
      <c r="D100" s="59"/>
      <c r="G100" s="59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</row>
    <row r="101" spans="3:113" ht="13.5" customHeight="1">
      <c r="C101" s="59"/>
      <c r="D101" s="59"/>
      <c r="G101" s="59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</row>
    <row r="102" spans="3:113" ht="13.5" customHeight="1">
      <c r="C102" s="59"/>
      <c r="D102" s="59"/>
      <c r="G102" s="59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</row>
    <row r="103" spans="3:113" ht="13.5" customHeight="1">
      <c r="C103" s="59"/>
      <c r="D103" s="59"/>
      <c r="G103" s="59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</row>
    <row r="104" spans="3:113" ht="13.5" customHeight="1">
      <c r="C104" s="59"/>
      <c r="D104" s="59"/>
      <c r="G104" s="59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</row>
    <row r="105" spans="3:113" ht="13.5" customHeight="1">
      <c r="C105" s="59"/>
      <c r="D105" s="59"/>
      <c r="G105" s="59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</row>
    <row r="106" spans="3:113" ht="13.5" customHeight="1">
      <c r="C106" s="59"/>
      <c r="D106" s="59"/>
      <c r="G106" s="59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</row>
    <row r="107" spans="3:113" ht="13.5" customHeight="1">
      <c r="C107" s="59"/>
      <c r="D107" s="59"/>
      <c r="G107" s="59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</row>
    <row r="108" spans="3:113" ht="13.5" customHeight="1">
      <c r="C108" s="59"/>
      <c r="D108" s="59"/>
      <c r="G108" s="59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</row>
    <row r="109" spans="3:113" ht="13.5" customHeight="1"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</row>
    <row r="110" spans="3:113" ht="13.5" customHeight="1"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</row>
    <row r="111" spans="3:113" ht="13.5" customHeight="1"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</row>
    <row r="112" spans="3:113" ht="13.5" customHeight="1"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</row>
    <row r="113" spans="104:113" ht="13.5" customHeight="1"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</row>
  </sheetData>
  <autoFilter ref="E1:E113" xr:uid="{00000000-0009-0000-0000-000000000000}"/>
  <dataConsolidate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86" priority="8" operator="lessThan">
      <formula>0</formula>
    </cfRule>
    <cfRule type="cellIs" dxfId="85" priority="9" operator="greaterThan">
      <formula>0</formula>
    </cfRule>
  </conditionalFormatting>
  <conditionalFormatting sqref="AH19:AH20">
    <cfRule type="cellIs" dxfId="84" priority="6" operator="lessThan">
      <formula>0</formula>
    </cfRule>
    <cfRule type="cellIs" dxfId="83" priority="7" operator="greaterThan">
      <formula>0</formula>
    </cfRule>
  </conditionalFormatting>
  <conditionalFormatting sqref="AH17">
    <cfRule type="cellIs" dxfId="82" priority="4" operator="lessThan">
      <formula>0</formula>
    </cfRule>
    <cfRule type="cellIs" dxfId="81" priority="5" operator="greaterThan">
      <formula>0</formula>
    </cfRule>
  </conditionalFormatting>
  <conditionalFormatting sqref="AH18">
    <cfRule type="cellIs" dxfId="80" priority="2" operator="lessThan">
      <formula>0</formula>
    </cfRule>
    <cfRule type="cellIs" dxfId="79" priority="3" operator="greaterThan">
      <formula>0</formula>
    </cfRule>
  </conditionalFormatting>
  <conditionalFormatting sqref="AH12:AQ16">
    <cfRule type="cellIs" dxfId="78" priority="1" operator="greaterThan">
      <formula>0</formula>
    </cfRule>
  </conditionalFormatting>
  <dataValidations count="2">
    <dataValidation type="list" allowBlank="1" showInputMessage="1" showErrorMessage="1" sqref="K12:K16" xr:uid="{F97CAA10-72A0-481F-BF5A-08BCEB8C8371}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I12:I16" xr:uid="{C3A86B56-4C1B-43DF-815B-DCAD0EF9E0F7}">
      <formula1>"1000 показов,клики,пакет,просмотры,engagement,вовлечение,неделя,месяц,единица,единиц,день"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71C8-16D4-4545-B960-0DF2283E9616}">
  <sheetPr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59" customWidth="1"/>
    <col min="2" max="2" width="6.140625" style="25" customWidth="1"/>
    <col min="3" max="3" width="5.42578125" style="284" customWidth="1"/>
    <col min="4" max="4" width="24.140625" style="284" hidden="1" customWidth="1"/>
    <col min="5" max="5" width="28.85546875" style="59" customWidth="1"/>
    <col min="6" max="6" width="45.7109375" style="59" customWidth="1"/>
    <col min="7" max="7" width="30.7109375" style="284" customWidth="1"/>
    <col min="8" max="8" width="18.42578125" style="59" customWidth="1" outlineLevel="1"/>
    <col min="9" max="9" width="16.5703125" style="59" customWidth="1" outlineLevel="1"/>
    <col min="10" max="10" width="4" style="59" customWidth="1" outlineLevel="1"/>
    <col min="11" max="11" width="11.42578125" style="59" customWidth="1" outlineLevel="1"/>
    <col min="12" max="12" width="12.7109375" style="59" customWidth="1" outlineLevel="1"/>
    <col min="13" max="13" width="14.28515625" style="59" customWidth="1" outlineLevel="1"/>
    <col min="14" max="14" width="16.85546875" style="59" customWidth="1"/>
    <col min="15" max="16" width="11.42578125" style="59" customWidth="1"/>
    <col min="17" max="17" width="13.5703125" style="59" customWidth="1"/>
    <col min="18" max="19" width="19.42578125" style="59" customWidth="1"/>
    <col min="20" max="29" width="12.85546875" style="59" customWidth="1"/>
    <col min="30" max="30" width="13.140625" style="59" customWidth="1"/>
    <col min="31" max="33" width="13.140625" style="59" hidden="1" customWidth="1"/>
    <col min="34" max="43" width="5.7109375" style="60" hidden="1" customWidth="1" outlineLevel="1"/>
    <col min="44" max="44" width="8.42578125" style="60" hidden="1" customWidth="1" outlineLevel="1"/>
    <col min="45" max="47" width="7.42578125" style="60" hidden="1" customWidth="1" outlineLevel="1"/>
    <col min="48" max="48" width="9" style="60" hidden="1" customWidth="1" outlineLevel="1"/>
    <col min="49" max="64" width="9" style="60" customWidth="1" outlineLevel="1"/>
    <col min="65" max="94" width="9" style="60" hidden="1" customWidth="1" outlineLevel="1"/>
    <col min="95" max="95" width="9" style="59" hidden="1" customWidth="1"/>
    <col min="96" max="96" width="17" style="59" hidden="1" customWidth="1"/>
    <col min="97" max="97" width="9.140625" style="59" customWidth="1"/>
    <col min="98" max="100" width="14.85546875" style="59" hidden="1" customWidth="1"/>
    <col min="101" max="101" width="9.140625" style="59" hidden="1" customWidth="1"/>
    <col min="102" max="16384" width="9.140625" style="59"/>
  </cols>
  <sheetData>
    <row r="1" spans="2:113" ht="15.75" customHeight="1">
      <c r="C1" s="58"/>
      <c r="D1" s="58"/>
      <c r="CZ1" s="61"/>
      <c r="DA1" s="61"/>
      <c r="DB1" s="61"/>
      <c r="DC1" s="61"/>
      <c r="DD1" s="61"/>
      <c r="DE1" s="61"/>
      <c r="DF1" s="61"/>
      <c r="DG1" s="61"/>
      <c r="DH1" s="61"/>
      <c r="DI1" s="61"/>
    </row>
    <row r="2" spans="2:113" ht="15.75" customHeight="1">
      <c r="C2" s="58"/>
      <c r="D2" s="58"/>
      <c r="F2" s="56" t="s">
        <v>2</v>
      </c>
      <c r="G2" s="284" t="s">
        <v>128</v>
      </c>
      <c r="M2" s="61"/>
      <c r="N2" s="61"/>
      <c r="O2" s="61"/>
      <c r="P2" s="61"/>
      <c r="Q2" s="61"/>
      <c r="R2" s="61"/>
      <c r="S2" s="61"/>
      <c r="AY2" s="244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CZ2" s="61"/>
      <c r="DA2" s="61"/>
      <c r="DB2" s="61"/>
      <c r="DC2" s="61"/>
      <c r="DD2" s="61"/>
      <c r="DE2" s="61"/>
      <c r="DF2" s="61"/>
      <c r="DG2" s="61"/>
      <c r="DH2" s="61"/>
      <c r="DI2" s="61"/>
    </row>
    <row r="3" spans="2:113" s="61" customFormat="1" ht="15.75" customHeight="1">
      <c r="B3" s="62"/>
      <c r="C3" s="63"/>
      <c r="D3" s="63"/>
      <c r="E3" s="64"/>
      <c r="F3" s="56" t="s">
        <v>3</v>
      </c>
      <c r="G3" s="284" t="s">
        <v>129</v>
      </c>
      <c r="H3" s="59"/>
      <c r="I3" s="59"/>
      <c r="J3" s="59"/>
      <c r="K3" s="59"/>
      <c r="L3" s="59"/>
      <c r="AN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2:113" s="61" customFormat="1" ht="15.75" customHeight="1">
      <c r="B4" s="65"/>
      <c r="C4" s="63"/>
      <c r="D4" s="63"/>
      <c r="F4" s="56" t="s">
        <v>4</v>
      </c>
      <c r="G4" s="284" t="s">
        <v>130</v>
      </c>
      <c r="H4" s="59"/>
      <c r="I4" s="59"/>
      <c r="J4" s="59"/>
      <c r="K4" s="59"/>
      <c r="L4" s="59"/>
      <c r="M4" s="59"/>
      <c r="R4" s="66"/>
      <c r="AM4" s="67"/>
      <c r="AN4" s="16"/>
    </row>
    <row r="5" spans="2:113" s="61" customFormat="1" ht="15.75" customHeight="1">
      <c r="B5" s="65"/>
      <c r="C5" s="63"/>
      <c r="D5" s="63"/>
      <c r="F5" s="56" t="s">
        <v>48</v>
      </c>
      <c r="G5" s="284" t="s">
        <v>131</v>
      </c>
      <c r="H5" s="59"/>
      <c r="I5" s="59"/>
      <c r="J5" s="59"/>
      <c r="K5" s="59"/>
      <c r="L5" s="59"/>
      <c r="R5" s="68"/>
      <c r="AP5" s="17"/>
      <c r="AU5" s="69"/>
      <c r="BC5" s="243"/>
    </row>
    <row r="6" spans="2:113" s="61" customFormat="1" ht="15.75" customHeight="1">
      <c r="B6" s="65"/>
      <c r="C6" s="63"/>
      <c r="D6" s="63"/>
      <c r="F6" s="56" t="s">
        <v>49</v>
      </c>
      <c r="G6" s="284" t="s">
        <v>132</v>
      </c>
      <c r="I6" s="59"/>
      <c r="J6" s="59"/>
      <c r="K6" s="59"/>
      <c r="L6" s="59"/>
      <c r="M6" s="59"/>
      <c r="N6" s="59"/>
      <c r="O6" s="59"/>
      <c r="R6" s="68"/>
      <c r="AD6" s="18"/>
      <c r="AE6" s="18"/>
      <c r="AF6" s="18"/>
      <c r="AG6" s="18"/>
      <c r="BC6" s="243"/>
    </row>
    <row r="7" spans="2:113" s="61" customFormat="1" ht="15.75" customHeight="1">
      <c r="B7" s="65"/>
      <c r="C7" s="63"/>
      <c r="D7" s="63"/>
      <c r="F7" s="56" t="s">
        <v>72</v>
      </c>
      <c r="G7" s="70">
        <v>44347</v>
      </c>
      <c r="I7" s="59"/>
      <c r="J7" s="59"/>
      <c r="K7" s="59"/>
      <c r="L7" s="59"/>
      <c r="M7" s="59"/>
      <c r="N7" s="59"/>
      <c r="O7" s="59"/>
      <c r="T7" s="156" t="b">
        <f>IFERROR(T8=0,)</f>
        <v>1</v>
      </c>
      <c r="U7" s="156"/>
      <c r="V7" s="156" t="b">
        <f>IFERROR(V8=0,)</f>
        <v>1</v>
      </c>
      <c r="W7" s="156"/>
      <c r="X7" s="156" t="b">
        <f>IFERROR(X8=0,)</f>
        <v>1</v>
      </c>
      <c r="Y7" s="156"/>
      <c r="Z7" s="156" t="b">
        <f>IFERROR(Z8=0,)</f>
        <v>1</v>
      </c>
      <c r="AA7" s="156"/>
      <c r="AB7" s="156"/>
      <c r="AC7" s="156"/>
      <c r="AD7" s="157"/>
      <c r="AE7" s="157"/>
      <c r="AF7" s="156" t="b">
        <f>IFERROR(AF8=0,)</f>
        <v>1</v>
      </c>
      <c r="AG7" s="18"/>
      <c r="AZ7" s="97" t="s">
        <v>271</v>
      </c>
      <c r="BF7" s="97" t="s">
        <v>270</v>
      </c>
    </row>
    <row r="8" spans="2:113" s="61" customFormat="1" ht="15.75" customHeight="1">
      <c r="B8" s="65"/>
      <c r="C8" s="71"/>
      <c r="D8" s="285"/>
      <c r="F8" s="59"/>
      <c r="G8" s="59"/>
      <c r="H8" s="59"/>
      <c r="I8" s="59"/>
      <c r="J8" s="59"/>
      <c r="K8" s="59"/>
      <c r="L8" s="59"/>
      <c r="M8" s="59"/>
      <c r="N8" s="59"/>
      <c r="O8" s="59"/>
      <c r="T8" s="155">
        <f>SUM(T12:T16)-T17</f>
        <v>0</v>
      </c>
      <c r="U8" s="155"/>
      <c r="V8" s="155">
        <f>SUM(V12:V16)*0.8-V17</f>
        <v>0</v>
      </c>
      <c r="W8" s="155"/>
      <c r="X8" s="155">
        <f>SUM(X12:X16)-X17</f>
        <v>0</v>
      </c>
      <c r="Y8" s="155"/>
      <c r="Z8" s="155">
        <f>SUM(Z12:Z16)-Z17</f>
        <v>0</v>
      </c>
      <c r="AA8" s="155"/>
      <c r="AB8" s="155"/>
      <c r="AC8" s="155"/>
      <c r="AD8" s="155"/>
      <c r="AE8" s="155"/>
      <c r="AF8" s="155">
        <f>SUM(AF12:AF16)-AF17</f>
        <v>0</v>
      </c>
      <c r="AG8" s="154"/>
      <c r="AH8" s="73"/>
      <c r="AI8" s="73"/>
      <c r="AJ8" s="73"/>
      <c r="AK8" s="73"/>
      <c r="AL8" s="73"/>
      <c r="AM8" s="73"/>
      <c r="AN8" s="74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1"/>
      <c r="BA8" s="241"/>
      <c r="BB8" s="241" t="s">
        <v>267</v>
      </c>
      <c r="BC8" s="241"/>
      <c r="BD8" s="241"/>
      <c r="BE8" s="242"/>
      <c r="BF8" s="240"/>
      <c r="BG8" s="240" t="s">
        <v>268</v>
      </c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R8" s="59"/>
    </row>
    <row r="9" spans="2:113" s="19" customFormat="1" ht="23.25" customHeight="1">
      <c r="B9" s="65"/>
      <c r="C9" s="423" t="s">
        <v>0</v>
      </c>
      <c r="D9" s="411" t="s">
        <v>46</v>
      </c>
      <c r="E9" s="411" t="s">
        <v>5</v>
      </c>
      <c r="F9" s="411" t="s">
        <v>6</v>
      </c>
      <c r="G9" s="411" t="s">
        <v>10</v>
      </c>
      <c r="H9" s="411" t="s">
        <v>7</v>
      </c>
      <c r="I9" s="411" t="s">
        <v>8</v>
      </c>
      <c r="J9" s="411" t="s">
        <v>9</v>
      </c>
      <c r="K9" s="411"/>
      <c r="L9" s="411" t="s">
        <v>21</v>
      </c>
      <c r="M9" s="411" t="s">
        <v>22</v>
      </c>
      <c r="N9" s="411" t="s">
        <v>18</v>
      </c>
      <c r="O9" s="411" t="s">
        <v>19</v>
      </c>
      <c r="P9" s="421" t="s">
        <v>11</v>
      </c>
      <c r="Q9" s="411" t="s">
        <v>12</v>
      </c>
      <c r="R9" s="411" t="s">
        <v>13</v>
      </c>
      <c r="S9" s="411" t="s">
        <v>31</v>
      </c>
      <c r="T9" s="404" t="s">
        <v>20</v>
      </c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6"/>
      <c r="AH9" s="411" t="s">
        <v>34</v>
      </c>
      <c r="AI9" s="411"/>
      <c r="AJ9" s="411"/>
      <c r="AK9" s="411"/>
      <c r="AL9" s="411"/>
      <c r="AM9" s="411" t="s">
        <v>35</v>
      </c>
      <c r="AN9" s="411"/>
      <c r="AO9" s="411"/>
      <c r="AP9" s="411"/>
      <c r="AQ9" s="411"/>
      <c r="AR9" s="411" t="s">
        <v>36</v>
      </c>
      <c r="AS9" s="411"/>
      <c r="AT9" s="411"/>
      <c r="AU9" s="411"/>
      <c r="AV9" s="411"/>
      <c r="AW9" s="422" t="s">
        <v>37</v>
      </c>
      <c r="AX9" s="422"/>
      <c r="AY9" s="422"/>
      <c r="AZ9" s="422"/>
      <c r="BA9" s="422"/>
      <c r="BB9" s="411" t="s">
        <v>38</v>
      </c>
      <c r="BC9" s="411"/>
      <c r="BD9" s="411"/>
      <c r="BE9" s="411"/>
      <c r="BF9" s="411"/>
      <c r="BG9" s="411"/>
      <c r="BH9" s="411" t="s">
        <v>39</v>
      </c>
      <c r="BI9" s="411"/>
      <c r="BJ9" s="411"/>
      <c r="BK9" s="411"/>
      <c r="BL9" s="411"/>
      <c r="BM9" s="404" t="s">
        <v>40</v>
      </c>
      <c r="BN9" s="405"/>
      <c r="BO9" s="405"/>
      <c r="BP9" s="405"/>
      <c r="BQ9" s="406"/>
      <c r="BR9" s="412" t="s">
        <v>41</v>
      </c>
      <c r="BS9" s="413"/>
      <c r="BT9" s="413"/>
      <c r="BU9" s="413"/>
      <c r="BV9" s="413"/>
      <c r="BW9" s="414"/>
      <c r="BX9" s="412" t="s">
        <v>42</v>
      </c>
      <c r="BY9" s="413"/>
      <c r="BZ9" s="413"/>
      <c r="CA9" s="413"/>
      <c r="CB9" s="414"/>
      <c r="CC9" s="404" t="s">
        <v>43</v>
      </c>
      <c r="CD9" s="405"/>
      <c r="CE9" s="405"/>
      <c r="CF9" s="405"/>
      <c r="CG9" s="406"/>
      <c r="CH9" s="411" t="s">
        <v>44</v>
      </c>
      <c r="CI9" s="411"/>
      <c r="CJ9" s="411"/>
      <c r="CK9" s="411"/>
      <c r="CL9" s="411"/>
      <c r="CM9" s="411" t="s">
        <v>45</v>
      </c>
      <c r="CN9" s="411"/>
      <c r="CO9" s="411"/>
      <c r="CP9" s="411"/>
      <c r="CQ9" s="411" t="s">
        <v>24</v>
      </c>
      <c r="CR9" s="411" t="s">
        <v>25</v>
      </c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2:113" s="19" customFormat="1" ht="35.1" customHeight="1">
      <c r="B10" s="65"/>
      <c r="C10" s="423"/>
      <c r="D10" s="411"/>
      <c r="E10" s="411"/>
      <c r="F10" s="411"/>
      <c r="G10" s="411"/>
      <c r="H10" s="411"/>
      <c r="I10" s="411"/>
      <c r="J10" s="411"/>
      <c r="K10" s="411"/>
      <c r="L10" s="411"/>
      <c r="M10" s="411"/>
      <c r="N10" s="411"/>
      <c r="O10" s="411"/>
      <c r="P10" s="421"/>
      <c r="Q10" s="411"/>
      <c r="R10" s="411"/>
      <c r="S10" s="411"/>
      <c r="T10" s="411" t="s">
        <v>14</v>
      </c>
      <c r="U10" s="411" t="s">
        <v>94</v>
      </c>
      <c r="V10" s="411" t="s">
        <v>103</v>
      </c>
      <c r="W10" s="408" t="s">
        <v>91</v>
      </c>
      <c r="X10" s="408" t="s">
        <v>93</v>
      </c>
      <c r="Y10" s="411" t="s">
        <v>1</v>
      </c>
      <c r="Z10" s="411" t="s">
        <v>16</v>
      </c>
      <c r="AA10" s="411" t="s">
        <v>95</v>
      </c>
      <c r="AB10" s="411" t="s">
        <v>30</v>
      </c>
      <c r="AC10" s="408" t="s">
        <v>92</v>
      </c>
      <c r="AD10" s="411" t="s">
        <v>17</v>
      </c>
      <c r="AE10" s="408" t="s">
        <v>119</v>
      </c>
      <c r="AF10" s="411" t="s">
        <v>69</v>
      </c>
      <c r="AG10" s="411" t="s">
        <v>70</v>
      </c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6">
        <v>44256</v>
      </c>
      <c r="AS10" s="286">
        <f>AR11+1</f>
        <v>44263</v>
      </c>
      <c r="AT10" s="286">
        <f t="shared" ref="AT10:CP10" si="0">AS11+1</f>
        <v>44270</v>
      </c>
      <c r="AU10" s="286">
        <f t="shared" si="0"/>
        <v>44277</v>
      </c>
      <c r="AV10" s="286">
        <f t="shared" si="0"/>
        <v>44284</v>
      </c>
      <c r="AW10" s="286">
        <f t="shared" si="0"/>
        <v>44287</v>
      </c>
      <c r="AX10" s="286">
        <f t="shared" si="0"/>
        <v>44291</v>
      </c>
      <c r="AY10" s="286">
        <f t="shared" si="0"/>
        <v>44298</v>
      </c>
      <c r="AZ10" s="286">
        <f t="shared" si="0"/>
        <v>44305</v>
      </c>
      <c r="BA10" s="286">
        <f t="shared" si="0"/>
        <v>44312</v>
      </c>
      <c r="BB10" s="286">
        <f t="shared" si="0"/>
        <v>44317</v>
      </c>
      <c r="BC10" s="286">
        <f t="shared" si="0"/>
        <v>44319</v>
      </c>
      <c r="BD10" s="286">
        <f t="shared" si="0"/>
        <v>44326</v>
      </c>
      <c r="BE10" s="286">
        <f t="shared" si="0"/>
        <v>44333</v>
      </c>
      <c r="BF10" s="286">
        <f t="shared" si="0"/>
        <v>44340</v>
      </c>
      <c r="BG10" s="286">
        <f t="shared" si="0"/>
        <v>44347</v>
      </c>
      <c r="BH10" s="286">
        <f t="shared" si="0"/>
        <v>44348</v>
      </c>
      <c r="BI10" s="286">
        <f t="shared" si="0"/>
        <v>44354</v>
      </c>
      <c r="BJ10" s="286">
        <f t="shared" si="0"/>
        <v>44361</v>
      </c>
      <c r="BK10" s="286">
        <f t="shared" si="0"/>
        <v>44368</v>
      </c>
      <c r="BL10" s="286">
        <f t="shared" si="0"/>
        <v>44375</v>
      </c>
      <c r="BM10" s="286">
        <f t="shared" si="0"/>
        <v>44378</v>
      </c>
      <c r="BN10" s="286">
        <f>BM11+1</f>
        <v>44382</v>
      </c>
      <c r="BO10" s="286">
        <f t="shared" si="0"/>
        <v>44389</v>
      </c>
      <c r="BP10" s="286">
        <f t="shared" si="0"/>
        <v>44396</v>
      </c>
      <c r="BQ10" s="286">
        <f t="shared" si="0"/>
        <v>44403</v>
      </c>
      <c r="BR10" s="286">
        <f t="shared" si="0"/>
        <v>44409</v>
      </c>
      <c r="BS10" s="286">
        <f t="shared" si="0"/>
        <v>44410</v>
      </c>
      <c r="BT10" s="286">
        <f t="shared" si="0"/>
        <v>44417</v>
      </c>
      <c r="BU10" s="286">
        <f t="shared" si="0"/>
        <v>44424</v>
      </c>
      <c r="BV10" s="286">
        <f t="shared" si="0"/>
        <v>44431</v>
      </c>
      <c r="BW10" s="286">
        <f t="shared" si="0"/>
        <v>44438</v>
      </c>
      <c r="BX10" s="286">
        <f t="shared" si="0"/>
        <v>44440</v>
      </c>
      <c r="BY10" s="286">
        <f t="shared" si="0"/>
        <v>44445</v>
      </c>
      <c r="BZ10" s="286">
        <f t="shared" si="0"/>
        <v>44452</v>
      </c>
      <c r="CA10" s="286">
        <f t="shared" si="0"/>
        <v>44459</v>
      </c>
      <c r="CB10" s="286">
        <f t="shared" si="0"/>
        <v>44466</v>
      </c>
      <c r="CC10" s="286">
        <f t="shared" si="0"/>
        <v>44470</v>
      </c>
      <c r="CD10" s="286">
        <f t="shared" si="0"/>
        <v>44473</v>
      </c>
      <c r="CE10" s="286">
        <f t="shared" si="0"/>
        <v>44480</v>
      </c>
      <c r="CF10" s="286">
        <f t="shared" si="0"/>
        <v>44487</v>
      </c>
      <c r="CG10" s="286">
        <f t="shared" si="0"/>
        <v>44494</v>
      </c>
      <c r="CH10" s="286">
        <f t="shared" si="0"/>
        <v>44501</v>
      </c>
      <c r="CI10" s="286">
        <f t="shared" si="0"/>
        <v>44508</v>
      </c>
      <c r="CJ10" s="286">
        <f t="shared" si="0"/>
        <v>44515</v>
      </c>
      <c r="CK10" s="286">
        <f t="shared" si="0"/>
        <v>44522</v>
      </c>
      <c r="CL10" s="286">
        <f t="shared" si="0"/>
        <v>44529</v>
      </c>
      <c r="CM10" s="286">
        <f t="shared" si="0"/>
        <v>44531</v>
      </c>
      <c r="CN10" s="286">
        <f t="shared" si="0"/>
        <v>44536</v>
      </c>
      <c r="CO10" s="286">
        <f t="shared" si="0"/>
        <v>44543</v>
      </c>
      <c r="CP10" s="286">
        <f t="shared" si="0"/>
        <v>44550</v>
      </c>
      <c r="CQ10" s="411"/>
      <c r="CR10" s="411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2:113" s="19" customFormat="1" ht="35.1" customHeight="1">
      <c r="B11" s="20"/>
      <c r="C11" s="423"/>
      <c r="D11" s="411"/>
      <c r="E11" s="411"/>
      <c r="F11" s="411"/>
      <c r="G11" s="411"/>
      <c r="H11" s="411"/>
      <c r="I11" s="411"/>
      <c r="J11" s="411"/>
      <c r="K11" s="411"/>
      <c r="L11" s="411"/>
      <c r="M11" s="411"/>
      <c r="N11" s="411"/>
      <c r="O11" s="411"/>
      <c r="P11" s="421"/>
      <c r="Q11" s="411"/>
      <c r="R11" s="411"/>
      <c r="S11" s="411"/>
      <c r="T11" s="411"/>
      <c r="U11" s="411"/>
      <c r="V11" s="411"/>
      <c r="W11" s="409"/>
      <c r="X11" s="409"/>
      <c r="Y11" s="411"/>
      <c r="Z11" s="411"/>
      <c r="AA11" s="411"/>
      <c r="AB11" s="411"/>
      <c r="AC11" s="409"/>
      <c r="AD11" s="411"/>
      <c r="AE11" s="409"/>
      <c r="AF11" s="411"/>
      <c r="AG11" s="411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6">
        <f>AR10+6</f>
        <v>44262</v>
      </c>
      <c r="AS11" s="286">
        <f>AS10+6</f>
        <v>44269</v>
      </c>
      <c r="AT11" s="286">
        <f t="shared" ref="AT11:CP11" si="1">AT10+6</f>
        <v>44276</v>
      </c>
      <c r="AU11" s="286">
        <f t="shared" si="1"/>
        <v>44283</v>
      </c>
      <c r="AV11" s="286">
        <v>44286</v>
      </c>
      <c r="AW11" s="286">
        <v>44290</v>
      </c>
      <c r="AX11" s="286">
        <f t="shared" si="1"/>
        <v>44297</v>
      </c>
      <c r="AY11" s="286">
        <f t="shared" si="1"/>
        <v>44304</v>
      </c>
      <c r="AZ11" s="286">
        <f t="shared" si="1"/>
        <v>44311</v>
      </c>
      <c r="BA11" s="286">
        <v>44316</v>
      </c>
      <c r="BB11" s="286">
        <v>44318</v>
      </c>
      <c r="BC11" s="286">
        <f t="shared" si="1"/>
        <v>44325</v>
      </c>
      <c r="BD11" s="286">
        <f t="shared" si="1"/>
        <v>44332</v>
      </c>
      <c r="BE11" s="286">
        <f t="shared" si="1"/>
        <v>44339</v>
      </c>
      <c r="BF11" s="286">
        <f t="shared" si="1"/>
        <v>44346</v>
      </c>
      <c r="BG11" s="286">
        <v>44347</v>
      </c>
      <c r="BH11" s="286">
        <v>44353</v>
      </c>
      <c r="BI11" s="286">
        <f t="shared" si="1"/>
        <v>44360</v>
      </c>
      <c r="BJ11" s="286">
        <f t="shared" si="1"/>
        <v>44367</v>
      </c>
      <c r="BK11" s="286">
        <f t="shared" si="1"/>
        <v>44374</v>
      </c>
      <c r="BL11" s="286">
        <v>44377</v>
      </c>
      <c r="BM11" s="286">
        <v>44381</v>
      </c>
      <c r="BN11" s="286">
        <f t="shared" si="1"/>
        <v>44388</v>
      </c>
      <c r="BO11" s="286">
        <f t="shared" si="1"/>
        <v>44395</v>
      </c>
      <c r="BP11" s="286">
        <f t="shared" si="1"/>
        <v>44402</v>
      </c>
      <c r="BQ11" s="286">
        <v>44408</v>
      </c>
      <c r="BR11" s="286">
        <v>44409</v>
      </c>
      <c r="BS11" s="286">
        <f t="shared" si="1"/>
        <v>44416</v>
      </c>
      <c r="BT11" s="286">
        <f t="shared" si="1"/>
        <v>44423</v>
      </c>
      <c r="BU11" s="286">
        <f t="shared" si="1"/>
        <v>44430</v>
      </c>
      <c r="BV11" s="286">
        <f t="shared" si="1"/>
        <v>44437</v>
      </c>
      <c r="BW11" s="286">
        <v>44439</v>
      </c>
      <c r="BX11" s="286">
        <v>44444</v>
      </c>
      <c r="BY11" s="286">
        <f t="shared" si="1"/>
        <v>44451</v>
      </c>
      <c r="BZ11" s="286">
        <f t="shared" si="1"/>
        <v>44458</v>
      </c>
      <c r="CA11" s="286">
        <f t="shared" si="1"/>
        <v>44465</v>
      </c>
      <c r="CB11" s="286">
        <v>44469</v>
      </c>
      <c r="CC11" s="286">
        <v>44472</v>
      </c>
      <c r="CD11" s="286">
        <f t="shared" si="1"/>
        <v>44479</v>
      </c>
      <c r="CE11" s="286">
        <f t="shared" si="1"/>
        <v>44486</v>
      </c>
      <c r="CF11" s="286">
        <f t="shared" si="1"/>
        <v>44493</v>
      </c>
      <c r="CG11" s="286">
        <f t="shared" si="1"/>
        <v>44500</v>
      </c>
      <c r="CH11" s="286">
        <f t="shared" si="1"/>
        <v>44507</v>
      </c>
      <c r="CI11" s="286">
        <f t="shared" si="1"/>
        <v>44514</v>
      </c>
      <c r="CJ11" s="286">
        <f t="shared" si="1"/>
        <v>44521</v>
      </c>
      <c r="CK11" s="286">
        <f t="shared" si="1"/>
        <v>44528</v>
      </c>
      <c r="CL11" s="286">
        <v>44530</v>
      </c>
      <c r="CM11" s="286">
        <v>44535</v>
      </c>
      <c r="CN11" s="286">
        <f t="shared" si="1"/>
        <v>44542</v>
      </c>
      <c r="CO11" s="286">
        <f t="shared" si="1"/>
        <v>44549</v>
      </c>
      <c r="CP11" s="286">
        <f t="shared" si="1"/>
        <v>44556</v>
      </c>
      <c r="CQ11" s="411"/>
      <c r="CR11" s="411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2:113" s="69" customFormat="1" ht="57.75" customHeight="1">
      <c r="B12" s="415" t="s">
        <v>123</v>
      </c>
      <c r="C12" s="288">
        <v>1</v>
      </c>
      <c r="D12" s="289" t="str">
        <f>E12</f>
        <v>Instagram</v>
      </c>
      <c r="E12" s="290" t="s">
        <v>133</v>
      </c>
      <c r="F12" s="291" t="s">
        <v>135</v>
      </c>
      <c r="G12" s="292" t="s">
        <v>137</v>
      </c>
      <c r="H12" s="293" t="s">
        <v>32</v>
      </c>
      <c r="I12" s="293" t="s">
        <v>33</v>
      </c>
      <c r="J12" s="294">
        <f t="shared" ref="J12:J13" si="2">COUNT(AR12:CP12)</f>
        <v>4</v>
      </c>
      <c r="K12" s="293" t="s">
        <v>272</v>
      </c>
      <c r="L12" s="295">
        <f t="shared" ref="L12:L16" si="3">M12/J12</f>
        <v>165.31881706227963</v>
      </c>
      <c r="M12" s="296">
        <v>661.27526824911854</v>
      </c>
      <c r="N12" s="297">
        <v>66</v>
      </c>
      <c r="O12" s="298">
        <v>1</v>
      </c>
      <c r="P12" s="299">
        <v>0</v>
      </c>
      <c r="Q12" s="30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0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01">
        <f>R12*1.2</f>
        <v>52373.00124533019</v>
      </c>
      <c r="T12" s="302">
        <f>M12*1000</f>
        <v>661275.26824911858</v>
      </c>
      <c r="U12" s="303">
        <v>3</v>
      </c>
      <c r="V12" s="302">
        <f>T12/U12</f>
        <v>220425.08941637285</v>
      </c>
      <c r="W12" s="304">
        <v>0.06</v>
      </c>
      <c r="X12" s="302">
        <f t="shared" ref="X12:X13" si="4">T12*W12</f>
        <v>39676.51609494711</v>
      </c>
      <c r="Y12" s="305">
        <v>1.8E-3</v>
      </c>
      <c r="Z12" s="302">
        <f>T12*Y12</f>
        <v>1190.2954828484135</v>
      </c>
      <c r="AA12" s="300">
        <f>R12/T12*1000</f>
        <v>66</v>
      </c>
      <c r="AB12" s="300">
        <f t="shared" ref="AB12:AB16" si="5">R12/V12*1000</f>
        <v>198</v>
      </c>
      <c r="AC12" s="79">
        <f>R12/X12</f>
        <v>1.1000000000000001</v>
      </c>
      <c r="AD12" s="300">
        <f t="shared" ref="AD12:AD16" si="6">R12/Z12</f>
        <v>36.666666666666664</v>
      </c>
      <c r="AE12" s="304"/>
      <c r="AF12" s="302"/>
      <c r="AG12" s="300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3"/>
      <c r="AS12" s="23"/>
      <c r="AT12" s="23"/>
      <c r="AU12" s="23"/>
      <c r="AV12" s="179"/>
      <c r="AW12" s="179"/>
      <c r="AX12" s="23"/>
      <c r="AY12" s="179"/>
      <c r="AZ12" s="22">
        <f>1/7*4</f>
        <v>0.5714285714285714</v>
      </c>
      <c r="BA12" s="22">
        <f t="shared" ref="BA12:BA13" si="7">1/7*5</f>
        <v>0.71428571428571419</v>
      </c>
      <c r="BB12" s="179"/>
      <c r="BC12" s="179"/>
      <c r="BD12" s="22">
        <f>1/7*3</f>
        <v>0.42857142857142855</v>
      </c>
      <c r="BE12" s="22">
        <f>1/7*3</f>
        <v>0.42857142857142855</v>
      </c>
      <c r="BF12" s="23"/>
      <c r="BG12" s="179"/>
      <c r="BH12" s="179"/>
      <c r="BI12" s="23"/>
      <c r="BJ12" s="23"/>
      <c r="BK12" s="23"/>
      <c r="BL12" s="179"/>
      <c r="BM12" s="179"/>
      <c r="BN12" s="23"/>
      <c r="BO12" s="23"/>
      <c r="BP12" s="23"/>
      <c r="BQ12" s="179"/>
      <c r="BR12" s="179"/>
      <c r="BS12" s="23"/>
      <c r="BT12" s="23"/>
      <c r="BU12" s="23"/>
      <c r="BV12" s="23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306"/>
      <c r="CR12" s="306"/>
      <c r="CS12" s="19"/>
      <c r="CT12" s="300" t="e">
        <f>$R$12*#REF!</f>
        <v>#REF!</v>
      </c>
      <c r="CU12" s="300" t="e">
        <f>$R$12*#REF!</f>
        <v>#REF!</v>
      </c>
      <c r="CV12" s="300" t="e">
        <f>$R$12*#REF!</f>
        <v>#REF!</v>
      </c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2:113" s="69" customFormat="1" ht="57.75" customHeight="1">
      <c r="B13" s="415"/>
      <c r="C13" s="288">
        <f>C12+1</f>
        <v>2</v>
      </c>
      <c r="D13" s="289" t="str">
        <f t="shared" ref="D13:D16" si="8">E13</f>
        <v>Вконтакте</v>
      </c>
      <c r="E13" s="290" t="s">
        <v>126</v>
      </c>
      <c r="F13" s="291" t="s">
        <v>134</v>
      </c>
      <c r="G13" s="307" t="s">
        <v>138</v>
      </c>
      <c r="H13" s="293" t="s">
        <v>32</v>
      </c>
      <c r="I13" s="293" t="s">
        <v>33</v>
      </c>
      <c r="J13" s="294">
        <f t="shared" si="2"/>
        <v>4</v>
      </c>
      <c r="K13" s="293" t="s">
        <v>272</v>
      </c>
      <c r="L13" s="295">
        <f t="shared" si="3"/>
        <v>248.84992897727278</v>
      </c>
      <c r="M13" s="296">
        <v>995.39971590909113</v>
      </c>
      <c r="N13" s="297">
        <v>88</v>
      </c>
      <c r="O13" s="298">
        <v>1</v>
      </c>
      <c r="P13" s="299">
        <v>0</v>
      </c>
      <c r="Q13" s="30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0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01">
        <f>R13*1.2</f>
        <v>105114.21000000002</v>
      </c>
      <c r="T13" s="302">
        <f t="shared" ref="T13" si="9">M13*1000</f>
        <v>995399.71590909117</v>
      </c>
      <c r="U13" s="303">
        <v>3</v>
      </c>
      <c r="V13" s="302">
        <f>T13/U13</f>
        <v>331799.90530303039</v>
      </c>
      <c r="W13" s="305">
        <v>0.15</v>
      </c>
      <c r="X13" s="302">
        <f t="shared" si="4"/>
        <v>149309.95738636368</v>
      </c>
      <c r="Y13" s="305">
        <v>2.3E-3</v>
      </c>
      <c r="Z13" s="302">
        <f>T13*Y13</f>
        <v>2289.4193465909098</v>
      </c>
      <c r="AA13" s="300">
        <f>R13/T13*1000</f>
        <v>88</v>
      </c>
      <c r="AB13" s="300">
        <f t="shared" si="5"/>
        <v>263.99999999999994</v>
      </c>
      <c r="AC13" s="79">
        <f>R13/X13</f>
        <v>0.58666666666666667</v>
      </c>
      <c r="AD13" s="300">
        <f t="shared" si="6"/>
        <v>38.260869565217391</v>
      </c>
      <c r="AE13" s="304"/>
      <c r="AF13" s="302"/>
      <c r="AG13" s="300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3"/>
      <c r="AS13" s="23"/>
      <c r="AT13" s="23"/>
      <c r="AU13" s="23"/>
      <c r="AV13" s="179"/>
      <c r="AW13" s="179"/>
      <c r="AX13" s="23"/>
      <c r="AY13" s="179"/>
      <c r="AZ13" s="22">
        <f>1/7*4</f>
        <v>0.5714285714285714</v>
      </c>
      <c r="BA13" s="22">
        <f t="shared" si="7"/>
        <v>0.71428571428571419</v>
      </c>
      <c r="BB13" s="179"/>
      <c r="BC13" s="179"/>
      <c r="BD13" s="22">
        <f>1/7*3</f>
        <v>0.42857142857142855</v>
      </c>
      <c r="BE13" s="22">
        <f>1/7*3</f>
        <v>0.42857142857142855</v>
      </c>
      <c r="BF13" s="23"/>
      <c r="BG13" s="179"/>
      <c r="BH13" s="179"/>
      <c r="BI13" s="23"/>
      <c r="BJ13" s="23"/>
      <c r="BK13" s="23"/>
      <c r="BL13" s="179"/>
      <c r="BM13" s="179"/>
      <c r="BN13" s="23"/>
      <c r="BO13" s="23"/>
      <c r="BP13" s="23"/>
      <c r="BQ13" s="179"/>
      <c r="BR13" s="179"/>
      <c r="BS13" s="23"/>
      <c r="BT13" s="23"/>
      <c r="BU13" s="23"/>
      <c r="BV13" s="23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306"/>
      <c r="CR13" s="306"/>
      <c r="CS13" s="19"/>
      <c r="CT13" s="300"/>
      <c r="CU13" s="300"/>
      <c r="CV13" s="300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2:113" s="69" customFormat="1" ht="57.75" customHeight="1">
      <c r="B14" s="415"/>
      <c r="C14" s="288">
        <f t="shared" ref="C14:C16" si="10">C13+1</f>
        <v>3</v>
      </c>
      <c r="D14" s="289" t="str">
        <f t="shared" si="8"/>
        <v>Instagram</v>
      </c>
      <c r="E14" s="290" t="s">
        <v>133</v>
      </c>
      <c r="F14" s="291" t="s">
        <v>135</v>
      </c>
      <c r="G14" s="307" t="s">
        <v>139</v>
      </c>
      <c r="H14" s="293" t="s">
        <v>32</v>
      </c>
      <c r="I14" s="293" t="s">
        <v>140</v>
      </c>
      <c r="J14" s="294">
        <f>COUNT(AW14:BE14)</f>
        <v>1</v>
      </c>
      <c r="K14" s="293" t="s">
        <v>269</v>
      </c>
      <c r="L14" s="295">
        <f t="shared" si="3"/>
        <v>1681.8181818181818</v>
      </c>
      <c r="M14" s="308">
        <v>1681.8181818181818</v>
      </c>
      <c r="N14" s="297">
        <v>44</v>
      </c>
      <c r="O14" s="298">
        <v>1</v>
      </c>
      <c r="P14" s="299">
        <v>0</v>
      </c>
      <c r="Q14" s="300">
        <f t="shared" ref="Q14:Q15" si="11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145.20000000000002</v>
      </c>
      <c r="R14" s="309">
        <f t="shared" ref="R14:R16" si="12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01">
        <f t="shared" ref="S14:S16" si="13">R14*1.2</f>
        <v>88800</v>
      </c>
      <c r="T14" s="302">
        <f>Z14/Y14</f>
        <v>509641.87327823689</v>
      </c>
      <c r="U14" s="303">
        <v>3</v>
      </c>
      <c r="V14" s="302">
        <f>T14/U14</f>
        <v>169880.62442607895</v>
      </c>
      <c r="W14" s="304" t="s">
        <v>120</v>
      </c>
      <c r="X14" s="304" t="s">
        <v>120</v>
      </c>
      <c r="Y14" s="305">
        <v>3.3E-3</v>
      </c>
      <c r="Z14" s="302">
        <f>M14</f>
        <v>1681.8181818181818</v>
      </c>
      <c r="AA14" s="300">
        <f>R14/T14*1000</f>
        <v>145.19999999999999</v>
      </c>
      <c r="AB14" s="300">
        <f t="shared" si="5"/>
        <v>435.6</v>
      </c>
      <c r="AC14" s="304" t="s">
        <v>120</v>
      </c>
      <c r="AD14" s="300">
        <f t="shared" si="6"/>
        <v>44</v>
      </c>
      <c r="AE14" s="304"/>
      <c r="AF14" s="302"/>
      <c r="AG14" s="300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3"/>
      <c r="AS14" s="23"/>
      <c r="AT14" s="23"/>
      <c r="AU14" s="23"/>
      <c r="AV14" s="179"/>
      <c r="AW14" s="179"/>
      <c r="AX14" s="179"/>
      <c r="AY14" s="179"/>
      <c r="AZ14" s="179"/>
      <c r="BA14" s="179"/>
      <c r="BB14" s="179"/>
      <c r="BC14" s="23"/>
      <c r="BD14" s="179"/>
      <c r="BE14" s="22">
        <f>1/7*4</f>
        <v>0.5714285714285714</v>
      </c>
      <c r="BF14" s="22">
        <v>1</v>
      </c>
      <c r="BG14" s="22">
        <f>1/7*1</f>
        <v>0.14285714285714285</v>
      </c>
      <c r="BH14" s="22">
        <f>1/7*2</f>
        <v>0.2857142857142857</v>
      </c>
      <c r="BI14" s="23"/>
      <c r="BJ14" s="23"/>
      <c r="BK14" s="23"/>
      <c r="BL14" s="179"/>
      <c r="BM14" s="179"/>
      <c r="BN14" s="23"/>
      <c r="BO14" s="23"/>
      <c r="BP14" s="23"/>
      <c r="BQ14" s="179"/>
      <c r="BR14" s="179"/>
      <c r="BS14" s="23"/>
      <c r="BT14" s="23"/>
      <c r="BU14" s="23"/>
      <c r="BV14" s="23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306"/>
      <c r="CR14" s="306"/>
      <c r="CS14" s="19"/>
      <c r="CT14" s="300"/>
      <c r="CU14" s="300"/>
      <c r="CV14" s="300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2:113" s="69" customFormat="1" ht="57.75" customHeight="1">
      <c r="B15" s="415"/>
      <c r="C15" s="288">
        <f t="shared" si="10"/>
        <v>4</v>
      </c>
      <c r="D15" s="289" t="str">
        <f t="shared" si="8"/>
        <v>Вконтакте</v>
      </c>
      <c r="E15" s="290" t="s">
        <v>126</v>
      </c>
      <c r="F15" s="291" t="s">
        <v>134</v>
      </c>
      <c r="G15" s="307" t="s">
        <v>141</v>
      </c>
      <c r="H15" s="293" t="s">
        <v>32</v>
      </c>
      <c r="I15" s="293" t="s">
        <v>140</v>
      </c>
      <c r="J15" s="294">
        <f t="shared" ref="J15:J16" si="14">COUNT(AW15:BE15)</f>
        <v>1</v>
      </c>
      <c r="K15" s="293" t="s">
        <v>269</v>
      </c>
      <c r="L15" s="295">
        <f t="shared" si="3"/>
        <v>1462.9264377686616</v>
      </c>
      <c r="M15" s="308">
        <v>1462.9264377686616</v>
      </c>
      <c r="N15" s="297">
        <v>44</v>
      </c>
      <c r="O15" s="298">
        <v>1</v>
      </c>
      <c r="P15" s="299">
        <v>0</v>
      </c>
      <c r="Q15" s="300">
        <f t="shared" si="11"/>
        <v>189.2</v>
      </c>
      <c r="R15" s="309">
        <f t="shared" si="12"/>
        <v>64368.763261821106</v>
      </c>
      <c r="S15" s="301">
        <f t="shared" si="13"/>
        <v>77242.515914185322</v>
      </c>
      <c r="T15" s="302">
        <f>Z15/Y15</f>
        <v>340215.45064387476</v>
      </c>
      <c r="U15" s="303">
        <v>3</v>
      </c>
      <c r="V15" s="302">
        <f>T15/U15</f>
        <v>113405.15021462493</v>
      </c>
      <c r="W15" s="304" t="s">
        <v>120</v>
      </c>
      <c r="X15" s="304" t="s">
        <v>120</v>
      </c>
      <c r="Y15" s="305">
        <v>4.3E-3</v>
      </c>
      <c r="Z15" s="302">
        <f>M15</f>
        <v>1462.9264377686616</v>
      </c>
      <c r="AA15" s="300">
        <f>R15/T15*1000</f>
        <v>189.20000000000002</v>
      </c>
      <c r="AB15" s="300">
        <f t="shared" si="5"/>
        <v>567.6</v>
      </c>
      <c r="AC15" s="304" t="s">
        <v>120</v>
      </c>
      <c r="AD15" s="300">
        <f t="shared" si="6"/>
        <v>44</v>
      </c>
      <c r="AE15" s="304"/>
      <c r="AF15" s="302"/>
      <c r="AG15" s="300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3"/>
      <c r="AS15" s="23"/>
      <c r="AT15" s="23"/>
      <c r="AU15" s="23"/>
      <c r="AV15" s="179"/>
      <c r="AW15" s="179"/>
      <c r="AX15" s="179"/>
      <c r="AY15" s="179"/>
      <c r="AZ15" s="179"/>
      <c r="BA15" s="179"/>
      <c r="BB15" s="179"/>
      <c r="BC15" s="23"/>
      <c r="BD15" s="179"/>
      <c r="BE15" s="22">
        <f>1/7*4</f>
        <v>0.5714285714285714</v>
      </c>
      <c r="BF15" s="22">
        <v>1</v>
      </c>
      <c r="BG15" s="22">
        <f>1/7*1</f>
        <v>0.14285714285714285</v>
      </c>
      <c r="BH15" s="22">
        <f>1/7*2</f>
        <v>0.2857142857142857</v>
      </c>
      <c r="BI15" s="23"/>
      <c r="BJ15" s="23"/>
      <c r="BK15" s="23"/>
      <c r="BL15" s="179"/>
      <c r="BM15" s="179"/>
      <c r="BN15" s="23"/>
      <c r="BO15" s="23"/>
      <c r="BP15" s="23"/>
      <c r="BQ15" s="179"/>
      <c r="BR15" s="179"/>
      <c r="BS15" s="23"/>
      <c r="BT15" s="23"/>
      <c r="BU15" s="23"/>
      <c r="BV15" s="23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306"/>
      <c r="CR15" s="306"/>
      <c r="CS15" s="19"/>
      <c r="CT15" s="300"/>
      <c r="CU15" s="300"/>
      <c r="CV15" s="300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2:113" s="69" customFormat="1" ht="57.75" customHeight="1">
      <c r="B16" s="162" t="s">
        <v>124</v>
      </c>
      <c r="C16" s="288">
        <f t="shared" si="10"/>
        <v>5</v>
      </c>
      <c r="D16" s="289" t="str">
        <f t="shared" si="8"/>
        <v>Segmento</v>
      </c>
      <c r="E16" s="310" t="s">
        <v>75</v>
      </c>
      <c r="F16" s="311" t="s">
        <v>136</v>
      </c>
      <c r="G16" s="312" t="s">
        <v>142</v>
      </c>
      <c r="H16" s="293" t="s">
        <v>32</v>
      </c>
      <c r="I16" s="293" t="s">
        <v>33</v>
      </c>
      <c r="J16" s="294">
        <f t="shared" si="14"/>
        <v>4</v>
      </c>
      <c r="K16" s="293" t="s">
        <v>272</v>
      </c>
      <c r="L16" s="295">
        <f t="shared" si="3"/>
        <v>385.80246913580248</v>
      </c>
      <c r="M16" s="295">
        <v>1543.2098765432099</v>
      </c>
      <c r="N16" s="300">
        <v>270</v>
      </c>
      <c r="O16" s="298">
        <v>1.2</v>
      </c>
      <c r="P16" s="299">
        <v>0</v>
      </c>
      <c r="Q16" s="30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00">
        <f t="shared" si="12"/>
        <v>500000</v>
      </c>
      <c r="S16" s="301">
        <f t="shared" si="13"/>
        <v>600000</v>
      </c>
      <c r="T16" s="302">
        <f>M16*1000</f>
        <v>1543209.8765432099</v>
      </c>
      <c r="U16" s="303">
        <v>2</v>
      </c>
      <c r="V16" s="302">
        <f t="shared" ref="V16" si="15">T16/U16</f>
        <v>771604.93827160494</v>
      </c>
      <c r="W16" s="304">
        <v>0.57999999999999996</v>
      </c>
      <c r="X16" s="302">
        <f>T16*W16</f>
        <v>895061.72839506168</v>
      </c>
      <c r="Y16" s="305">
        <v>0.01</v>
      </c>
      <c r="Z16" s="302">
        <f>T16*Y16</f>
        <v>15432.0987654321</v>
      </c>
      <c r="AA16" s="300">
        <f t="shared" ref="AA16" si="16">R16/T16*1000</f>
        <v>324</v>
      </c>
      <c r="AB16" s="300">
        <f t="shared" si="5"/>
        <v>648</v>
      </c>
      <c r="AC16" s="79">
        <f t="shared" ref="AC16" si="17">R16/X16</f>
        <v>0.55862068965517242</v>
      </c>
      <c r="AD16" s="313">
        <f t="shared" si="6"/>
        <v>32.4</v>
      </c>
      <c r="AE16" s="304"/>
      <c r="AF16" s="302"/>
      <c r="AG16" s="300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3"/>
      <c r="AS16" s="23"/>
      <c r="AT16" s="23"/>
      <c r="AU16" s="23"/>
      <c r="AV16" s="179"/>
      <c r="AW16" s="179"/>
      <c r="AX16" s="23"/>
      <c r="AY16" s="179"/>
      <c r="AZ16" s="22">
        <f>1/7*4</f>
        <v>0.5714285714285714</v>
      </c>
      <c r="BA16" s="22">
        <f t="shared" ref="BA16" si="18">1/7*5</f>
        <v>0.71428571428571419</v>
      </c>
      <c r="BB16" s="179"/>
      <c r="BC16" s="23"/>
      <c r="BD16" s="22">
        <f>1/7*3</f>
        <v>0.42857142857142855</v>
      </c>
      <c r="BE16" s="22">
        <f>1/7*3</f>
        <v>0.42857142857142855</v>
      </c>
      <c r="BF16" s="23"/>
      <c r="BG16" s="179"/>
      <c r="BH16" s="179"/>
      <c r="BI16" s="23"/>
      <c r="BJ16" s="23"/>
      <c r="BK16" s="23"/>
      <c r="BL16" s="179"/>
      <c r="BM16" s="179"/>
      <c r="BN16" s="23"/>
      <c r="BO16" s="23"/>
      <c r="BP16" s="23"/>
      <c r="BQ16" s="179"/>
      <c r="BR16" s="179"/>
      <c r="BS16" s="23"/>
      <c r="BT16" s="23"/>
      <c r="BU16" s="23"/>
      <c r="BV16" s="23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306"/>
      <c r="CR16" s="306"/>
      <c r="CT16" s="300" t="e">
        <f>$R$12*#REF!</f>
        <v>#REF!</v>
      </c>
      <c r="CU16" s="300" t="e">
        <f>$R$12*#REF!</f>
        <v>#REF!</v>
      </c>
      <c r="CV16" s="300" t="e">
        <f>$R$12*#REF!</f>
        <v>#REF!</v>
      </c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2:113" s="69" customFormat="1" ht="13.5" customHeight="1">
      <c r="B17" s="65"/>
      <c r="C17" s="314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0"/>
      <c r="Q17" s="315">
        <f>SUMIF(T12:T16,"&gt;0",R12:R16)/T17*1000</f>
        <v>190.03879034284913</v>
      </c>
      <c r="R17" s="315">
        <f>SUM(R12:R16)</f>
        <v>769608.10596626299</v>
      </c>
      <c r="S17" s="315">
        <f>SUM(S12:S16)</f>
        <v>923529.72715951549</v>
      </c>
      <c r="T17" s="316">
        <f>SUM(T12:T16)</f>
        <v>4049742.1846235311</v>
      </c>
      <c r="U17" s="317">
        <f>SUMIF(V12:V16,"&gt;0",T12:T16)/V17</f>
        <v>3.1498526874827024</v>
      </c>
      <c r="V17" s="318">
        <f>SUM(V12:V16)*0.8</f>
        <v>1285692.5661053697</v>
      </c>
      <c r="W17" s="319">
        <f>SUMIF(T12:T16,"&gt;0",X12:X16)/T17</f>
        <v>0.26768326289816569</v>
      </c>
      <c r="X17" s="316">
        <f>SUM(X12:X16)</f>
        <v>1084048.2018763726</v>
      </c>
      <c r="Y17" s="319">
        <f>SUMIF(T12:T16,"&gt;0",Z12:Z16)/T17</f>
        <v>5.446410464894488E-3</v>
      </c>
      <c r="Z17" s="316">
        <f>SUM(Z12:Z16)</f>
        <v>22056.558214458266</v>
      </c>
      <c r="AA17" s="320">
        <f>SUMIF(T12:T16,"&gt;0",R12:R16)/T17*1000</f>
        <v>190.03879034284913</v>
      </c>
      <c r="AB17" s="320">
        <f>SUMIF(V12:V16,"&gt;0",R12:R16)/V17*1000</f>
        <v>598.59419448738515</v>
      </c>
      <c r="AC17" s="320">
        <f>SUMIF(X12:X16,"&gt;0",R12:R16)/X17</f>
        <v>0.5822982240197746</v>
      </c>
      <c r="AD17" s="320">
        <f>SUMIF(Z12:Z16,"&gt;0",R12:R16)/Z17</f>
        <v>34.892484062258553</v>
      </c>
      <c r="AE17" s="319" t="e">
        <f>SUMIF(AF12:AF16,"&gt;0",Z12:Z16)/AF17</f>
        <v>#DIV/0!</v>
      </c>
      <c r="AF17" s="316">
        <f>SUM(AF12:AF16)</f>
        <v>0</v>
      </c>
      <c r="AG17" s="320" t="e">
        <f>SUMIF(AF12:AF16,"&gt;0",R12:R16)/AF17</f>
        <v>#DIV/0!</v>
      </c>
      <c r="AH17" s="81"/>
      <c r="AI17" s="81"/>
      <c r="AJ17" s="81"/>
      <c r="AK17" s="81"/>
      <c r="AL17" s="81"/>
      <c r="AM17" s="8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82"/>
      <c r="CT17" s="300" t="e">
        <f>SUM(CT12:CT16)</f>
        <v>#REF!</v>
      </c>
      <c r="CU17" s="300" t="e">
        <f>SUM(CU12:CU16)</f>
        <v>#REF!</v>
      </c>
      <c r="CV17" s="300" t="e">
        <f>SUM(CV12:CV16)</f>
        <v>#REF!</v>
      </c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2:113" s="27" customFormat="1" ht="13.5" customHeight="1">
      <c r="B18" s="25"/>
      <c r="C18" s="26"/>
      <c r="D18" s="26"/>
      <c r="E18" s="60"/>
      <c r="F18" s="60"/>
      <c r="G18" s="83"/>
      <c r="H18" s="84"/>
      <c r="N18" s="85" t="s">
        <v>26</v>
      </c>
      <c r="O18" s="86"/>
      <c r="P18" s="86"/>
      <c r="Q18" s="95"/>
      <c r="R18" s="94">
        <f>SUM(R12:R15)*0.1+R16*0.05</f>
        <v>51960.810596626296</v>
      </c>
      <c r="S18" s="88"/>
      <c r="T18" s="89"/>
      <c r="U18" s="89"/>
      <c r="V18" s="90"/>
      <c r="W18" s="90"/>
      <c r="X18" s="90"/>
      <c r="Y18" s="90"/>
      <c r="Z18" s="90"/>
      <c r="AA18" s="90"/>
      <c r="AB18" s="96"/>
      <c r="AC18" s="97"/>
      <c r="AD18" s="98"/>
      <c r="AE18" s="59"/>
      <c r="AF18" s="59"/>
      <c r="AG18" s="59"/>
      <c r="AH18" s="81"/>
      <c r="AI18" s="81"/>
      <c r="AJ18" s="81"/>
      <c r="AK18" s="81"/>
      <c r="AL18" s="81"/>
      <c r="AM18" s="8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82"/>
      <c r="CT18" s="321"/>
      <c r="CU18" s="321"/>
      <c r="CV18" s="321"/>
      <c r="CW18" s="28"/>
      <c r="CZ18" s="61"/>
      <c r="DA18" s="61"/>
      <c r="DB18" s="61"/>
      <c r="DC18" s="61"/>
      <c r="DD18" s="61"/>
      <c r="DE18" s="61"/>
      <c r="DF18" s="61"/>
      <c r="DG18" s="61"/>
      <c r="DH18" s="61"/>
      <c r="DI18" s="61"/>
    </row>
    <row r="19" spans="2:113" s="27" customFormat="1" ht="13.5" hidden="1" customHeight="1">
      <c r="B19" s="25"/>
      <c r="C19" s="26"/>
      <c r="D19" s="26"/>
      <c r="E19" s="60"/>
      <c r="F19" s="60"/>
      <c r="G19" s="83"/>
      <c r="H19" s="84"/>
      <c r="N19" s="85" t="s">
        <v>68</v>
      </c>
      <c r="O19" s="86"/>
      <c r="P19" s="86"/>
      <c r="Q19" s="86"/>
      <c r="R19" s="322"/>
      <c r="S19" s="88" t="e">
        <f>SUM(#REF!)/F21</f>
        <v>#REF!</v>
      </c>
      <c r="T19" s="89"/>
      <c r="U19" s="89"/>
      <c r="V19" s="90"/>
      <c r="W19" s="90"/>
      <c r="X19" s="90"/>
      <c r="Y19" s="90"/>
      <c r="Z19" s="90"/>
      <c r="AA19" s="90"/>
      <c r="AB19" s="59"/>
      <c r="AC19" s="59"/>
      <c r="AD19" s="59"/>
      <c r="AE19" s="59"/>
      <c r="AF19" s="59"/>
      <c r="AG19" s="59"/>
      <c r="AH19" s="81"/>
      <c r="AI19" s="81"/>
      <c r="AJ19" s="81"/>
      <c r="AK19" s="81"/>
      <c r="AL19" s="81"/>
      <c r="AM19" s="8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82"/>
      <c r="CT19" s="321" t="e">
        <f>CT17/R17*100%</f>
        <v>#REF!</v>
      </c>
      <c r="CU19" s="321" t="e">
        <f>CU17/R17*100%</f>
        <v>#REF!</v>
      </c>
      <c r="CV19" s="321" t="e">
        <f>CV17/R17*100%</f>
        <v>#REF!</v>
      </c>
      <c r="CW19" s="28" t="e">
        <f>CT19+CU19+CV19</f>
        <v>#REF!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</row>
    <row r="20" spans="2:113" s="27" customFormat="1" ht="13.5" customHeight="1">
      <c r="B20" s="25"/>
      <c r="C20" s="26"/>
      <c r="D20" s="26"/>
      <c r="E20" s="60"/>
      <c r="F20" s="60"/>
      <c r="G20" s="83"/>
      <c r="H20" s="84"/>
      <c r="N20" s="416" t="s">
        <v>122</v>
      </c>
      <c r="O20" s="417"/>
      <c r="P20" s="417"/>
      <c r="Q20" s="418"/>
      <c r="R20" s="94">
        <f>R12*0.1+R14*0.1</f>
        <v>11764.416770444182</v>
      </c>
      <c r="S20" s="88"/>
      <c r="T20" s="303" t="e">
        <f>T17-'СТАТИСТИКА old'!#REF!</f>
        <v>#REF!</v>
      </c>
      <c r="U20" s="303" t="e">
        <f>U17-'СТАТИСТИКА old'!#REF!</f>
        <v>#REF!</v>
      </c>
      <c r="V20" s="303" t="e">
        <f>V17-'СТАТИСТИКА old'!#REF!</f>
        <v>#REF!</v>
      </c>
      <c r="W20" s="303" t="e">
        <f>W17-'СТАТИСТИКА old'!#REF!</f>
        <v>#REF!</v>
      </c>
      <c r="X20" s="296" t="e">
        <f>X17-'СТАТИСТИКА old'!#REF!</f>
        <v>#REF!</v>
      </c>
      <c r="Y20" s="296" t="e">
        <f>Y17-'СТАТИСТИКА old'!#REF!</f>
        <v>#REF!</v>
      </c>
      <c r="Z20" s="296" t="e">
        <f>Z17-'СТАТИСТИКА old'!#REF!</f>
        <v>#REF!</v>
      </c>
      <c r="AA20" s="296" t="e">
        <f>AA17-'СТАТИСТИКА old'!#REF!</f>
        <v>#REF!</v>
      </c>
      <c r="AB20" s="296" t="e">
        <f>AB17-'СТАТИСТИКА old'!#REF!</f>
        <v>#REF!</v>
      </c>
      <c r="AC20" s="296" t="e">
        <f>AC17-'СТАТИСТИКА old'!#REF!</f>
        <v>#REF!</v>
      </c>
      <c r="AD20" s="296" t="e">
        <f>AD17-'СТАТИСТИКА old'!#REF!</f>
        <v>#REF!</v>
      </c>
      <c r="AE20" s="59"/>
      <c r="AF20" s="59"/>
      <c r="AG20" s="59"/>
      <c r="AH20" s="81"/>
      <c r="AI20" s="81"/>
      <c r="AJ20" s="81"/>
      <c r="AK20" s="81"/>
      <c r="AL20" s="81"/>
      <c r="AM20" s="8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82"/>
      <c r="CT20" s="121"/>
      <c r="CU20" s="121"/>
      <c r="CV20" s="121"/>
      <c r="CW20" s="28"/>
      <c r="CZ20" s="61"/>
      <c r="DA20" s="61"/>
      <c r="DB20" s="61"/>
      <c r="DC20" s="61"/>
      <c r="DD20" s="61"/>
      <c r="DE20" s="61"/>
      <c r="DF20" s="61"/>
      <c r="DG20" s="61"/>
      <c r="DH20" s="61"/>
      <c r="DI20" s="61"/>
    </row>
    <row r="21" spans="2:113" s="27" customFormat="1" ht="13.5" customHeight="1">
      <c r="B21" s="25"/>
      <c r="C21" s="29"/>
      <c r="D21" s="29"/>
      <c r="E21" s="30"/>
      <c r="F21" s="92"/>
      <c r="G21" s="93"/>
      <c r="H21" s="31"/>
      <c r="I21" s="31"/>
      <c r="J21" s="31"/>
      <c r="K21" s="60"/>
      <c r="L21" s="60"/>
      <c r="M21" s="60"/>
      <c r="N21" s="85" t="s">
        <v>47</v>
      </c>
      <c r="O21" s="86"/>
      <c r="P21" s="86"/>
      <c r="Q21" s="86"/>
      <c r="R21" s="94">
        <f>SUM(R17:R20)</f>
        <v>833333.33333333337</v>
      </c>
      <c r="S21" s="88"/>
      <c r="T21" s="89"/>
      <c r="U21" s="89"/>
      <c r="V21" s="90"/>
      <c r="W21" s="90"/>
      <c r="X21" s="90"/>
      <c r="Y21" s="90"/>
      <c r="Z21" s="90"/>
      <c r="AA21" s="90"/>
      <c r="AB21" s="89"/>
      <c r="AC21" s="89"/>
      <c r="AD21" s="89"/>
      <c r="AE21" s="89"/>
      <c r="AF21" s="89"/>
      <c r="AG21" s="89"/>
      <c r="AH21" s="81"/>
      <c r="AI21" s="81"/>
      <c r="AJ21" s="81"/>
      <c r="AK21" s="81"/>
      <c r="AL21" s="81"/>
      <c r="AM21" s="8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59"/>
      <c r="CZ21" s="61"/>
      <c r="DA21" s="61"/>
      <c r="DB21" s="61"/>
      <c r="DC21" s="61"/>
      <c r="DD21" s="61"/>
      <c r="DE21" s="61"/>
      <c r="DF21" s="61"/>
      <c r="DG21" s="61"/>
      <c r="DH21" s="61"/>
      <c r="DI21" s="61"/>
    </row>
    <row r="22" spans="2:113" s="27" customFormat="1" ht="16.5" customHeight="1">
      <c r="B22" s="25"/>
      <c r="C22" s="32" t="s">
        <v>29</v>
      </c>
      <c r="D22" s="32"/>
      <c r="E22" s="33"/>
      <c r="F22" s="93"/>
      <c r="G22" s="31"/>
      <c r="H22" s="31"/>
      <c r="I22" s="31"/>
      <c r="J22" s="31"/>
      <c r="K22" s="60"/>
      <c r="L22" s="60"/>
      <c r="M22" s="60"/>
      <c r="N22" s="85" t="s">
        <v>27</v>
      </c>
      <c r="O22" s="86"/>
      <c r="P22" s="86"/>
      <c r="Q22" s="95">
        <v>0.2</v>
      </c>
      <c r="R22" s="94">
        <f>((R21))*Q22</f>
        <v>166666.66666666669</v>
      </c>
      <c r="S22" s="88"/>
      <c r="T22" s="89"/>
      <c r="U22" s="89"/>
      <c r="V22" s="90"/>
      <c r="W22" s="90"/>
      <c r="X22" s="90"/>
      <c r="Y22" s="90"/>
      <c r="Z22" s="90"/>
      <c r="AA22" s="90"/>
      <c r="AB22" s="96"/>
      <c r="AC22" s="97"/>
      <c r="AD22" s="98"/>
      <c r="AE22" s="98"/>
      <c r="AF22" s="98"/>
      <c r="AG22" s="98"/>
      <c r="AH22" s="81"/>
      <c r="AI22" s="81"/>
      <c r="AJ22" s="81"/>
      <c r="AK22" s="81"/>
      <c r="AL22" s="81"/>
      <c r="AM22" s="81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Z22" s="61"/>
      <c r="DA22" s="61"/>
      <c r="DB22" s="61"/>
      <c r="DC22" s="61"/>
      <c r="DD22" s="61"/>
      <c r="DE22" s="61"/>
      <c r="DF22" s="61"/>
      <c r="DG22" s="61"/>
      <c r="DH22" s="61"/>
      <c r="DI22" s="61"/>
    </row>
    <row r="23" spans="2:113" s="27" customFormat="1" ht="13.5" customHeight="1">
      <c r="B23" s="25"/>
      <c r="C23" s="32">
        <v>1</v>
      </c>
      <c r="D23" s="285"/>
      <c r="E23" s="32" t="s">
        <v>127</v>
      </c>
      <c r="G23" s="34"/>
      <c r="H23" s="35"/>
      <c r="I23" s="60"/>
      <c r="J23" s="60"/>
      <c r="K23" s="60"/>
      <c r="L23" s="60"/>
      <c r="M23" s="60"/>
      <c r="N23" s="85" t="s">
        <v>28</v>
      </c>
      <c r="O23" s="86"/>
      <c r="P23" s="86"/>
      <c r="Q23" s="86"/>
      <c r="R23" s="94">
        <f>SUM(R21:R22)</f>
        <v>1000000</v>
      </c>
      <c r="S23" s="90"/>
      <c r="T23" s="89"/>
      <c r="U23" s="89"/>
      <c r="V23" s="90"/>
      <c r="W23" s="90"/>
      <c r="X23" s="90"/>
      <c r="Y23" s="90"/>
      <c r="Z23" s="90"/>
      <c r="AA23" s="90"/>
      <c r="AB23" s="96"/>
      <c r="AC23" s="97"/>
      <c r="AD23" s="98"/>
      <c r="AE23" s="98"/>
      <c r="AF23" s="98"/>
      <c r="AG23" s="98"/>
      <c r="AH23" s="81"/>
      <c r="AI23" s="81"/>
      <c r="AJ23" s="81"/>
      <c r="AK23" s="81"/>
      <c r="AL23" s="81"/>
      <c r="AM23" s="81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Z23" s="61"/>
      <c r="DA23" s="61"/>
      <c r="DB23" s="61"/>
      <c r="DC23" s="61"/>
      <c r="DD23" s="61"/>
      <c r="DE23" s="61"/>
      <c r="DF23" s="61"/>
      <c r="DG23" s="61"/>
      <c r="DH23" s="61"/>
      <c r="DI23" s="61"/>
    </row>
    <row r="24" spans="2:113" s="27" customFormat="1" ht="18.75" customHeight="1">
      <c r="B24" s="25"/>
      <c r="C24" s="32">
        <v>2</v>
      </c>
      <c r="D24" s="285"/>
      <c r="E24" s="99" t="s">
        <v>57</v>
      </c>
      <c r="F24" s="36"/>
      <c r="G24" s="83"/>
      <c r="H24" s="84"/>
      <c r="I24" s="60"/>
      <c r="J24" s="60"/>
      <c r="K24" s="60"/>
      <c r="L24" s="60"/>
      <c r="M24" s="60"/>
      <c r="R24" s="212">
        <f>1000000-R23</f>
        <v>0</v>
      </c>
      <c r="S24" s="90"/>
      <c r="T24" s="89"/>
      <c r="U24" s="89"/>
      <c r="V24" s="37"/>
      <c r="W24" s="37"/>
      <c r="X24" s="37"/>
      <c r="Y24" s="37"/>
      <c r="Z24" s="37"/>
      <c r="AA24" s="37"/>
      <c r="AB24" s="81"/>
      <c r="AC24" s="97"/>
      <c r="AD24" s="100"/>
      <c r="AE24" s="100"/>
      <c r="AF24" s="100"/>
      <c r="AG24" s="100"/>
      <c r="AH24" s="81"/>
      <c r="AI24" s="81"/>
      <c r="AJ24" s="81"/>
      <c r="AK24" s="81"/>
      <c r="AL24" s="81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Z24" s="61"/>
      <c r="DA24" s="61"/>
      <c r="DB24" s="61"/>
      <c r="DC24" s="61"/>
      <c r="DD24" s="61"/>
      <c r="DE24" s="61"/>
      <c r="DF24" s="61"/>
      <c r="DG24" s="61"/>
      <c r="DH24" s="61"/>
      <c r="DI24" s="61"/>
    </row>
    <row r="25" spans="2:113" s="27" customFormat="1" ht="14.25" customHeight="1">
      <c r="B25" s="25"/>
      <c r="C25" s="32">
        <v>3</v>
      </c>
      <c r="D25" s="285"/>
      <c r="E25" s="99" t="s">
        <v>58</v>
      </c>
      <c r="F25" s="101"/>
      <c r="G25" s="38"/>
      <c r="H25" s="84"/>
      <c r="I25" s="84"/>
      <c r="J25" s="84"/>
      <c r="K25" s="84"/>
      <c r="L25" s="84"/>
      <c r="M25" s="84"/>
      <c r="N25" s="84"/>
      <c r="O25" s="84"/>
      <c r="P25" s="59"/>
      <c r="Q25" s="152" t="str">
        <f>B12</f>
        <v>ТАРГЕТИРОВАННАЯ РЕКЛАМА</v>
      </c>
      <c r="R25" s="111">
        <f>SUM(R12:R15)</f>
        <v>269608.10596626293</v>
      </c>
      <c r="S25" s="153">
        <f>R25/$R$27</f>
        <v>0.35031869321043979</v>
      </c>
      <c r="T25" s="37"/>
      <c r="U25" s="37"/>
      <c r="V25" s="37"/>
      <c r="W25" s="37"/>
      <c r="X25" s="37"/>
      <c r="Y25" s="37"/>
      <c r="Z25" s="37"/>
      <c r="AA25" s="37"/>
      <c r="AB25" s="18"/>
      <c r="AC25" s="102"/>
      <c r="AD25" s="103"/>
      <c r="AE25" s="103"/>
      <c r="AF25" s="103"/>
      <c r="AG25" s="103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R25" s="59"/>
      <c r="CZ25" s="61"/>
      <c r="DA25" s="61"/>
      <c r="DB25" s="61"/>
      <c r="DC25" s="61"/>
      <c r="DD25" s="61"/>
      <c r="DE25" s="61"/>
      <c r="DF25" s="61"/>
      <c r="DG25" s="61"/>
      <c r="DH25" s="61"/>
      <c r="DI25" s="61"/>
    </row>
    <row r="26" spans="2:113" s="27" customFormat="1" ht="13.5" customHeight="1">
      <c r="B26" s="25"/>
      <c r="C26" s="32">
        <v>4</v>
      </c>
      <c r="D26" s="285"/>
      <c r="E26" s="99" t="s">
        <v>59</v>
      </c>
      <c r="F26" s="104"/>
      <c r="G26" s="39"/>
      <c r="H26" s="84"/>
      <c r="I26" s="84"/>
      <c r="J26" s="84"/>
      <c r="K26" s="84"/>
      <c r="L26" s="84"/>
      <c r="M26" s="84"/>
      <c r="N26" s="84"/>
      <c r="O26" s="84"/>
      <c r="P26" s="59"/>
      <c r="Q26" s="152" t="str">
        <f>B16</f>
        <v>PROGRAMMATIC</v>
      </c>
      <c r="R26" s="111">
        <f>R16</f>
        <v>500000</v>
      </c>
      <c r="S26" s="153">
        <f t="shared" ref="S26:S27" si="19">R26/$R$27</f>
        <v>0.64968130678956015</v>
      </c>
      <c r="T26" s="84"/>
      <c r="U26" s="84"/>
      <c r="V26" s="37"/>
      <c r="W26" s="37"/>
      <c r="X26" s="37"/>
      <c r="Y26" s="37"/>
      <c r="Z26" s="37"/>
      <c r="AA26" s="37"/>
      <c r="AB26" s="105"/>
      <c r="AC26" s="105"/>
      <c r="AD26" s="106"/>
      <c r="AE26" s="106"/>
      <c r="AF26" s="106"/>
      <c r="AG26" s="106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Z26" s="61"/>
      <c r="DA26" s="61"/>
      <c r="DB26" s="61"/>
      <c r="DC26" s="61"/>
      <c r="DD26" s="61"/>
      <c r="DE26" s="61"/>
      <c r="DF26" s="61"/>
      <c r="DG26" s="61"/>
      <c r="DH26" s="61"/>
      <c r="DI26" s="61"/>
    </row>
    <row r="27" spans="2:113" s="27" customFormat="1" ht="13.5" customHeight="1">
      <c r="B27" s="25"/>
      <c r="C27" s="32">
        <v>5</v>
      </c>
      <c r="D27" s="285"/>
      <c r="E27" s="99" t="s">
        <v>60</v>
      </c>
      <c r="F27" s="104"/>
      <c r="G27" s="39"/>
      <c r="H27" s="84"/>
      <c r="I27" s="84"/>
      <c r="J27" s="84"/>
      <c r="K27" s="84"/>
      <c r="L27" s="84"/>
      <c r="M27" s="84"/>
      <c r="N27" s="84"/>
      <c r="O27" s="84"/>
      <c r="P27" s="59"/>
      <c r="Q27" s="152"/>
      <c r="R27" s="111">
        <f>SUM(R25:R26)</f>
        <v>769608.10596626299</v>
      </c>
      <c r="S27" s="153">
        <f t="shared" si="19"/>
        <v>1</v>
      </c>
      <c r="T27" s="84"/>
      <c r="U27" s="84"/>
      <c r="V27" s="37"/>
      <c r="W27" s="37"/>
      <c r="X27" s="37"/>
      <c r="Y27" s="37"/>
      <c r="Z27" s="37"/>
      <c r="AA27" s="37"/>
      <c r="AB27" s="105"/>
      <c r="AC27" s="105"/>
      <c r="AD27" s="106"/>
      <c r="AE27" s="106"/>
      <c r="AF27" s="106"/>
      <c r="AG27" s="106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Z27" s="61"/>
      <c r="DA27" s="61"/>
      <c r="DB27" s="61"/>
      <c r="DC27" s="61"/>
      <c r="DD27" s="61"/>
      <c r="DE27" s="61"/>
      <c r="DF27" s="61"/>
      <c r="DG27" s="61"/>
      <c r="DH27" s="61"/>
      <c r="DI27" s="61"/>
    </row>
    <row r="28" spans="2:113" s="27" customFormat="1" ht="12.75" customHeight="1">
      <c r="B28" s="25"/>
      <c r="C28" s="32">
        <v>6</v>
      </c>
      <c r="D28" s="285"/>
      <c r="E28" s="99" t="s">
        <v>73</v>
      </c>
      <c r="F28" s="104"/>
      <c r="G28" s="40"/>
      <c r="H28" s="84"/>
      <c r="I28" s="84"/>
      <c r="J28" s="84"/>
      <c r="K28" s="84"/>
      <c r="L28" s="84"/>
      <c r="M28" s="84"/>
      <c r="N28" s="107"/>
      <c r="O28" s="84"/>
      <c r="P28" s="59"/>
      <c r="Q28" s="152"/>
      <c r="R28" s="111"/>
      <c r="S28" s="153"/>
      <c r="T28" s="84"/>
      <c r="U28" s="84"/>
      <c r="V28" s="37"/>
      <c r="W28" s="37"/>
      <c r="X28" s="37"/>
      <c r="Y28" s="37"/>
      <c r="Z28" s="37"/>
      <c r="AA28" s="37"/>
      <c r="AB28" s="105"/>
      <c r="AC28" s="105"/>
      <c r="AD28" s="106"/>
      <c r="AE28" s="106"/>
      <c r="AF28" s="106"/>
      <c r="AG28" s="106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2:113" s="27" customFormat="1" ht="12.75" customHeight="1">
      <c r="B29" s="25"/>
      <c r="C29" s="32"/>
      <c r="D29" s="285"/>
      <c r="E29" s="99" t="s">
        <v>74</v>
      </c>
      <c r="F29" s="104"/>
      <c r="G29" s="40"/>
      <c r="H29" s="84"/>
      <c r="I29" s="84"/>
      <c r="J29" s="84"/>
      <c r="K29" s="84"/>
      <c r="L29" s="84"/>
      <c r="M29" s="84"/>
      <c r="N29" s="107"/>
      <c r="O29" s="84"/>
      <c r="P29" s="59"/>
      <c r="Q29" s="152"/>
      <c r="R29" s="111"/>
      <c r="S29" s="159"/>
      <c r="T29" s="84"/>
      <c r="U29" s="84"/>
      <c r="V29" s="37"/>
      <c r="W29" s="37"/>
      <c r="X29" s="37"/>
      <c r="Y29" s="37"/>
      <c r="Z29" s="37"/>
      <c r="AA29" s="37"/>
      <c r="AB29" s="105"/>
      <c r="AC29" s="105"/>
      <c r="AD29" s="106"/>
      <c r="AE29" s="106"/>
      <c r="AF29" s="106"/>
      <c r="AG29" s="106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2:113" s="27" customFormat="1" ht="12.75" customHeight="1">
      <c r="B30" s="25"/>
      <c r="C30" s="32">
        <v>7</v>
      </c>
      <c r="D30" s="285"/>
      <c r="E30" s="99" t="s">
        <v>61</v>
      </c>
      <c r="F30" s="104"/>
      <c r="G30" s="40"/>
      <c r="H30" s="84"/>
      <c r="I30" s="84"/>
      <c r="J30" s="84"/>
      <c r="K30" s="84"/>
      <c r="L30" s="84"/>
      <c r="M30" s="84"/>
      <c r="N30" s="108"/>
      <c r="O30" s="41"/>
      <c r="P30" s="59"/>
      <c r="Q30" s="59"/>
      <c r="R30" s="111"/>
      <c r="S30" s="153"/>
      <c r="T30" s="84"/>
      <c r="U30" s="84"/>
      <c r="V30" s="109"/>
      <c r="W30" s="109"/>
      <c r="X30" s="109"/>
      <c r="Y30" s="109"/>
      <c r="Z30" s="109"/>
      <c r="AA30" s="109"/>
      <c r="AB30" s="105"/>
      <c r="AC30" s="105"/>
      <c r="AD30" s="106"/>
      <c r="AE30" s="106"/>
      <c r="AF30" s="106"/>
      <c r="AG30" s="106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2:113" s="27" customFormat="1" ht="12.75" customHeight="1">
      <c r="B31" s="25"/>
      <c r="C31" s="32">
        <v>8</v>
      </c>
      <c r="D31" s="285"/>
      <c r="E31" s="99" t="s">
        <v>62</v>
      </c>
      <c r="F31" s="42"/>
      <c r="G31" s="43"/>
      <c r="H31" s="32"/>
      <c r="I31" s="42"/>
      <c r="J31" s="44"/>
      <c r="K31" s="44"/>
      <c r="L31" s="44"/>
      <c r="M31" s="44"/>
      <c r="N31" s="59"/>
      <c r="O31" s="59"/>
      <c r="P31" s="59"/>
      <c r="Q31" s="59"/>
      <c r="R31" s="158">
        <f>R27-R17</f>
        <v>0</v>
      </c>
      <c r="S31" s="59"/>
      <c r="T31" s="105"/>
      <c r="U31" s="105"/>
      <c r="V31" s="109"/>
      <c r="W31" s="109"/>
      <c r="X31" s="109"/>
      <c r="Y31" s="109"/>
      <c r="Z31" s="109"/>
      <c r="AA31" s="109"/>
      <c r="AB31" s="105"/>
      <c r="AC31" s="105"/>
      <c r="AD31" s="59"/>
      <c r="AE31" s="59"/>
      <c r="AF31" s="59"/>
      <c r="AG31" s="59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Z31" s="61"/>
      <c r="DA31" s="61"/>
      <c r="DB31" s="61"/>
      <c r="DC31" s="61"/>
      <c r="DD31" s="61"/>
      <c r="DE31" s="61"/>
      <c r="DF31" s="61"/>
      <c r="DG31" s="61"/>
      <c r="DH31" s="61"/>
      <c r="DI31" s="61"/>
    </row>
    <row r="32" spans="2:113" s="27" customFormat="1" ht="12.75" customHeight="1">
      <c r="B32" s="25"/>
      <c r="C32" s="32">
        <v>9</v>
      </c>
      <c r="D32" s="285"/>
      <c r="E32" s="45" t="s">
        <v>63</v>
      </c>
      <c r="F32" s="59"/>
      <c r="G32" s="284"/>
      <c r="H32" s="59"/>
      <c r="I32" s="59"/>
      <c r="J32" s="59"/>
      <c r="K32" s="59"/>
      <c r="L32" s="59"/>
      <c r="M32" s="59"/>
      <c r="N32" s="41"/>
      <c r="O32" s="59"/>
      <c r="P32" s="59"/>
      <c r="Q32" s="59"/>
      <c r="R32" s="156" t="b">
        <f>IFERROR(R31=0,)</f>
        <v>1</v>
      </c>
      <c r="S32" s="59"/>
      <c r="T32" s="105"/>
      <c r="U32" s="105"/>
      <c r="V32" s="109"/>
      <c r="W32" s="109"/>
      <c r="X32" s="109"/>
      <c r="Y32" s="109"/>
      <c r="Z32" s="109"/>
      <c r="AA32" s="109"/>
      <c r="AB32" s="105"/>
      <c r="AC32" s="105"/>
      <c r="AD32" s="59"/>
      <c r="AE32" s="59"/>
      <c r="AF32" s="59"/>
      <c r="AG32" s="59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4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2:117" s="41" customFormat="1" ht="12.75" customHeight="1">
      <c r="B33" s="25"/>
      <c r="C33" s="32">
        <v>10</v>
      </c>
      <c r="D33" s="285"/>
      <c r="E33" s="99" t="s">
        <v>64</v>
      </c>
      <c r="G33" s="46"/>
      <c r="N33" s="59"/>
      <c r="O33" s="59"/>
      <c r="P33" s="59"/>
      <c r="Q33" s="59"/>
      <c r="R33" s="59"/>
      <c r="S33" s="59"/>
      <c r="T33" s="105"/>
      <c r="U33" s="105"/>
      <c r="V33" s="109"/>
      <c r="W33" s="109"/>
      <c r="X33" s="109"/>
      <c r="Y33" s="109"/>
      <c r="Z33" s="109"/>
      <c r="AA33" s="109"/>
      <c r="AC33" s="59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27"/>
      <c r="CR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</row>
    <row r="34" spans="2:117" s="27" customFormat="1" ht="12.75" customHeight="1">
      <c r="B34" s="25"/>
      <c r="C34" s="32">
        <v>11</v>
      </c>
      <c r="D34" s="285"/>
      <c r="E34" s="99" t="s">
        <v>65</v>
      </c>
      <c r="F34" s="59"/>
      <c r="G34" s="284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11"/>
      <c r="S34" s="59"/>
      <c r="T34" s="105"/>
      <c r="U34" s="105"/>
      <c r="V34" s="59"/>
      <c r="W34" s="59"/>
      <c r="X34" s="59"/>
      <c r="Y34" s="59"/>
      <c r="Z34" s="59"/>
      <c r="AA34" s="59"/>
      <c r="AB34" s="59"/>
      <c r="AC34" s="59"/>
      <c r="AD34" s="112"/>
      <c r="AE34" s="112"/>
      <c r="AF34" s="112"/>
      <c r="AG34" s="11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</row>
    <row r="35" spans="2:117" s="27" customFormat="1" ht="12.75" customHeight="1">
      <c r="B35" s="25"/>
      <c r="C35" s="32">
        <v>12</v>
      </c>
      <c r="D35" s="285"/>
      <c r="E35" s="99" t="s">
        <v>66</v>
      </c>
      <c r="F35" s="59"/>
      <c r="G35" s="284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11"/>
      <c r="S35" s="59"/>
      <c r="T35" s="105"/>
      <c r="U35" s="105"/>
      <c r="V35" s="59"/>
      <c r="W35" s="59"/>
      <c r="X35" s="59"/>
      <c r="Y35" s="59"/>
      <c r="Z35" s="59"/>
      <c r="AA35" s="59"/>
      <c r="AB35" s="59"/>
      <c r="AC35" s="59"/>
      <c r="AD35" s="112"/>
      <c r="AE35" s="112"/>
      <c r="AF35" s="112"/>
      <c r="AG35" s="11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</row>
    <row r="36" spans="2:117" s="27" customFormat="1" ht="12.75" customHeight="1">
      <c r="B36" s="25"/>
      <c r="C36" s="32">
        <v>13</v>
      </c>
      <c r="D36" s="285"/>
      <c r="E36" s="99" t="s">
        <v>67</v>
      </c>
      <c r="F36" s="59"/>
      <c r="G36" s="284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11"/>
      <c r="S36" s="59"/>
      <c r="T36" s="105"/>
      <c r="U36" s="105"/>
      <c r="V36" s="59"/>
      <c r="W36" s="59"/>
      <c r="X36" s="59"/>
      <c r="Y36" s="59"/>
      <c r="Z36" s="59"/>
      <c r="AA36" s="59"/>
      <c r="AB36" s="59"/>
      <c r="AC36" s="59"/>
      <c r="AD36" s="112"/>
      <c r="AE36" s="112"/>
      <c r="AF36" s="112"/>
      <c r="AG36" s="11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</row>
    <row r="37" spans="2:117" s="27" customFormat="1" ht="12.75" customHeight="1">
      <c r="B37" s="25"/>
      <c r="C37" s="32">
        <v>14</v>
      </c>
      <c r="D37" s="285"/>
      <c r="E37" s="99" t="s">
        <v>121</v>
      </c>
      <c r="F37" s="59"/>
      <c r="G37" s="284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323"/>
      <c r="S37" s="59"/>
      <c r="T37" s="105"/>
      <c r="U37" s="105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</row>
    <row r="38" spans="2:117" s="27" customFormat="1" ht="12.75" customHeight="1">
      <c r="B38" s="25"/>
      <c r="F38" s="59"/>
      <c r="G38" s="284"/>
      <c r="H38" s="59"/>
      <c r="I38" s="59"/>
      <c r="J38" s="59"/>
      <c r="K38" s="59"/>
      <c r="L38" s="59"/>
      <c r="M38" s="59"/>
      <c r="N38" s="59"/>
      <c r="O38" s="59"/>
      <c r="P38" s="59"/>
      <c r="Q38" s="113"/>
      <c r="R38" s="84"/>
      <c r="S38" s="41"/>
      <c r="T38" s="105"/>
      <c r="U38" s="105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59"/>
    </row>
    <row r="39" spans="2:117" s="27" customFormat="1" ht="12.75" customHeight="1">
      <c r="B39" s="25"/>
      <c r="F39" s="59"/>
      <c r="G39" s="284"/>
      <c r="H39" s="59"/>
      <c r="I39" s="59"/>
      <c r="J39" s="59"/>
      <c r="K39" s="59"/>
      <c r="L39" s="59"/>
      <c r="M39" s="59"/>
      <c r="N39" s="59"/>
      <c r="O39" s="59"/>
      <c r="T39" s="105"/>
      <c r="U39" s="105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59"/>
    </row>
    <row r="40" spans="2:117" s="27" customFormat="1" ht="12.75" customHeight="1">
      <c r="B40" s="25"/>
      <c r="F40" s="59"/>
      <c r="G40" s="284"/>
      <c r="H40" s="59"/>
      <c r="I40" s="59"/>
      <c r="J40" s="59"/>
      <c r="K40" s="59"/>
      <c r="L40" s="59"/>
      <c r="M40" s="59"/>
      <c r="N40" s="59"/>
      <c r="O40" s="59"/>
      <c r="T40" s="47"/>
      <c r="U40" s="47"/>
      <c r="V40" s="114"/>
      <c r="W40" s="114"/>
      <c r="X40" s="114"/>
      <c r="Y40" s="114"/>
      <c r="Z40" s="114"/>
      <c r="AA40" s="114"/>
      <c r="AB40" s="48"/>
      <c r="AC40" s="59"/>
      <c r="AD40" s="59"/>
      <c r="AE40" s="59"/>
      <c r="AF40" s="59"/>
      <c r="AG40" s="59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59"/>
    </row>
    <row r="41" spans="2:117" s="27" customFormat="1" ht="12.75" customHeight="1">
      <c r="B41" s="25"/>
      <c r="C41" s="32"/>
      <c r="D41" s="99"/>
      <c r="E41" s="49"/>
      <c r="F41" s="59"/>
      <c r="G41" s="284"/>
      <c r="H41" s="59"/>
      <c r="I41" s="59"/>
      <c r="J41" s="59"/>
      <c r="K41" s="59"/>
      <c r="L41" s="59"/>
      <c r="M41" s="59"/>
      <c r="N41" s="59"/>
      <c r="O41" s="59"/>
      <c r="T41" s="105"/>
      <c r="U41" s="105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59"/>
    </row>
    <row r="42" spans="2:117" ht="13.5" customHeight="1">
      <c r="E42" s="50"/>
      <c r="F42" s="284"/>
      <c r="H42" s="284"/>
      <c r="I42" s="114"/>
      <c r="J42" s="284"/>
      <c r="K42" s="115"/>
      <c r="L42" s="114"/>
      <c r="M42" s="48"/>
      <c r="N42" s="284"/>
      <c r="O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4"/>
      <c r="AD42" s="284"/>
      <c r="AE42" s="284"/>
      <c r="AF42" s="284"/>
      <c r="AG42" s="284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284"/>
      <c r="CR42" s="284"/>
      <c r="CS42" s="284"/>
      <c r="CT42" s="284"/>
      <c r="CU42" s="284"/>
      <c r="CV42" s="284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</row>
    <row r="43" spans="2:117" ht="13.5" customHeight="1">
      <c r="F43" s="284"/>
      <c r="H43" s="284"/>
      <c r="I43" s="284"/>
      <c r="J43" s="284"/>
      <c r="K43" s="284"/>
      <c r="L43" s="284"/>
      <c r="M43" s="284"/>
      <c r="N43" s="284"/>
      <c r="O43" s="284"/>
      <c r="T43" s="116"/>
      <c r="U43" s="116"/>
      <c r="V43" s="117"/>
      <c r="W43" s="117"/>
      <c r="X43" s="117"/>
      <c r="Y43" s="117"/>
      <c r="Z43" s="117"/>
      <c r="AA43" s="117"/>
      <c r="AB43" s="284"/>
      <c r="AC43" s="284"/>
      <c r="AD43" s="284"/>
      <c r="AE43" s="284"/>
      <c r="AF43" s="284"/>
      <c r="AG43" s="284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284"/>
      <c r="CR43" s="284"/>
      <c r="CS43" s="284"/>
      <c r="CT43" s="284"/>
      <c r="CU43" s="284"/>
      <c r="CV43" s="284"/>
      <c r="CW43" s="284"/>
      <c r="CX43" s="284"/>
      <c r="CY43" s="284"/>
      <c r="CZ43" s="61"/>
      <c r="DA43" s="61"/>
      <c r="DB43" s="61"/>
      <c r="DC43" s="61"/>
      <c r="DD43" s="61"/>
      <c r="DE43" s="61"/>
      <c r="DF43" s="61"/>
      <c r="DG43" s="61"/>
      <c r="DH43" s="61"/>
      <c r="DI43" s="61"/>
    </row>
    <row r="44" spans="2:117" ht="13.5" customHeight="1">
      <c r="E44" s="50"/>
      <c r="F44" s="284"/>
      <c r="H44" s="284"/>
      <c r="I44" s="284"/>
      <c r="J44" s="284"/>
      <c r="K44" s="115"/>
      <c r="L44" s="118"/>
      <c r="M44" s="51"/>
      <c r="N44" s="284"/>
      <c r="O44" s="284"/>
      <c r="Q44" s="284"/>
      <c r="S44" s="284"/>
      <c r="T44" s="52">
        <v>0.11250404566260058</v>
      </c>
      <c r="U44" s="52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284"/>
      <c r="CR44" s="284"/>
      <c r="CS44" s="284"/>
      <c r="CT44" s="284"/>
      <c r="CU44" s="284"/>
      <c r="CV44" s="284"/>
      <c r="CW44" s="284"/>
      <c r="CX44" s="284"/>
      <c r="CY44" s="284"/>
      <c r="CZ44" s="61"/>
      <c r="DA44" s="61"/>
      <c r="DB44" s="61"/>
      <c r="DC44" s="61"/>
      <c r="DD44" s="61"/>
      <c r="DE44" s="61"/>
      <c r="DF44" s="61"/>
      <c r="DG44" s="61"/>
      <c r="DH44" s="61"/>
      <c r="DI44" s="61"/>
    </row>
    <row r="45" spans="2:117" ht="13.5" customHeight="1">
      <c r="E45" s="50"/>
      <c r="F45" s="284"/>
      <c r="H45" s="284"/>
      <c r="I45" s="284"/>
      <c r="J45" s="284"/>
      <c r="K45" s="115"/>
      <c r="L45" s="118"/>
      <c r="M45" s="51"/>
      <c r="N45" s="284"/>
      <c r="O45" s="284"/>
      <c r="T45" s="52">
        <v>0.15091251121219593</v>
      </c>
      <c r="U45" s="52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284"/>
      <c r="CR45" s="284"/>
      <c r="CS45" s="284"/>
      <c r="CT45" s="284"/>
      <c r="CU45" s="284"/>
      <c r="CV45" s="284"/>
      <c r="CW45" s="284"/>
      <c r="CX45" s="284"/>
      <c r="CY45" s="284"/>
      <c r="CZ45" s="61"/>
      <c r="DA45" s="61"/>
      <c r="DB45" s="61"/>
      <c r="DC45" s="61"/>
      <c r="DD45" s="61"/>
      <c r="DE45" s="61"/>
      <c r="DF45" s="61"/>
      <c r="DG45" s="61"/>
      <c r="DH45" s="61"/>
      <c r="DI45" s="61"/>
    </row>
    <row r="46" spans="2:117" ht="13.5" customHeight="1">
      <c r="E46" s="50"/>
      <c r="F46" s="284"/>
      <c r="H46" s="284"/>
      <c r="I46" s="284"/>
      <c r="J46" s="284"/>
      <c r="K46" s="115"/>
      <c r="L46" s="118"/>
      <c r="M46" s="51"/>
      <c r="N46" s="284"/>
      <c r="O46" s="284"/>
      <c r="P46" s="53"/>
      <c r="S46" s="47"/>
      <c r="T46" s="52">
        <v>0.40072463117223722</v>
      </c>
      <c r="U46" s="52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284"/>
      <c r="CR46" s="284"/>
      <c r="CS46" s="284"/>
      <c r="CT46" s="284"/>
      <c r="CU46" s="284"/>
      <c r="CV46" s="284"/>
      <c r="CW46" s="284"/>
      <c r="CX46" s="284"/>
      <c r="CY46" s="284"/>
      <c r="CZ46" s="61"/>
      <c r="DA46" s="61"/>
      <c r="DB46" s="61"/>
      <c r="DC46" s="61"/>
      <c r="DD46" s="61"/>
      <c r="DE46" s="61"/>
      <c r="DF46" s="61"/>
      <c r="DG46" s="61"/>
      <c r="DH46" s="61"/>
      <c r="DI46" s="61"/>
    </row>
    <row r="47" spans="2:117">
      <c r="Q47" s="115"/>
      <c r="T47" s="25"/>
      <c r="U47" s="25"/>
    </row>
    <row r="48" spans="2:117" ht="13.5" customHeight="1">
      <c r="E48" s="284"/>
      <c r="F48" s="284"/>
      <c r="H48" s="284"/>
      <c r="I48" s="284"/>
      <c r="J48" s="284"/>
      <c r="K48" s="284"/>
      <c r="L48" s="118"/>
      <c r="M48" s="119"/>
      <c r="N48" s="284"/>
      <c r="O48" s="284"/>
      <c r="P48" s="284"/>
      <c r="Q48" s="419"/>
      <c r="R48" s="419"/>
      <c r="S48" s="120"/>
      <c r="T48" s="121"/>
      <c r="U48" s="121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284"/>
      <c r="CR48" s="284"/>
      <c r="CS48" s="284"/>
      <c r="CT48" s="284"/>
      <c r="CU48" s="284"/>
      <c r="CV48" s="284"/>
      <c r="CW48" s="284"/>
      <c r="CX48" s="284"/>
      <c r="CY48" s="284"/>
      <c r="CZ48" s="61"/>
      <c r="DA48" s="61"/>
      <c r="DB48" s="61"/>
      <c r="DC48" s="61"/>
      <c r="DD48" s="61"/>
      <c r="DE48" s="61"/>
      <c r="DF48" s="61"/>
      <c r="DG48" s="61"/>
      <c r="DH48" s="61"/>
      <c r="DI48" s="61"/>
    </row>
    <row r="49" spans="5:113" ht="13.5" customHeight="1">
      <c r="E49" s="284"/>
      <c r="F49" s="284"/>
      <c r="H49" s="284"/>
      <c r="I49" s="284"/>
      <c r="J49" s="284"/>
      <c r="K49" s="284"/>
      <c r="L49" s="118"/>
      <c r="M49" s="284"/>
      <c r="N49" s="284"/>
      <c r="O49" s="284"/>
      <c r="P49" s="284"/>
      <c r="Q49" s="419"/>
      <c r="R49" s="419"/>
      <c r="S49" s="120"/>
      <c r="T49" s="121"/>
      <c r="U49" s="121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284"/>
      <c r="CR49" s="284"/>
      <c r="CS49" s="284"/>
      <c r="CT49" s="284"/>
      <c r="CU49" s="284"/>
      <c r="CV49" s="284"/>
      <c r="CW49" s="284"/>
      <c r="CX49" s="284"/>
      <c r="CY49" s="284"/>
      <c r="CZ49" s="61"/>
      <c r="DA49" s="61"/>
      <c r="DB49" s="61"/>
      <c r="DC49" s="61"/>
      <c r="DD49" s="61"/>
      <c r="DE49" s="61"/>
      <c r="DF49" s="61"/>
      <c r="DG49" s="61"/>
      <c r="DH49" s="61"/>
      <c r="DI49" s="61"/>
    </row>
    <row r="50" spans="5:113" ht="13.5" customHeight="1">
      <c r="E50" s="284"/>
      <c r="F50" s="284"/>
      <c r="H50" s="284"/>
      <c r="I50" s="284"/>
      <c r="J50" s="284"/>
      <c r="K50" s="284"/>
      <c r="L50" s="284"/>
      <c r="M50" s="284"/>
      <c r="N50" s="284"/>
      <c r="O50" s="284"/>
      <c r="P50" s="284"/>
      <c r="Q50" s="419"/>
      <c r="R50" s="419"/>
      <c r="S50" s="120"/>
      <c r="T50" s="121"/>
      <c r="U50" s="121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284"/>
      <c r="CR50" s="284"/>
      <c r="CS50" s="284"/>
      <c r="CT50" s="284"/>
      <c r="CU50" s="284"/>
      <c r="CV50" s="284"/>
      <c r="CW50" s="284"/>
      <c r="CX50" s="284"/>
      <c r="CY50" s="284"/>
      <c r="CZ50" s="61"/>
      <c r="DA50" s="61"/>
      <c r="DB50" s="61"/>
      <c r="DC50" s="61"/>
      <c r="DD50" s="61"/>
      <c r="DE50" s="61"/>
      <c r="DF50" s="61"/>
      <c r="DG50" s="61"/>
      <c r="DH50" s="61"/>
      <c r="DI50" s="61"/>
    </row>
    <row r="51" spans="5:113" ht="13.5" customHeight="1">
      <c r="E51" s="284"/>
      <c r="F51" s="284"/>
      <c r="H51" s="284"/>
      <c r="I51" s="284"/>
      <c r="J51" s="284"/>
      <c r="K51" s="284"/>
      <c r="L51" s="284"/>
      <c r="M51" s="284"/>
      <c r="N51" s="284"/>
      <c r="O51" s="284"/>
      <c r="P51" s="284"/>
      <c r="Q51" s="419"/>
      <c r="R51" s="419"/>
      <c r="S51" s="120"/>
      <c r="T51" s="121"/>
      <c r="U51" s="121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284"/>
      <c r="CR51" s="284"/>
      <c r="CS51" s="284"/>
      <c r="CT51" s="284"/>
      <c r="CU51" s="284"/>
      <c r="CV51" s="284"/>
      <c r="CW51" s="284"/>
      <c r="CX51" s="284"/>
      <c r="CY51" s="284"/>
      <c r="CZ51" s="61"/>
      <c r="DA51" s="61"/>
      <c r="DB51" s="61"/>
      <c r="DC51" s="61"/>
      <c r="DD51" s="61"/>
      <c r="DE51" s="61"/>
      <c r="DF51" s="61"/>
      <c r="DG51" s="61"/>
      <c r="DH51" s="61"/>
      <c r="DI51" s="61"/>
    </row>
    <row r="52" spans="5:113" ht="13.5" customHeight="1">
      <c r="E52" s="284"/>
      <c r="F52" s="284"/>
      <c r="H52" s="284"/>
      <c r="I52" s="284"/>
      <c r="J52" s="284"/>
      <c r="K52" s="284"/>
      <c r="L52" s="284"/>
      <c r="M52" s="284"/>
      <c r="N52" s="284"/>
      <c r="O52" s="284"/>
      <c r="P52" s="284"/>
      <c r="Q52" s="419"/>
      <c r="R52" s="419"/>
      <c r="S52" s="120"/>
      <c r="T52" s="121"/>
      <c r="U52" s="121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284"/>
      <c r="CR52" s="284"/>
      <c r="CS52" s="284"/>
      <c r="CT52" s="284"/>
      <c r="CU52" s="284"/>
      <c r="CV52" s="284"/>
      <c r="CW52" s="284"/>
      <c r="CX52" s="284"/>
      <c r="CY52" s="284"/>
      <c r="CZ52" s="61"/>
      <c r="DA52" s="61"/>
      <c r="DB52" s="61"/>
      <c r="DC52" s="61"/>
      <c r="DD52" s="61"/>
      <c r="DE52" s="61"/>
      <c r="DF52" s="61"/>
      <c r="DG52" s="61"/>
      <c r="DH52" s="61"/>
      <c r="DI52" s="61"/>
    </row>
    <row r="53" spans="5:113" ht="13.5" customHeight="1">
      <c r="E53" s="284"/>
      <c r="F53" s="284"/>
      <c r="H53" s="284"/>
      <c r="I53" s="284"/>
      <c r="J53" s="284"/>
      <c r="K53" s="284"/>
      <c r="L53" s="284"/>
      <c r="M53" s="284"/>
      <c r="N53" s="284"/>
      <c r="O53" s="284"/>
      <c r="P53" s="284"/>
      <c r="Q53" s="419"/>
      <c r="R53" s="419"/>
      <c r="S53" s="120"/>
      <c r="T53" s="121"/>
      <c r="U53" s="121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284"/>
      <c r="CR53" s="284"/>
      <c r="CS53" s="284"/>
      <c r="CT53" s="284"/>
      <c r="CU53" s="284"/>
      <c r="CV53" s="284"/>
      <c r="CW53" s="284"/>
      <c r="CX53" s="284"/>
      <c r="CY53" s="284"/>
      <c r="CZ53" s="61"/>
      <c r="DA53" s="61"/>
      <c r="DB53" s="61"/>
      <c r="DC53" s="61"/>
      <c r="DD53" s="61"/>
      <c r="DE53" s="61"/>
      <c r="DF53" s="61"/>
      <c r="DG53" s="61"/>
      <c r="DH53" s="61"/>
      <c r="DI53" s="61"/>
    </row>
    <row r="54" spans="5:113" ht="13.5" customHeight="1">
      <c r="E54" s="284"/>
      <c r="F54" s="284"/>
      <c r="H54" s="284"/>
      <c r="I54" s="284"/>
      <c r="J54" s="284"/>
      <c r="K54" s="284"/>
      <c r="L54" s="284"/>
      <c r="M54" s="284"/>
      <c r="N54" s="284"/>
      <c r="O54" s="284"/>
      <c r="P54" s="284"/>
      <c r="Q54" s="53"/>
      <c r="S54" s="120"/>
      <c r="T54" s="55"/>
      <c r="U54" s="55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284"/>
      <c r="CR54" s="284"/>
      <c r="CS54" s="284"/>
      <c r="CT54" s="284"/>
      <c r="CU54" s="284"/>
      <c r="CV54" s="284"/>
      <c r="CW54" s="284"/>
      <c r="CX54" s="284"/>
      <c r="CY54" s="284"/>
      <c r="CZ54" s="61"/>
      <c r="DA54" s="61"/>
      <c r="DB54" s="61"/>
      <c r="DC54" s="61"/>
      <c r="DD54" s="61"/>
      <c r="DE54" s="61"/>
      <c r="DF54" s="61"/>
      <c r="DG54" s="61"/>
      <c r="DH54" s="61"/>
      <c r="DI54" s="61"/>
    </row>
    <row r="55" spans="5:113" ht="13.5" customHeight="1">
      <c r="E55" s="284"/>
      <c r="F55" s="284"/>
      <c r="H55" s="284"/>
      <c r="I55" s="284"/>
      <c r="J55" s="284"/>
      <c r="K55" s="284"/>
      <c r="L55" s="284"/>
      <c r="M55" s="284"/>
      <c r="N55" s="284"/>
      <c r="O55" s="284"/>
      <c r="P55" s="284"/>
      <c r="Q55" s="420"/>
      <c r="R55" s="420"/>
      <c r="S55" s="120"/>
      <c r="T55" s="102"/>
      <c r="U55" s="102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284"/>
      <c r="CR55" s="284"/>
      <c r="CS55" s="284"/>
      <c r="CT55" s="284"/>
      <c r="CU55" s="284"/>
      <c r="CV55" s="284"/>
      <c r="CW55" s="284"/>
      <c r="CX55" s="284"/>
      <c r="CY55" s="284"/>
      <c r="CZ55" s="61"/>
      <c r="DA55" s="61"/>
      <c r="DB55" s="61"/>
      <c r="DC55" s="61"/>
      <c r="DD55" s="61"/>
      <c r="DE55" s="61"/>
      <c r="DF55" s="61"/>
      <c r="DG55" s="61"/>
      <c r="DH55" s="61"/>
      <c r="DI55" s="61"/>
    </row>
    <row r="56" spans="5:113" ht="13.5" customHeight="1">
      <c r="E56" s="284"/>
      <c r="F56" s="284"/>
      <c r="H56" s="284"/>
      <c r="I56" s="284"/>
      <c r="J56" s="284"/>
      <c r="K56" s="284"/>
      <c r="L56" s="284"/>
      <c r="M56" s="284"/>
      <c r="N56" s="284"/>
      <c r="O56" s="284"/>
      <c r="P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284"/>
      <c r="CR56" s="284"/>
      <c r="CS56" s="284"/>
      <c r="CT56" s="284"/>
      <c r="CU56" s="284"/>
      <c r="CV56" s="284"/>
      <c r="CW56" s="284"/>
      <c r="CX56" s="284"/>
      <c r="CY56" s="284"/>
      <c r="CZ56" s="61"/>
      <c r="DA56" s="61"/>
      <c r="DB56" s="61"/>
      <c r="DC56" s="61"/>
      <c r="DD56" s="61"/>
      <c r="DE56" s="61"/>
      <c r="DF56" s="61"/>
      <c r="DG56" s="61"/>
      <c r="DH56" s="61"/>
      <c r="DI56" s="61"/>
    </row>
    <row r="57" spans="5:113" ht="13.5" customHeight="1">
      <c r="E57" s="284"/>
      <c r="F57" s="284"/>
      <c r="H57" s="284"/>
      <c r="I57" s="284"/>
      <c r="J57" s="284"/>
      <c r="K57" s="284"/>
      <c r="L57" s="284"/>
      <c r="M57" s="284"/>
      <c r="N57" s="284"/>
      <c r="O57" s="284"/>
      <c r="P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4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284"/>
      <c r="CR57" s="284"/>
      <c r="CS57" s="284"/>
      <c r="CT57" s="284"/>
      <c r="CU57" s="284"/>
      <c r="CV57" s="284"/>
      <c r="CW57" s="284"/>
      <c r="CX57" s="284"/>
      <c r="CY57" s="284"/>
      <c r="CZ57" s="61"/>
      <c r="DA57" s="61"/>
      <c r="DB57" s="61"/>
      <c r="DC57" s="61"/>
      <c r="DD57" s="61"/>
      <c r="DE57" s="61"/>
      <c r="DF57" s="61"/>
      <c r="DG57" s="61"/>
      <c r="DH57" s="61"/>
      <c r="DI57" s="61"/>
    </row>
    <row r="58" spans="5:113" ht="13.5" customHeight="1">
      <c r="E58" s="284"/>
      <c r="F58" s="284"/>
      <c r="H58" s="284"/>
      <c r="I58" s="284"/>
      <c r="J58" s="284"/>
      <c r="K58" s="284"/>
      <c r="L58" s="284"/>
      <c r="M58" s="284"/>
      <c r="N58" s="284"/>
      <c r="O58" s="284"/>
      <c r="P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4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284"/>
      <c r="CR58" s="284"/>
      <c r="CS58" s="284"/>
      <c r="CT58" s="284"/>
      <c r="CU58" s="284"/>
      <c r="CV58" s="284"/>
      <c r="CW58" s="284"/>
      <c r="CX58" s="284"/>
      <c r="CY58" s="284"/>
      <c r="CZ58" s="61"/>
      <c r="DA58" s="61"/>
      <c r="DB58" s="61"/>
      <c r="DC58" s="61"/>
      <c r="DD58" s="61"/>
      <c r="DE58" s="61"/>
      <c r="DF58" s="61"/>
      <c r="DG58" s="61"/>
      <c r="DH58" s="61"/>
      <c r="DI58" s="61"/>
    </row>
    <row r="59" spans="5:113" ht="13.5" customHeight="1">
      <c r="E59" s="284"/>
      <c r="F59" s="284"/>
      <c r="H59" s="284"/>
      <c r="I59" s="284"/>
      <c r="J59" s="284"/>
      <c r="K59" s="284"/>
      <c r="L59" s="284"/>
      <c r="M59" s="284"/>
      <c r="N59" s="284"/>
      <c r="O59" s="284"/>
      <c r="P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284"/>
      <c r="CR59" s="284"/>
      <c r="CS59" s="284"/>
      <c r="CT59" s="284"/>
      <c r="CU59" s="284"/>
      <c r="CV59" s="284"/>
      <c r="CW59" s="284"/>
      <c r="CX59" s="284"/>
      <c r="CY59" s="284"/>
      <c r="CZ59" s="61"/>
      <c r="DA59" s="61"/>
      <c r="DB59" s="61"/>
      <c r="DC59" s="61"/>
      <c r="DD59" s="61"/>
      <c r="DE59" s="61"/>
      <c r="DF59" s="61"/>
      <c r="DG59" s="61"/>
      <c r="DH59" s="61"/>
      <c r="DI59" s="61"/>
    </row>
    <row r="60" spans="5:113" ht="13.5" customHeight="1">
      <c r="E60" s="284"/>
      <c r="F60" s="284"/>
      <c r="H60" s="284"/>
      <c r="I60" s="284"/>
      <c r="J60" s="284"/>
      <c r="K60" s="284"/>
      <c r="L60" s="284"/>
      <c r="M60" s="284"/>
      <c r="N60" s="284"/>
      <c r="O60" s="284"/>
      <c r="P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284"/>
      <c r="CR60" s="284"/>
      <c r="CS60" s="284"/>
      <c r="CT60" s="284"/>
      <c r="CU60" s="284"/>
      <c r="CV60" s="284"/>
      <c r="CW60" s="284"/>
      <c r="CX60" s="284"/>
      <c r="CY60" s="284"/>
      <c r="CZ60" s="61"/>
      <c r="DA60" s="61"/>
      <c r="DB60" s="61"/>
      <c r="DC60" s="61"/>
      <c r="DD60" s="61"/>
      <c r="DE60" s="61"/>
      <c r="DF60" s="61"/>
      <c r="DG60" s="61"/>
      <c r="DH60" s="61"/>
      <c r="DI60" s="61"/>
    </row>
    <row r="61" spans="5:113" ht="13.5" customHeight="1">
      <c r="E61" s="284"/>
      <c r="F61" s="284"/>
      <c r="H61" s="284"/>
      <c r="I61" s="284"/>
      <c r="J61" s="284"/>
      <c r="K61" s="284"/>
      <c r="L61" s="284"/>
      <c r="M61" s="284"/>
      <c r="N61" s="284"/>
      <c r="O61" s="284"/>
      <c r="P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  <c r="AE61" s="284"/>
      <c r="AF61" s="284"/>
      <c r="AG61" s="284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284"/>
      <c r="CR61" s="284"/>
      <c r="CS61" s="284"/>
      <c r="CT61" s="284"/>
      <c r="CU61" s="284"/>
      <c r="CV61" s="284"/>
      <c r="CW61" s="284"/>
      <c r="CX61" s="284"/>
      <c r="CY61" s="284"/>
      <c r="CZ61" s="61"/>
      <c r="DA61" s="61"/>
      <c r="DB61" s="61"/>
      <c r="DC61" s="61"/>
      <c r="DD61" s="61"/>
      <c r="DE61" s="61"/>
      <c r="DF61" s="61"/>
      <c r="DG61" s="61"/>
      <c r="DH61" s="61"/>
      <c r="DI61" s="61"/>
    </row>
    <row r="62" spans="5:113" ht="13.5" customHeight="1">
      <c r="E62" s="284"/>
      <c r="F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  <c r="AD62" s="284"/>
      <c r="AE62" s="284"/>
      <c r="AF62" s="284"/>
      <c r="AG62" s="284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284"/>
      <c r="CR62" s="284"/>
      <c r="CS62" s="284"/>
      <c r="CT62" s="284"/>
      <c r="CU62" s="284"/>
      <c r="CV62" s="284"/>
      <c r="CW62" s="284"/>
      <c r="CX62" s="284"/>
      <c r="CY62" s="284"/>
      <c r="CZ62" s="61"/>
      <c r="DA62" s="61"/>
      <c r="DB62" s="61"/>
      <c r="DC62" s="61"/>
      <c r="DD62" s="61"/>
      <c r="DE62" s="61"/>
      <c r="DF62" s="61"/>
      <c r="DG62" s="61"/>
      <c r="DH62" s="61"/>
      <c r="DI62" s="61"/>
    </row>
    <row r="63" spans="5:113" ht="13.5" customHeight="1">
      <c r="E63" s="284"/>
      <c r="F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284"/>
      <c r="AD63" s="284"/>
      <c r="AE63" s="284"/>
      <c r="AF63" s="284"/>
      <c r="AG63" s="284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284"/>
      <c r="CR63" s="284"/>
      <c r="CS63" s="284"/>
      <c r="CT63" s="284"/>
      <c r="CU63" s="284"/>
      <c r="CV63" s="284"/>
      <c r="CW63" s="284"/>
      <c r="CX63" s="284"/>
      <c r="CY63" s="284"/>
      <c r="CZ63" s="61"/>
      <c r="DA63" s="61"/>
      <c r="DB63" s="61"/>
      <c r="DC63" s="61"/>
      <c r="DD63" s="61"/>
      <c r="DE63" s="61"/>
      <c r="DF63" s="61"/>
      <c r="DG63" s="61"/>
      <c r="DH63" s="61"/>
      <c r="DI63" s="61"/>
    </row>
    <row r="64" spans="5:113" ht="13.5" customHeight="1">
      <c r="E64" s="284"/>
      <c r="F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284"/>
      <c r="CR64" s="284"/>
      <c r="CS64" s="284"/>
      <c r="CT64" s="284"/>
      <c r="CU64" s="284"/>
      <c r="CV64" s="284"/>
      <c r="CW64" s="284"/>
      <c r="CX64" s="284"/>
      <c r="CY64" s="284"/>
      <c r="CZ64" s="61"/>
      <c r="DA64" s="61"/>
      <c r="DB64" s="61"/>
      <c r="DC64" s="61"/>
      <c r="DD64" s="61"/>
      <c r="DE64" s="61"/>
      <c r="DF64" s="61"/>
      <c r="DG64" s="61"/>
      <c r="DH64" s="61"/>
      <c r="DI64" s="61"/>
    </row>
    <row r="65" spans="5:113" ht="13.5" customHeight="1">
      <c r="E65" s="284"/>
      <c r="F65" s="284"/>
      <c r="H65" s="284"/>
      <c r="I65" s="284"/>
      <c r="J65" s="284"/>
      <c r="K65" s="284"/>
      <c r="L65" s="284"/>
      <c r="M65" s="284"/>
      <c r="N65" s="284"/>
      <c r="O65" s="284"/>
      <c r="P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284"/>
      <c r="CR65" s="284"/>
      <c r="CS65" s="284"/>
      <c r="CT65" s="284"/>
      <c r="CU65" s="284"/>
      <c r="CV65" s="284"/>
      <c r="CW65" s="284"/>
      <c r="CX65" s="284"/>
      <c r="CY65" s="284"/>
      <c r="CZ65" s="61"/>
      <c r="DA65" s="61"/>
      <c r="DB65" s="61"/>
      <c r="DC65" s="61"/>
      <c r="DD65" s="61"/>
      <c r="DE65" s="61"/>
      <c r="DF65" s="61"/>
      <c r="DG65" s="61"/>
      <c r="DH65" s="61"/>
      <c r="DI65" s="61"/>
    </row>
    <row r="66" spans="5:113" ht="13.5" customHeight="1">
      <c r="E66" s="284"/>
      <c r="F66" s="284"/>
      <c r="H66" s="284"/>
      <c r="I66" s="284"/>
      <c r="J66" s="284"/>
      <c r="K66" s="284"/>
      <c r="L66" s="284"/>
      <c r="M66" s="284"/>
      <c r="N66" s="284"/>
      <c r="O66" s="284"/>
      <c r="P66" s="284"/>
      <c r="V66" s="284"/>
      <c r="W66" s="284"/>
      <c r="X66" s="284"/>
      <c r="Y66" s="284"/>
      <c r="Z66" s="284"/>
      <c r="AA66" s="284"/>
      <c r="AB66" s="284"/>
      <c r="AC66" s="284"/>
      <c r="AD66" s="284"/>
      <c r="AE66" s="284"/>
      <c r="AF66" s="284"/>
      <c r="AG66" s="284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284"/>
      <c r="CR66" s="284"/>
      <c r="CS66" s="284"/>
      <c r="CT66" s="284"/>
      <c r="CU66" s="284"/>
      <c r="CV66" s="284"/>
      <c r="CW66" s="284"/>
      <c r="CX66" s="284"/>
      <c r="CY66" s="284"/>
      <c r="CZ66" s="61"/>
      <c r="DA66" s="61"/>
      <c r="DB66" s="61"/>
      <c r="DC66" s="61"/>
      <c r="DD66" s="61"/>
      <c r="DE66" s="61"/>
      <c r="DF66" s="61"/>
      <c r="DG66" s="61"/>
      <c r="DH66" s="61"/>
      <c r="DI66" s="61"/>
    </row>
    <row r="67" spans="5:113" ht="13.5" customHeight="1">
      <c r="E67" s="284"/>
      <c r="F67" s="284"/>
      <c r="H67" s="284"/>
      <c r="I67" s="284"/>
      <c r="J67" s="284"/>
      <c r="K67" s="284"/>
      <c r="L67" s="284"/>
      <c r="M67" s="284"/>
      <c r="N67" s="284"/>
      <c r="O67" s="284"/>
      <c r="P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284"/>
      <c r="CR67" s="284"/>
      <c r="CS67" s="284"/>
      <c r="CT67" s="284"/>
      <c r="CU67" s="284"/>
      <c r="CV67" s="284"/>
      <c r="CW67" s="284"/>
      <c r="CX67" s="284"/>
      <c r="CY67" s="284"/>
      <c r="CZ67" s="61"/>
      <c r="DA67" s="61"/>
      <c r="DB67" s="61"/>
      <c r="DC67" s="61"/>
      <c r="DD67" s="61"/>
      <c r="DE67" s="61"/>
      <c r="DF67" s="61"/>
      <c r="DG67" s="61"/>
      <c r="DH67" s="61"/>
      <c r="DI67" s="61"/>
    </row>
    <row r="68" spans="5:113" ht="13.5" customHeight="1">
      <c r="E68" s="284"/>
      <c r="F68" s="284"/>
      <c r="H68" s="284"/>
      <c r="I68" s="284"/>
      <c r="J68" s="284"/>
      <c r="K68" s="284"/>
      <c r="L68" s="284"/>
      <c r="M68" s="284"/>
      <c r="N68" s="284"/>
      <c r="O68" s="284"/>
      <c r="P68" s="284"/>
      <c r="V68" s="284"/>
      <c r="W68" s="284"/>
      <c r="X68" s="284"/>
      <c r="Y68" s="284"/>
      <c r="Z68" s="284"/>
      <c r="AA68" s="284"/>
      <c r="AB68" s="284"/>
      <c r="AC68" s="284"/>
      <c r="AD68" s="284"/>
      <c r="AE68" s="284"/>
      <c r="AF68" s="284"/>
      <c r="AG68" s="284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284"/>
      <c r="CR68" s="284"/>
      <c r="CS68" s="284"/>
      <c r="CT68" s="284"/>
      <c r="CU68" s="284"/>
      <c r="CV68" s="284"/>
      <c r="CW68" s="284"/>
      <c r="CX68" s="284"/>
      <c r="CY68" s="284"/>
      <c r="CZ68" s="61"/>
      <c r="DA68" s="61"/>
      <c r="DB68" s="61"/>
      <c r="DC68" s="61"/>
      <c r="DD68" s="61"/>
      <c r="DE68" s="61"/>
      <c r="DF68" s="61"/>
      <c r="DG68" s="61"/>
      <c r="DH68" s="61"/>
      <c r="DI68" s="61"/>
    </row>
    <row r="69" spans="5:113" ht="13.5" customHeight="1">
      <c r="E69" s="284"/>
      <c r="F69" s="284"/>
      <c r="H69" s="284"/>
      <c r="I69" s="284"/>
      <c r="J69" s="284"/>
      <c r="K69" s="284"/>
      <c r="L69" s="284"/>
      <c r="M69" s="284"/>
      <c r="N69" s="284"/>
      <c r="O69" s="284"/>
      <c r="P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284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284"/>
      <c r="CR69" s="284"/>
      <c r="CS69" s="284"/>
      <c r="CT69" s="284"/>
      <c r="CU69" s="284"/>
      <c r="CV69" s="284"/>
      <c r="CW69" s="284"/>
      <c r="CX69" s="284"/>
      <c r="CY69" s="284"/>
      <c r="CZ69" s="61"/>
      <c r="DA69" s="61"/>
      <c r="DB69" s="61"/>
      <c r="DC69" s="61"/>
      <c r="DD69" s="61"/>
      <c r="DE69" s="61"/>
      <c r="DF69" s="61"/>
      <c r="DG69" s="61"/>
      <c r="DH69" s="61"/>
      <c r="DI69" s="61"/>
    </row>
    <row r="70" spans="5:113" ht="13.5" customHeight="1">
      <c r="E70" s="284"/>
      <c r="F70" s="284"/>
      <c r="H70" s="284"/>
      <c r="I70" s="284"/>
      <c r="J70" s="284"/>
      <c r="K70" s="284"/>
      <c r="L70" s="284"/>
      <c r="M70" s="284"/>
      <c r="N70" s="284"/>
      <c r="O70" s="284"/>
      <c r="P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284"/>
      <c r="CR70" s="284"/>
      <c r="CS70" s="284"/>
      <c r="CT70" s="284"/>
      <c r="CU70" s="284"/>
      <c r="CV70" s="284"/>
      <c r="CW70" s="284"/>
      <c r="CX70" s="284"/>
      <c r="CY70" s="284"/>
      <c r="CZ70" s="61"/>
      <c r="DA70" s="61"/>
      <c r="DB70" s="61"/>
      <c r="DC70" s="61"/>
      <c r="DD70" s="61"/>
      <c r="DE70" s="61"/>
      <c r="DF70" s="61"/>
      <c r="DG70" s="61"/>
      <c r="DH70" s="61"/>
      <c r="DI70" s="61"/>
    </row>
    <row r="71" spans="5:113" ht="13.5" customHeight="1">
      <c r="E71" s="284"/>
      <c r="F71" s="284"/>
      <c r="H71" s="284"/>
      <c r="I71" s="284"/>
      <c r="J71" s="284"/>
      <c r="K71" s="284"/>
      <c r="L71" s="284"/>
      <c r="M71" s="284"/>
      <c r="N71" s="284"/>
      <c r="O71" s="284"/>
      <c r="P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284"/>
      <c r="CR71" s="284"/>
      <c r="CS71" s="284"/>
      <c r="CT71" s="284"/>
      <c r="CU71" s="284"/>
      <c r="CV71" s="284"/>
      <c r="CW71" s="284"/>
      <c r="CX71" s="284"/>
      <c r="CY71" s="284"/>
      <c r="CZ71" s="61"/>
      <c r="DA71" s="61"/>
      <c r="DB71" s="61"/>
      <c r="DC71" s="61"/>
      <c r="DD71" s="61"/>
      <c r="DE71" s="61"/>
      <c r="DF71" s="61"/>
      <c r="DG71" s="61"/>
      <c r="DH71" s="61"/>
      <c r="DI71" s="61"/>
    </row>
    <row r="72" spans="5:113" ht="13.5" customHeight="1">
      <c r="E72" s="284"/>
      <c r="F72" s="284"/>
      <c r="H72" s="284"/>
      <c r="I72" s="284"/>
      <c r="J72" s="284"/>
      <c r="K72" s="284"/>
      <c r="L72" s="284"/>
      <c r="M72" s="284"/>
      <c r="N72" s="284"/>
      <c r="O72" s="284"/>
      <c r="P72" s="284"/>
      <c r="V72" s="284"/>
      <c r="W72" s="284"/>
      <c r="X72" s="284"/>
      <c r="Y72" s="284"/>
      <c r="Z72" s="284"/>
      <c r="AA72" s="284"/>
      <c r="AB72" s="284"/>
      <c r="AC72" s="284"/>
      <c r="AD72" s="284"/>
      <c r="AE72" s="284"/>
      <c r="AF72" s="284"/>
      <c r="AG72" s="284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284"/>
      <c r="CR72" s="284"/>
      <c r="CS72" s="284"/>
      <c r="CT72" s="284"/>
      <c r="CU72" s="284"/>
      <c r="CV72" s="284"/>
      <c r="CW72" s="284"/>
      <c r="CX72" s="284"/>
      <c r="CY72" s="284"/>
      <c r="CZ72" s="61"/>
      <c r="DA72" s="61"/>
      <c r="DB72" s="61"/>
      <c r="DC72" s="61"/>
      <c r="DD72" s="61"/>
      <c r="DE72" s="61"/>
      <c r="DF72" s="61"/>
      <c r="DG72" s="61"/>
      <c r="DH72" s="61"/>
      <c r="DI72" s="61"/>
    </row>
    <row r="73" spans="5:113" ht="13.5" customHeight="1">
      <c r="E73" s="284"/>
      <c r="F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284"/>
      <c r="CR73" s="284"/>
      <c r="CS73" s="284"/>
      <c r="CT73" s="284"/>
      <c r="CU73" s="284"/>
      <c r="CV73" s="284"/>
      <c r="CW73" s="284"/>
      <c r="CX73" s="284"/>
      <c r="CY73" s="284"/>
      <c r="CZ73" s="61"/>
      <c r="DA73" s="61"/>
      <c r="DB73" s="61"/>
      <c r="DC73" s="61"/>
      <c r="DD73" s="61"/>
      <c r="DE73" s="61"/>
      <c r="DF73" s="61"/>
      <c r="DG73" s="61"/>
      <c r="DH73" s="61"/>
      <c r="DI73" s="61"/>
    </row>
    <row r="74" spans="5:113" ht="13.5" customHeight="1">
      <c r="E74" s="284"/>
      <c r="F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  <c r="AC74" s="284"/>
      <c r="AD74" s="284"/>
      <c r="AE74" s="284"/>
      <c r="AF74" s="284"/>
      <c r="AG74" s="284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284"/>
      <c r="CR74" s="284"/>
      <c r="CS74" s="284"/>
      <c r="CT74" s="284"/>
      <c r="CU74" s="284"/>
      <c r="CV74" s="284"/>
      <c r="CW74" s="284"/>
      <c r="CX74" s="284"/>
      <c r="CY74" s="284"/>
      <c r="CZ74" s="61"/>
      <c r="DA74" s="61"/>
      <c r="DB74" s="61"/>
      <c r="DC74" s="61"/>
      <c r="DD74" s="61"/>
      <c r="DE74" s="61"/>
      <c r="DF74" s="61"/>
      <c r="DG74" s="61"/>
      <c r="DH74" s="61"/>
      <c r="DI74" s="61"/>
    </row>
    <row r="75" spans="5:113" ht="13.5" customHeight="1">
      <c r="E75" s="284"/>
      <c r="F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284"/>
      <c r="CR75" s="284"/>
      <c r="CS75" s="284"/>
      <c r="CT75" s="284"/>
      <c r="CU75" s="284"/>
      <c r="CV75" s="284"/>
      <c r="CW75" s="284"/>
      <c r="CX75" s="284"/>
      <c r="CY75" s="284"/>
      <c r="CZ75" s="61"/>
      <c r="DA75" s="61"/>
      <c r="DB75" s="61"/>
      <c r="DC75" s="61"/>
      <c r="DD75" s="61"/>
      <c r="DE75" s="61"/>
      <c r="DF75" s="61"/>
      <c r="DG75" s="61"/>
      <c r="DH75" s="61"/>
      <c r="DI75" s="61"/>
    </row>
    <row r="76" spans="5:113" ht="13.5" customHeight="1">
      <c r="E76" s="284"/>
      <c r="F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284"/>
      <c r="CR76" s="284"/>
      <c r="CS76" s="284"/>
      <c r="CT76" s="284"/>
      <c r="CU76" s="284"/>
      <c r="CV76" s="284"/>
      <c r="CW76" s="284"/>
      <c r="CX76" s="284"/>
      <c r="CY76" s="284"/>
      <c r="CZ76" s="61"/>
      <c r="DA76" s="61"/>
      <c r="DB76" s="61"/>
      <c r="DC76" s="61"/>
      <c r="DD76" s="61"/>
      <c r="DE76" s="61"/>
      <c r="DF76" s="61"/>
      <c r="DG76" s="61"/>
      <c r="DH76" s="61"/>
      <c r="DI76" s="61"/>
    </row>
    <row r="77" spans="5:113" ht="13.5" customHeight="1">
      <c r="E77" s="284"/>
      <c r="F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284"/>
      <c r="CR77" s="284"/>
      <c r="CS77" s="284"/>
      <c r="CT77" s="284"/>
      <c r="CU77" s="284"/>
      <c r="CV77" s="284"/>
      <c r="CW77" s="284"/>
      <c r="CX77" s="284"/>
      <c r="CY77" s="284"/>
      <c r="CZ77" s="61"/>
      <c r="DA77" s="61"/>
      <c r="DB77" s="61"/>
      <c r="DC77" s="61"/>
      <c r="DD77" s="61"/>
      <c r="DE77" s="61"/>
      <c r="DF77" s="61"/>
      <c r="DG77" s="61"/>
      <c r="DH77" s="61"/>
      <c r="DI77" s="61"/>
    </row>
    <row r="78" spans="5:113" ht="13.5" customHeight="1">
      <c r="E78" s="284"/>
      <c r="F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284"/>
      <c r="CR78" s="284"/>
      <c r="CS78" s="284"/>
      <c r="CT78" s="284"/>
      <c r="CU78" s="284"/>
      <c r="CV78" s="284"/>
      <c r="CW78" s="284"/>
      <c r="CX78" s="284"/>
      <c r="CY78" s="284"/>
      <c r="CZ78" s="61"/>
      <c r="DA78" s="61"/>
      <c r="DB78" s="61"/>
      <c r="DC78" s="61"/>
      <c r="DD78" s="61"/>
      <c r="DE78" s="61"/>
      <c r="DF78" s="61"/>
      <c r="DG78" s="61"/>
      <c r="DH78" s="61"/>
      <c r="DI78" s="61"/>
    </row>
    <row r="79" spans="5:113" ht="13.5" customHeight="1">
      <c r="E79" s="284"/>
      <c r="F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284"/>
      <c r="CR79" s="284"/>
      <c r="CS79" s="284"/>
      <c r="CT79" s="284"/>
      <c r="CU79" s="284"/>
      <c r="CV79" s="284"/>
      <c r="CW79" s="284"/>
      <c r="CX79" s="284"/>
      <c r="CY79" s="284"/>
      <c r="CZ79" s="61"/>
      <c r="DA79" s="61"/>
      <c r="DB79" s="61"/>
      <c r="DC79" s="61"/>
      <c r="DD79" s="61"/>
      <c r="DE79" s="61"/>
      <c r="DF79" s="61"/>
      <c r="DG79" s="61"/>
      <c r="DH79" s="61"/>
      <c r="DI79" s="61"/>
    </row>
    <row r="80" spans="5:113" ht="13.5" customHeight="1">
      <c r="E80" s="284"/>
      <c r="F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284"/>
      <c r="CR80" s="284"/>
      <c r="CS80" s="284"/>
      <c r="CT80" s="284"/>
      <c r="CU80" s="284"/>
      <c r="CV80" s="284"/>
      <c r="CW80" s="284"/>
      <c r="CX80" s="284"/>
      <c r="CY80" s="284"/>
      <c r="CZ80" s="61"/>
      <c r="DA80" s="61"/>
      <c r="DB80" s="61"/>
      <c r="DC80" s="61"/>
      <c r="DD80" s="61"/>
      <c r="DE80" s="61"/>
      <c r="DF80" s="61"/>
      <c r="DG80" s="61"/>
      <c r="DH80" s="61"/>
      <c r="DI80" s="61"/>
    </row>
    <row r="81" spans="3:113" ht="13.5" customHeight="1">
      <c r="E81" s="284"/>
      <c r="F81" s="284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284"/>
      <c r="CR81" s="284"/>
      <c r="CS81" s="284"/>
      <c r="CT81" s="284"/>
      <c r="CU81" s="284"/>
      <c r="CV81" s="284"/>
      <c r="CW81" s="284"/>
      <c r="CX81" s="284"/>
      <c r="CY81" s="284"/>
      <c r="CZ81" s="61"/>
      <c r="DA81" s="61"/>
      <c r="DB81" s="61"/>
      <c r="DC81" s="61"/>
      <c r="DD81" s="61"/>
      <c r="DE81" s="61"/>
      <c r="DF81" s="61"/>
      <c r="DG81" s="61"/>
      <c r="DH81" s="61"/>
      <c r="DI81" s="61"/>
    </row>
    <row r="82" spans="3:113" ht="13.5" customHeight="1">
      <c r="E82" s="284"/>
      <c r="F82" s="284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284"/>
      <c r="CR82" s="284"/>
      <c r="CS82" s="284"/>
      <c r="CT82" s="284"/>
      <c r="CU82" s="284"/>
      <c r="CV82" s="284"/>
      <c r="CW82" s="284"/>
      <c r="CX82" s="284"/>
      <c r="CY82" s="284"/>
      <c r="CZ82" s="61"/>
      <c r="DA82" s="61"/>
      <c r="DB82" s="61"/>
      <c r="DC82" s="61"/>
      <c r="DD82" s="61"/>
      <c r="DE82" s="61"/>
      <c r="DF82" s="61"/>
      <c r="DG82" s="61"/>
      <c r="DH82" s="61"/>
      <c r="DI82" s="61"/>
    </row>
    <row r="83" spans="3:113" ht="13.5" customHeight="1">
      <c r="E83" s="284"/>
      <c r="F83" s="284"/>
      <c r="H83" s="284"/>
      <c r="I83" s="284"/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4"/>
      <c r="AC83" s="284"/>
      <c r="AD83" s="284"/>
      <c r="AE83" s="284"/>
      <c r="AF83" s="284"/>
      <c r="AG83" s="284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284"/>
      <c r="CR83" s="284"/>
      <c r="CS83" s="284"/>
      <c r="CT83" s="284"/>
      <c r="CU83" s="284"/>
      <c r="CV83" s="284"/>
      <c r="CW83" s="284"/>
      <c r="CX83" s="284"/>
      <c r="CY83" s="284"/>
      <c r="CZ83" s="61"/>
      <c r="DA83" s="61"/>
      <c r="DB83" s="61"/>
      <c r="DC83" s="61"/>
      <c r="DD83" s="61"/>
      <c r="DE83" s="61"/>
      <c r="DF83" s="61"/>
      <c r="DG83" s="61"/>
      <c r="DH83" s="61"/>
      <c r="DI83" s="61"/>
    </row>
    <row r="84" spans="3:113" ht="13.5" customHeight="1">
      <c r="E84" s="284"/>
      <c r="F84" s="284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4"/>
      <c r="AC84" s="284"/>
      <c r="AD84" s="284"/>
      <c r="AE84" s="284"/>
      <c r="AF84" s="284"/>
      <c r="AG84" s="284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284"/>
      <c r="CR84" s="284"/>
      <c r="CS84" s="284"/>
      <c r="CT84" s="284"/>
      <c r="CU84" s="284"/>
      <c r="CV84" s="284"/>
      <c r="CW84" s="284"/>
      <c r="CX84" s="284"/>
      <c r="CY84" s="284"/>
      <c r="CZ84" s="61"/>
      <c r="DA84" s="61"/>
      <c r="DB84" s="61"/>
      <c r="DC84" s="61"/>
      <c r="DD84" s="61"/>
      <c r="DE84" s="61"/>
      <c r="DF84" s="61"/>
      <c r="DG84" s="61"/>
      <c r="DH84" s="61"/>
      <c r="DI84" s="61"/>
    </row>
    <row r="85" spans="3:113" ht="13.5" customHeight="1">
      <c r="E85" s="284"/>
      <c r="F85" s="284"/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  <c r="AC85" s="284"/>
      <c r="AD85" s="284"/>
      <c r="AE85" s="284"/>
      <c r="AF85" s="284"/>
      <c r="AG85" s="284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284"/>
      <c r="CR85" s="284"/>
      <c r="CS85" s="284"/>
      <c r="CT85" s="284"/>
      <c r="CU85" s="284"/>
      <c r="CV85" s="284"/>
      <c r="CW85" s="284"/>
      <c r="CX85" s="284"/>
      <c r="CY85" s="284"/>
      <c r="CZ85" s="61"/>
      <c r="DA85" s="61"/>
      <c r="DB85" s="61"/>
      <c r="DC85" s="61"/>
      <c r="DD85" s="61"/>
      <c r="DE85" s="61"/>
      <c r="DF85" s="61"/>
      <c r="DG85" s="61"/>
      <c r="DH85" s="61"/>
      <c r="DI85" s="61"/>
    </row>
    <row r="86" spans="3:113" ht="13.5" customHeight="1">
      <c r="E86" s="284"/>
      <c r="F86" s="284"/>
      <c r="H86" s="284"/>
      <c r="I86" s="284"/>
      <c r="J86" s="284"/>
      <c r="K86" s="284"/>
      <c r="L86" s="284"/>
      <c r="M86" s="284"/>
      <c r="N86" s="284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284"/>
      <c r="AA86" s="284"/>
      <c r="AB86" s="284"/>
      <c r="AC86" s="284"/>
      <c r="AD86" s="284"/>
      <c r="AE86" s="284"/>
      <c r="AF86" s="284"/>
      <c r="AG86" s="284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284"/>
      <c r="CR86" s="284"/>
      <c r="CS86" s="284"/>
      <c r="CT86" s="284"/>
      <c r="CU86" s="284"/>
      <c r="CV86" s="284"/>
      <c r="CW86" s="284"/>
      <c r="CX86" s="284"/>
      <c r="CY86" s="284"/>
      <c r="CZ86" s="61"/>
      <c r="DA86" s="61"/>
      <c r="DB86" s="61"/>
      <c r="DC86" s="61"/>
      <c r="DD86" s="61"/>
      <c r="DE86" s="61"/>
      <c r="DF86" s="61"/>
      <c r="DG86" s="61"/>
      <c r="DH86" s="61"/>
      <c r="DI86" s="61"/>
    </row>
    <row r="87" spans="3:113" ht="13.5" customHeight="1">
      <c r="E87" s="284"/>
      <c r="F87" s="284"/>
      <c r="H87" s="284"/>
      <c r="I87" s="284"/>
      <c r="J87" s="284"/>
      <c r="K87" s="284"/>
      <c r="L87" s="284"/>
      <c r="M87" s="284"/>
      <c r="N87" s="284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284"/>
      <c r="AA87" s="284"/>
      <c r="AB87" s="284"/>
      <c r="AC87" s="284"/>
      <c r="AD87" s="284"/>
      <c r="AE87" s="284"/>
      <c r="AF87" s="284"/>
      <c r="AG87" s="284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284"/>
      <c r="CR87" s="284"/>
      <c r="CS87" s="284"/>
      <c r="CT87" s="284"/>
      <c r="CU87" s="284"/>
      <c r="CV87" s="284"/>
      <c r="CW87" s="284"/>
      <c r="CX87" s="284"/>
      <c r="CY87" s="284"/>
      <c r="CZ87" s="61"/>
      <c r="DA87" s="61"/>
      <c r="DB87" s="61"/>
      <c r="DC87" s="61"/>
      <c r="DD87" s="61"/>
      <c r="DE87" s="61"/>
      <c r="DF87" s="61"/>
      <c r="DG87" s="61"/>
      <c r="DH87" s="61"/>
      <c r="DI87" s="61"/>
    </row>
    <row r="88" spans="3:113" ht="13.5" customHeight="1">
      <c r="E88" s="284"/>
      <c r="F88" s="284"/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284"/>
      <c r="AA88" s="284"/>
      <c r="AB88" s="284"/>
      <c r="AC88" s="284"/>
      <c r="AD88" s="284"/>
      <c r="AE88" s="284"/>
      <c r="AF88" s="284"/>
      <c r="AG88" s="284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284"/>
      <c r="CR88" s="284"/>
      <c r="CS88" s="284"/>
      <c r="CT88" s="284"/>
      <c r="CU88" s="284"/>
      <c r="CV88" s="284"/>
      <c r="CW88" s="284"/>
      <c r="CX88" s="284"/>
      <c r="CY88" s="284"/>
      <c r="CZ88" s="61"/>
      <c r="DA88" s="61"/>
      <c r="DB88" s="61"/>
      <c r="DC88" s="61"/>
      <c r="DD88" s="61"/>
      <c r="DE88" s="61"/>
      <c r="DF88" s="61"/>
      <c r="DG88" s="61"/>
      <c r="DH88" s="61"/>
      <c r="DI88" s="61"/>
    </row>
    <row r="89" spans="3:113" ht="13.5" customHeight="1">
      <c r="E89" s="284"/>
      <c r="F89" s="284"/>
      <c r="H89" s="284"/>
      <c r="I89" s="284"/>
      <c r="J89" s="284"/>
      <c r="K89" s="284"/>
      <c r="L89" s="284"/>
      <c r="M89" s="284"/>
      <c r="N89" s="284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4"/>
      <c r="AB89" s="284"/>
      <c r="AC89" s="284"/>
      <c r="AD89" s="284"/>
      <c r="AE89" s="284"/>
      <c r="AF89" s="284"/>
      <c r="AG89" s="284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284"/>
      <c r="CR89" s="284"/>
      <c r="CS89" s="284"/>
      <c r="CT89" s="284"/>
      <c r="CU89" s="284"/>
      <c r="CV89" s="284"/>
      <c r="CW89" s="284"/>
      <c r="CX89" s="284"/>
      <c r="CY89" s="284"/>
      <c r="CZ89" s="61"/>
      <c r="DA89" s="61"/>
      <c r="DB89" s="61"/>
      <c r="DC89" s="61"/>
      <c r="DD89" s="61"/>
      <c r="DE89" s="61"/>
      <c r="DF89" s="61"/>
      <c r="DG89" s="61"/>
      <c r="DH89" s="61"/>
      <c r="DI89" s="61"/>
    </row>
    <row r="90" spans="3:113" ht="13.5" customHeight="1">
      <c r="E90" s="284"/>
      <c r="F90" s="284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  <c r="AC90" s="284"/>
      <c r="AD90" s="284"/>
      <c r="AE90" s="284"/>
      <c r="AF90" s="284"/>
      <c r="AG90" s="284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284"/>
      <c r="CR90" s="284"/>
      <c r="CS90" s="284"/>
      <c r="CT90" s="284"/>
      <c r="CU90" s="284"/>
      <c r="CV90" s="284"/>
      <c r="CW90" s="284"/>
      <c r="CX90" s="284"/>
      <c r="CY90" s="284"/>
      <c r="CZ90" s="61"/>
      <c r="DA90" s="61"/>
      <c r="DB90" s="61"/>
      <c r="DC90" s="61"/>
      <c r="DD90" s="61"/>
      <c r="DE90" s="61"/>
      <c r="DF90" s="61"/>
      <c r="DG90" s="61"/>
      <c r="DH90" s="61"/>
      <c r="DI90" s="61"/>
    </row>
    <row r="91" spans="3:113" ht="13.5" customHeight="1">
      <c r="E91" s="284"/>
      <c r="F91" s="284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  <c r="AC91" s="284"/>
      <c r="AD91" s="284"/>
      <c r="AE91" s="284"/>
      <c r="AF91" s="284"/>
      <c r="AG91" s="284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284"/>
      <c r="CR91" s="284"/>
      <c r="CS91" s="284"/>
      <c r="CT91" s="284"/>
      <c r="CU91" s="284"/>
      <c r="CV91" s="284"/>
      <c r="CW91" s="284"/>
      <c r="CX91" s="284"/>
      <c r="CY91" s="284"/>
      <c r="CZ91" s="61"/>
      <c r="DA91" s="61"/>
      <c r="DB91" s="61"/>
      <c r="DC91" s="61"/>
      <c r="DD91" s="61"/>
      <c r="DE91" s="61"/>
      <c r="DF91" s="61"/>
      <c r="DG91" s="61"/>
      <c r="DH91" s="61"/>
      <c r="DI91" s="61"/>
    </row>
    <row r="92" spans="3:113" ht="13.5" customHeight="1">
      <c r="E92" s="284"/>
      <c r="F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  <c r="AD92" s="284"/>
      <c r="AE92" s="284"/>
      <c r="AF92" s="284"/>
      <c r="AG92" s="284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284"/>
      <c r="CR92" s="284"/>
      <c r="CS92" s="284"/>
      <c r="CT92" s="284"/>
      <c r="CU92" s="284"/>
      <c r="CV92" s="284"/>
      <c r="CW92" s="284"/>
      <c r="CX92" s="284"/>
      <c r="CY92" s="284"/>
      <c r="CZ92" s="61"/>
      <c r="DA92" s="61"/>
      <c r="DB92" s="61"/>
      <c r="DC92" s="61"/>
      <c r="DD92" s="61"/>
      <c r="DE92" s="61"/>
      <c r="DF92" s="61"/>
      <c r="DG92" s="61"/>
      <c r="DH92" s="61"/>
      <c r="DI92" s="61"/>
    </row>
    <row r="93" spans="3:113" ht="13.5" customHeight="1">
      <c r="E93" s="284"/>
      <c r="F93" s="284"/>
      <c r="H93" s="284"/>
      <c r="I93" s="284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  <c r="AC93" s="284"/>
      <c r="AD93" s="284"/>
      <c r="AE93" s="284"/>
      <c r="AF93" s="284"/>
      <c r="AG93" s="284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284"/>
      <c r="CR93" s="284"/>
      <c r="CS93" s="284"/>
      <c r="CT93" s="284"/>
      <c r="CU93" s="284"/>
      <c r="CV93" s="284"/>
      <c r="CW93" s="284"/>
      <c r="CX93" s="284"/>
      <c r="CY93" s="284"/>
      <c r="CZ93" s="61"/>
      <c r="DA93" s="61"/>
      <c r="DB93" s="61"/>
      <c r="DC93" s="61"/>
      <c r="DD93" s="61"/>
      <c r="DE93" s="61"/>
      <c r="DF93" s="61"/>
      <c r="DG93" s="61"/>
      <c r="DH93" s="61"/>
      <c r="DI93" s="61"/>
    </row>
    <row r="94" spans="3:113" ht="13.5" customHeight="1">
      <c r="E94" s="284"/>
      <c r="F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84"/>
      <c r="AE94" s="284"/>
      <c r="AF94" s="284"/>
      <c r="AG94" s="284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284"/>
      <c r="CR94" s="284"/>
      <c r="CS94" s="284"/>
      <c r="CT94" s="284"/>
      <c r="CU94" s="284"/>
      <c r="CV94" s="284"/>
      <c r="CW94" s="284"/>
      <c r="CX94" s="284"/>
      <c r="CY94" s="284"/>
      <c r="CZ94" s="61"/>
      <c r="DA94" s="61"/>
      <c r="DB94" s="61"/>
      <c r="DC94" s="61"/>
      <c r="DD94" s="61"/>
      <c r="DE94" s="61"/>
      <c r="DF94" s="61"/>
      <c r="DG94" s="61"/>
      <c r="DH94" s="61"/>
      <c r="DI94" s="61"/>
    </row>
    <row r="95" spans="3:113" ht="13.5" customHeight="1">
      <c r="E95" s="284"/>
      <c r="F95" s="284"/>
      <c r="H95" s="284"/>
      <c r="I95" s="284"/>
      <c r="J95" s="284"/>
      <c r="K95" s="284"/>
      <c r="L95" s="284"/>
      <c r="M95" s="284"/>
      <c r="S95" s="284"/>
      <c r="T95" s="284"/>
      <c r="U95" s="284"/>
      <c r="V95" s="284"/>
      <c r="W95" s="284"/>
      <c r="X95" s="284"/>
      <c r="Y95" s="284"/>
      <c r="Z95" s="284"/>
      <c r="AA95" s="284"/>
      <c r="AB95" s="284"/>
      <c r="AC95" s="284"/>
      <c r="AD95" s="284"/>
      <c r="AE95" s="284"/>
      <c r="AF95" s="284"/>
      <c r="AG95" s="284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284"/>
      <c r="CR95" s="284"/>
      <c r="CS95" s="284"/>
      <c r="CT95" s="284"/>
      <c r="CU95" s="284"/>
      <c r="CV95" s="284"/>
      <c r="CW95" s="284"/>
      <c r="CX95" s="284"/>
      <c r="CY95" s="284"/>
      <c r="CZ95" s="61"/>
      <c r="DA95" s="61"/>
      <c r="DB95" s="61"/>
      <c r="DC95" s="61"/>
      <c r="DD95" s="61"/>
      <c r="DE95" s="61"/>
      <c r="DF95" s="61"/>
      <c r="DG95" s="61"/>
      <c r="DH95" s="61"/>
      <c r="DI95" s="61"/>
    </row>
    <row r="96" spans="3:113" ht="13.5" customHeight="1">
      <c r="C96" s="59"/>
      <c r="D96" s="59"/>
      <c r="G96" s="59"/>
      <c r="CZ96" s="61"/>
      <c r="DA96" s="61"/>
      <c r="DB96" s="61"/>
      <c r="DC96" s="61"/>
      <c r="DD96" s="61"/>
      <c r="DE96" s="61"/>
      <c r="DF96" s="61"/>
      <c r="DG96" s="61"/>
      <c r="DH96" s="61"/>
      <c r="DI96" s="61"/>
    </row>
    <row r="97" spans="3:113" ht="13.5" customHeight="1">
      <c r="C97" s="59"/>
      <c r="D97" s="59"/>
      <c r="G97" s="59"/>
      <c r="CZ97" s="61"/>
      <c r="DA97" s="61"/>
      <c r="DB97" s="61"/>
      <c r="DC97" s="61"/>
      <c r="DD97" s="61"/>
      <c r="DE97" s="61"/>
      <c r="DF97" s="61"/>
      <c r="DG97" s="61"/>
      <c r="DH97" s="61"/>
      <c r="DI97" s="61"/>
    </row>
    <row r="98" spans="3:113" ht="13.5" customHeight="1">
      <c r="C98" s="59"/>
      <c r="D98" s="59"/>
      <c r="G98" s="59"/>
      <c r="CZ98" s="61"/>
      <c r="DA98" s="61"/>
      <c r="DB98" s="61"/>
      <c r="DC98" s="61"/>
      <c r="DD98" s="61"/>
      <c r="DE98" s="61"/>
      <c r="DF98" s="61"/>
      <c r="DG98" s="61"/>
      <c r="DH98" s="61"/>
      <c r="DI98" s="61"/>
    </row>
    <row r="99" spans="3:113" ht="13.5" customHeight="1">
      <c r="C99" s="59"/>
      <c r="D99" s="59"/>
      <c r="G99" s="59"/>
      <c r="CZ99" s="61"/>
      <c r="DA99" s="61"/>
      <c r="DB99" s="61"/>
      <c r="DC99" s="61"/>
      <c r="DD99" s="61"/>
      <c r="DE99" s="61"/>
      <c r="DF99" s="61"/>
      <c r="DG99" s="61"/>
      <c r="DH99" s="61"/>
      <c r="DI99" s="61"/>
    </row>
    <row r="100" spans="3:113" ht="13.5" customHeight="1">
      <c r="C100" s="59"/>
      <c r="D100" s="59"/>
      <c r="G100" s="59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</row>
    <row r="101" spans="3:113" ht="13.5" customHeight="1">
      <c r="C101" s="59"/>
      <c r="D101" s="59"/>
      <c r="G101" s="59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</row>
    <row r="102" spans="3:113" ht="13.5" customHeight="1">
      <c r="C102" s="59"/>
      <c r="D102" s="59"/>
      <c r="G102" s="59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</row>
    <row r="103" spans="3:113" ht="13.5" customHeight="1">
      <c r="C103" s="59"/>
      <c r="D103" s="59"/>
      <c r="G103" s="59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</row>
    <row r="104" spans="3:113" ht="13.5" customHeight="1">
      <c r="C104" s="59"/>
      <c r="D104" s="59"/>
      <c r="G104" s="59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</row>
    <row r="105" spans="3:113" ht="13.5" customHeight="1">
      <c r="C105" s="59"/>
      <c r="D105" s="59"/>
      <c r="G105" s="59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</row>
    <row r="106" spans="3:113" ht="13.5" customHeight="1">
      <c r="C106" s="59"/>
      <c r="D106" s="59"/>
      <c r="G106" s="59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</row>
    <row r="107" spans="3:113" ht="13.5" customHeight="1">
      <c r="C107" s="59"/>
      <c r="D107" s="59"/>
      <c r="G107" s="59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</row>
    <row r="108" spans="3:113" ht="13.5" customHeight="1">
      <c r="C108" s="59"/>
      <c r="D108" s="59"/>
      <c r="G108" s="59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</row>
    <row r="109" spans="3:113" ht="13.5" customHeight="1"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</row>
    <row r="110" spans="3:113" ht="13.5" customHeight="1"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</row>
    <row r="111" spans="3:113" ht="13.5" customHeight="1"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</row>
    <row r="112" spans="3:113" ht="13.5" customHeight="1"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</row>
    <row r="113" spans="104:113" ht="13.5" customHeight="1"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</row>
  </sheetData>
  <autoFilter ref="E1:E113" xr:uid="{00000000-0009-0000-0000-000000000000}"/>
  <dataConsolidate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77" priority="8" operator="lessThan">
      <formula>0</formula>
    </cfRule>
    <cfRule type="cellIs" dxfId="76" priority="9" operator="greaterThan">
      <formula>0</formula>
    </cfRule>
  </conditionalFormatting>
  <conditionalFormatting sqref="AH19:AH20">
    <cfRule type="cellIs" dxfId="75" priority="6" operator="lessThan">
      <formula>0</formula>
    </cfRule>
    <cfRule type="cellIs" dxfId="74" priority="7" operator="greaterThan">
      <formula>0</formula>
    </cfRule>
  </conditionalFormatting>
  <conditionalFormatting sqref="AH17">
    <cfRule type="cellIs" dxfId="73" priority="4" operator="lessThan">
      <formula>0</formula>
    </cfRule>
    <cfRule type="cellIs" dxfId="72" priority="5" operator="greaterThan">
      <formula>0</formula>
    </cfRule>
  </conditionalFormatting>
  <conditionalFormatting sqref="AH18">
    <cfRule type="cellIs" dxfId="71" priority="2" operator="lessThan">
      <formula>0</formula>
    </cfRule>
    <cfRule type="cellIs" dxfId="70" priority="3" operator="greaterThan">
      <formula>0</formula>
    </cfRule>
  </conditionalFormatting>
  <conditionalFormatting sqref="AH12:AQ16">
    <cfRule type="cellIs" dxfId="69" priority="1" operator="greaterThan">
      <formula>0</formula>
    </cfRule>
  </conditionalFormatting>
  <dataValidations count="2">
    <dataValidation type="list" allowBlank="1" showInputMessage="1" showErrorMessage="1" sqref="I12:I16" xr:uid="{1E75B2F2-C8CA-4297-8EEA-3CAA46CF3D37}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K12:K16" xr:uid="{233CBB0D-5F66-4551-8C4F-58A185119745}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93B3-1208-453B-A3DD-A466902B8666}"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184"/>
    <col min="2" max="2" width="8.42578125" style="184" hidden="1" customWidth="1"/>
    <col min="3" max="3" width="65" style="184" bestFit="1" customWidth="1"/>
    <col min="4" max="4" width="54.5703125" style="184" customWidth="1"/>
    <col min="5" max="5" width="56.42578125" style="184" customWidth="1"/>
    <col min="6" max="16384" width="8.85546875" style="184"/>
  </cols>
  <sheetData>
    <row r="1" spans="2:5" ht="30">
      <c r="D1" s="185"/>
    </row>
    <row r="4" spans="2:5">
      <c r="B4" s="245" t="s">
        <v>143</v>
      </c>
      <c r="C4" s="245" t="s">
        <v>144</v>
      </c>
      <c r="D4" s="245" t="s">
        <v>145</v>
      </c>
      <c r="E4" s="245" t="s">
        <v>146</v>
      </c>
    </row>
    <row r="5" spans="2:5">
      <c r="B5" s="246" t="s">
        <v>147</v>
      </c>
      <c r="C5" s="246" t="s">
        <v>148</v>
      </c>
      <c r="D5" s="246" t="s">
        <v>149</v>
      </c>
      <c r="E5" s="246" t="s">
        <v>150</v>
      </c>
    </row>
    <row r="6" spans="2:5">
      <c r="B6" s="246" t="s">
        <v>151</v>
      </c>
      <c r="C6" s="246" t="s">
        <v>148</v>
      </c>
      <c r="D6" s="246" t="s">
        <v>152</v>
      </c>
      <c r="E6" s="246" t="s">
        <v>153</v>
      </c>
    </row>
    <row r="7" spans="2:5">
      <c r="B7" s="246" t="s">
        <v>154</v>
      </c>
      <c r="C7" s="246" t="s">
        <v>148</v>
      </c>
      <c r="D7" s="246" t="s">
        <v>152</v>
      </c>
      <c r="E7" s="246" t="s">
        <v>155</v>
      </c>
    </row>
    <row r="8" spans="2:5">
      <c r="B8" s="246" t="s">
        <v>156</v>
      </c>
      <c r="C8" s="246" t="s">
        <v>148</v>
      </c>
      <c r="D8" s="246" t="s">
        <v>157</v>
      </c>
      <c r="E8" s="246" t="s">
        <v>158</v>
      </c>
    </row>
    <row r="9" spans="2:5">
      <c r="B9" s="246" t="s">
        <v>159</v>
      </c>
      <c r="C9" s="246" t="s">
        <v>148</v>
      </c>
      <c r="D9" s="246" t="s">
        <v>160</v>
      </c>
      <c r="E9" s="246" t="s">
        <v>161</v>
      </c>
    </row>
    <row r="10" spans="2:5">
      <c r="B10" s="246" t="s">
        <v>162</v>
      </c>
      <c r="C10" s="246" t="s">
        <v>148</v>
      </c>
      <c r="D10" s="246" t="s">
        <v>160</v>
      </c>
      <c r="E10" s="246" t="s">
        <v>163</v>
      </c>
    </row>
    <row r="11" spans="2:5">
      <c r="B11" s="246" t="s">
        <v>164</v>
      </c>
      <c r="C11" s="246" t="s">
        <v>148</v>
      </c>
      <c r="D11" s="246" t="s">
        <v>160</v>
      </c>
      <c r="E11" s="246" t="s">
        <v>165</v>
      </c>
    </row>
    <row r="12" spans="2:5">
      <c r="B12" s="246" t="s">
        <v>166</v>
      </c>
      <c r="C12" s="246" t="s">
        <v>148</v>
      </c>
      <c r="D12" s="246" t="s">
        <v>160</v>
      </c>
      <c r="E12" s="246" t="s">
        <v>167</v>
      </c>
    </row>
    <row r="13" spans="2:5">
      <c r="B13" s="246" t="s">
        <v>168</v>
      </c>
      <c r="C13" s="246" t="s">
        <v>148</v>
      </c>
      <c r="D13" s="246" t="s">
        <v>160</v>
      </c>
      <c r="E13" s="246" t="s">
        <v>169</v>
      </c>
    </row>
    <row r="14" spans="2:5" ht="25.5">
      <c r="B14" s="246" t="s">
        <v>170</v>
      </c>
      <c r="C14" s="246" t="s">
        <v>171</v>
      </c>
      <c r="D14" s="246" t="s">
        <v>172</v>
      </c>
      <c r="E14" s="246" t="s">
        <v>173</v>
      </c>
    </row>
    <row r="15" spans="2:5" ht="25.5">
      <c r="B15" s="246" t="s">
        <v>174</v>
      </c>
      <c r="C15" s="246" t="s">
        <v>171</v>
      </c>
      <c r="D15" s="246" t="s">
        <v>152</v>
      </c>
      <c r="E15" s="246" t="s">
        <v>175</v>
      </c>
    </row>
    <row r="16" spans="2:5" ht="25.5">
      <c r="B16" s="246" t="s">
        <v>176</v>
      </c>
      <c r="C16" s="246" t="s">
        <v>171</v>
      </c>
      <c r="D16" s="246" t="s">
        <v>177</v>
      </c>
      <c r="E16" s="246" t="s">
        <v>178</v>
      </c>
    </row>
    <row r="17" spans="2:5" ht="25.5">
      <c r="B17" s="246" t="s">
        <v>179</v>
      </c>
      <c r="C17" s="246" t="s">
        <v>171</v>
      </c>
      <c r="D17" s="246" t="s">
        <v>180</v>
      </c>
      <c r="E17" s="246" t="s">
        <v>181</v>
      </c>
    </row>
    <row r="18" spans="2:5" ht="25.5">
      <c r="B18" s="246" t="s">
        <v>182</v>
      </c>
      <c r="C18" s="246" t="s">
        <v>171</v>
      </c>
      <c r="D18" s="246" t="s">
        <v>180</v>
      </c>
      <c r="E18" s="246" t="s">
        <v>183</v>
      </c>
    </row>
    <row r="19" spans="2:5" ht="25.5">
      <c r="B19" s="246" t="s">
        <v>184</v>
      </c>
      <c r="C19" s="246" t="s">
        <v>171</v>
      </c>
      <c r="D19" s="246" t="s">
        <v>180</v>
      </c>
      <c r="E19" s="246" t="s">
        <v>185</v>
      </c>
    </row>
    <row r="20" spans="2:5" ht="25.5">
      <c r="B20" s="246" t="s">
        <v>186</v>
      </c>
      <c r="C20" s="246" t="s">
        <v>171</v>
      </c>
      <c r="D20" s="246" t="s">
        <v>187</v>
      </c>
      <c r="E20" s="246" t="s">
        <v>188</v>
      </c>
    </row>
    <row r="21" spans="2:5" ht="17.100000000000001" customHeight="1">
      <c r="B21" s="424" t="s">
        <v>189</v>
      </c>
      <c r="C21" s="425"/>
      <c r="D21" s="247" t="s">
        <v>190</v>
      </c>
      <c r="E21" s="248" t="s">
        <v>191</v>
      </c>
    </row>
    <row r="22" spans="2:5" ht="18.600000000000001" customHeight="1">
      <c r="B22" s="424" t="s">
        <v>189</v>
      </c>
      <c r="C22" s="425"/>
      <c r="D22" s="247" t="s">
        <v>192</v>
      </c>
      <c r="E22" s="248" t="s">
        <v>193</v>
      </c>
    </row>
    <row r="23" spans="2:5" ht="15" customHeight="1">
      <c r="B23" s="424" t="s">
        <v>189</v>
      </c>
      <c r="C23" s="425"/>
      <c r="D23" s="247" t="s">
        <v>194</v>
      </c>
      <c r="E23" s="247" t="s">
        <v>195</v>
      </c>
    </row>
    <row r="27" spans="2:5">
      <c r="C27" s="186"/>
    </row>
    <row r="28" spans="2:5">
      <c r="C28" s="187" t="s">
        <v>273</v>
      </c>
      <c r="D28" s="188"/>
    </row>
    <row r="29" spans="2:5">
      <c r="C29" s="189" t="s">
        <v>78</v>
      </c>
      <c r="D29" s="189" t="s">
        <v>79</v>
      </c>
    </row>
    <row r="30" spans="2:5" ht="230.25">
      <c r="C30" s="190" t="s">
        <v>76</v>
      </c>
      <c r="D30" s="191" t="s">
        <v>80</v>
      </c>
    </row>
    <row r="31" spans="2:5">
      <c r="C31" s="190" t="s">
        <v>81</v>
      </c>
      <c r="D31" s="191" t="s">
        <v>82</v>
      </c>
    </row>
    <row r="32" spans="2:5" ht="90">
      <c r="C32" s="190" t="s">
        <v>83</v>
      </c>
      <c r="D32" s="191" t="s">
        <v>84</v>
      </c>
    </row>
    <row r="33" spans="3:4" ht="26.25">
      <c r="C33" s="190" t="s">
        <v>85</v>
      </c>
      <c r="D33" s="191" t="s">
        <v>86</v>
      </c>
    </row>
    <row r="34" spans="3:4" ht="39">
      <c r="C34" s="190" t="s">
        <v>87</v>
      </c>
      <c r="D34" s="191" t="s">
        <v>88</v>
      </c>
    </row>
    <row r="35" spans="3:4">
      <c r="C35" s="188"/>
      <c r="D35" s="188"/>
    </row>
  </sheetData>
  <mergeCells count="3">
    <mergeCell ref="B22:C22"/>
    <mergeCell ref="B23:C23"/>
    <mergeCell ref="B21:C21"/>
  </mergeCells>
  <hyperlinks>
    <hyperlink ref="E21" r:id="rId1" xr:uid="{572D6768-A1D2-4381-989C-536CC47591BD}"/>
    <hyperlink ref="E22" r:id="rId2" xr:uid="{4D24B998-34C8-4FC3-AFC9-9CF65050F091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7F2C-9DBE-4632-AFC9-24998BB51689}"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192" customWidth="1"/>
    <col min="2" max="2" width="27.140625" style="192" customWidth="1"/>
    <col min="3" max="3" width="5.7109375" style="192" hidden="1" customWidth="1"/>
    <col min="4" max="4" width="7.7109375" style="192" bestFit="1" customWidth="1"/>
    <col min="5" max="5" width="10.28515625" style="192" customWidth="1"/>
    <col min="6" max="6" width="21.28515625" style="192" bestFit="1" customWidth="1"/>
    <col min="7" max="7" width="63" style="211" customWidth="1"/>
    <col min="8" max="8" width="25.7109375" style="210" hidden="1" customWidth="1" outlineLevel="1"/>
    <col min="9" max="9" width="8.7109375" style="192" collapsed="1"/>
    <col min="10" max="16384" width="8.7109375" style="192"/>
  </cols>
  <sheetData>
    <row r="2" spans="1:8">
      <c r="B2" s="426" t="s">
        <v>196</v>
      </c>
      <c r="C2" s="426"/>
      <c r="D2" s="426"/>
      <c r="E2" s="426"/>
      <c r="F2" s="426"/>
      <c r="G2" s="426"/>
      <c r="H2" s="426"/>
    </row>
    <row r="3" spans="1:8" s="193" customFormat="1">
      <c r="B3" s="194" t="s">
        <v>197</v>
      </c>
      <c r="C3" s="194" t="s">
        <v>198</v>
      </c>
      <c r="D3" s="194" t="s">
        <v>199</v>
      </c>
      <c r="E3" s="194" t="s">
        <v>48</v>
      </c>
      <c r="F3" s="194" t="s">
        <v>200</v>
      </c>
      <c r="G3" s="195" t="s">
        <v>201</v>
      </c>
      <c r="H3" s="196" t="s">
        <v>202</v>
      </c>
    </row>
    <row r="4" spans="1:8" ht="38.25">
      <c r="A4" s="197"/>
      <c r="B4" s="198" t="s">
        <v>126</v>
      </c>
      <c r="C4" s="198" t="s">
        <v>203</v>
      </c>
      <c r="D4" s="198" t="s">
        <v>204</v>
      </c>
      <c r="E4" s="198" t="s">
        <v>131</v>
      </c>
      <c r="F4" s="198" t="s">
        <v>205</v>
      </c>
      <c r="G4" s="199" t="s">
        <v>206</v>
      </c>
      <c r="H4" s="200"/>
    </row>
    <row r="5" spans="1:8" ht="38.25">
      <c r="A5" s="197"/>
      <c r="B5" s="198" t="s">
        <v>126</v>
      </c>
      <c r="C5" s="198" t="s">
        <v>203</v>
      </c>
      <c r="D5" s="198" t="s">
        <v>204</v>
      </c>
      <c r="E5" s="198" t="s">
        <v>131</v>
      </c>
      <c r="F5" s="201" t="s">
        <v>207</v>
      </c>
      <c r="G5" s="199" t="s">
        <v>208</v>
      </c>
      <c r="H5" s="200"/>
    </row>
    <row r="6" spans="1:8" ht="102">
      <c r="A6" s="197"/>
      <c r="B6" s="198" t="s">
        <v>125</v>
      </c>
      <c r="C6" s="198" t="s">
        <v>203</v>
      </c>
      <c r="D6" s="198" t="s">
        <v>204</v>
      </c>
      <c r="E6" s="198" t="s">
        <v>131</v>
      </c>
      <c r="F6" s="198" t="s">
        <v>205</v>
      </c>
      <c r="G6" s="199" t="s">
        <v>209</v>
      </c>
      <c r="H6" s="200"/>
    </row>
    <row r="7" spans="1:8" ht="38.25">
      <c r="A7" s="197"/>
      <c r="B7" s="198" t="s">
        <v>125</v>
      </c>
      <c r="C7" s="198" t="s">
        <v>203</v>
      </c>
      <c r="D7" s="198" t="s">
        <v>204</v>
      </c>
      <c r="E7" s="198" t="s">
        <v>131</v>
      </c>
      <c r="F7" s="201" t="s">
        <v>207</v>
      </c>
      <c r="G7" s="199" t="s">
        <v>210</v>
      </c>
      <c r="H7" s="202"/>
    </row>
    <row r="8" spans="1:8" ht="89.25">
      <c r="A8" s="197"/>
      <c r="B8" s="198" t="s">
        <v>100</v>
      </c>
      <c r="C8" s="198" t="s">
        <v>203</v>
      </c>
      <c r="D8" s="198" t="s">
        <v>204</v>
      </c>
      <c r="E8" s="198" t="s">
        <v>131</v>
      </c>
      <c r="F8" s="198" t="s">
        <v>205</v>
      </c>
      <c r="G8" s="199" t="s">
        <v>211</v>
      </c>
      <c r="H8" s="202"/>
    </row>
    <row r="9" spans="1:8" ht="25.5">
      <c r="A9" s="197"/>
      <c r="B9" s="198" t="s">
        <v>100</v>
      </c>
      <c r="C9" s="198" t="s">
        <v>203</v>
      </c>
      <c r="D9" s="198" t="s">
        <v>204</v>
      </c>
      <c r="E9" s="198" t="s">
        <v>131</v>
      </c>
      <c r="F9" s="201" t="s">
        <v>207</v>
      </c>
      <c r="G9" s="199" t="s">
        <v>212</v>
      </c>
      <c r="H9" s="203"/>
    </row>
    <row r="10" spans="1:8" s="204" customFormat="1">
      <c r="B10" s="205"/>
      <c r="C10" s="205"/>
      <c r="D10" s="205"/>
      <c r="E10" s="205"/>
      <c r="F10" s="205"/>
      <c r="G10" s="206"/>
      <c r="H10" s="207"/>
    </row>
    <row r="11" spans="1:8" s="204" customFormat="1">
      <c r="B11" s="205"/>
      <c r="C11" s="205"/>
      <c r="D11" s="205"/>
      <c r="E11" s="205"/>
      <c r="F11" s="205"/>
      <c r="G11" s="206"/>
      <c r="H11" s="207"/>
    </row>
    <row r="12" spans="1:8">
      <c r="B12" s="208"/>
      <c r="C12" s="208"/>
      <c r="D12" s="208"/>
      <c r="E12" s="208"/>
      <c r="F12" s="208"/>
      <c r="G12" s="209"/>
    </row>
    <row r="13" spans="1:8">
      <c r="B13" s="208"/>
      <c r="C13" s="208"/>
      <c r="D13" s="208"/>
      <c r="E13" s="208"/>
      <c r="F13" s="208"/>
      <c r="G13" s="209"/>
    </row>
    <row r="14" spans="1:8">
      <c r="B14" s="208"/>
      <c r="C14" s="208"/>
      <c r="D14" s="208"/>
      <c r="E14" s="208"/>
      <c r="F14" s="208"/>
      <c r="G14" s="209"/>
    </row>
    <row r="15" spans="1:8">
      <c r="B15" s="208"/>
      <c r="C15" s="208"/>
      <c r="D15" s="208"/>
      <c r="E15" s="208"/>
      <c r="F15" s="208"/>
      <c r="G15" s="209"/>
    </row>
    <row r="16" spans="1:8">
      <c r="B16" s="208"/>
      <c r="C16" s="208"/>
      <c r="D16" s="208"/>
      <c r="E16" s="208"/>
      <c r="F16" s="208"/>
      <c r="G16" s="209"/>
    </row>
    <row r="17" spans="2:7">
      <c r="B17" s="208"/>
      <c r="C17" s="208"/>
      <c r="D17" s="208"/>
      <c r="E17" s="208"/>
      <c r="F17" s="208"/>
      <c r="G17" s="209"/>
    </row>
    <row r="18" spans="2:7">
      <c r="B18" s="208"/>
      <c r="C18" s="208"/>
      <c r="D18" s="208"/>
      <c r="E18" s="208"/>
      <c r="F18" s="208"/>
      <c r="G18" s="209"/>
    </row>
    <row r="19" spans="2:7">
      <c r="B19" s="208"/>
      <c r="C19" s="208"/>
      <c r="D19" s="208"/>
      <c r="E19" s="208"/>
      <c r="F19" s="208"/>
      <c r="G19" s="209"/>
    </row>
    <row r="20" spans="2:7">
      <c r="B20" s="208"/>
      <c r="C20" s="208"/>
      <c r="D20" s="208"/>
      <c r="E20" s="208"/>
      <c r="F20" s="208"/>
      <c r="G20" s="209"/>
    </row>
    <row r="21" spans="2:7">
      <c r="B21" s="208"/>
      <c r="C21" s="208"/>
      <c r="D21" s="208"/>
      <c r="E21" s="208"/>
      <c r="F21" s="208"/>
      <c r="G21" s="209"/>
    </row>
    <row r="22" spans="2:7">
      <c r="B22" s="208"/>
      <c r="C22" s="208"/>
      <c r="D22" s="208"/>
      <c r="E22" s="208"/>
      <c r="F22" s="208"/>
      <c r="G22" s="209"/>
    </row>
    <row r="23" spans="2:7">
      <c r="B23" s="208"/>
      <c r="C23" s="208"/>
      <c r="D23" s="208"/>
      <c r="E23" s="208"/>
      <c r="F23" s="208"/>
      <c r="G23" s="209"/>
    </row>
    <row r="24" spans="2:7">
      <c r="B24" s="208"/>
      <c r="C24" s="208"/>
      <c r="D24" s="208"/>
      <c r="E24" s="208"/>
      <c r="F24" s="208"/>
      <c r="G24" s="209"/>
    </row>
    <row r="25" spans="2:7">
      <c r="B25" s="208"/>
      <c r="C25" s="208"/>
      <c r="D25" s="208"/>
      <c r="E25" s="208"/>
      <c r="F25" s="208"/>
      <c r="G25" s="209"/>
    </row>
    <row r="26" spans="2:7">
      <c r="B26" s="208"/>
      <c r="C26" s="208"/>
      <c r="D26" s="208"/>
      <c r="E26" s="208"/>
      <c r="F26" s="208"/>
      <c r="G26" s="209"/>
    </row>
    <row r="27" spans="2:7">
      <c r="B27" s="208"/>
      <c r="C27" s="208"/>
      <c r="D27" s="208"/>
      <c r="E27" s="208"/>
      <c r="F27" s="208"/>
      <c r="G27" s="209"/>
    </row>
    <row r="28" spans="2:7">
      <c r="B28" s="208"/>
      <c r="C28" s="208"/>
      <c r="D28" s="208"/>
      <c r="E28" s="208"/>
      <c r="F28" s="208"/>
      <c r="G28" s="209"/>
    </row>
    <row r="29" spans="2:7">
      <c r="B29" s="208"/>
      <c r="C29" s="208"/>
      <c r="D29" s="208"/>
      <c r="E29" s="208"/>
      <c r="F29" s="208"/>
      <c r="G29" s="209"/>
    </row>
    <row r="30" spans="2:7">
      <c r="B30" s="208"/>
      <c r="C30" s="208"/>
      <c r="D30" s="208"/>
      <c r="E30" s="208"/>
      <c r="F30" s="208"/>
      <c r="G30" s="209"/>
    </row>
    <row r="31" spans="2:7">
      <c r="B31" s="208"/>
      <c r="C31" s="208"/>
      <c r="D31" s="208"/>
      <c r="E31" s="208"/>
      <c r="F31" s="208"/>
      <c r="G31" s="209"/>
    </row>
    <row r="32" spans="2:7">
      <c r="B32" s="208"/>
      <c r="C32" s="208"/>
      <c r="D32" s="208"/>
      <c r="E32" s="208"/>
      <c r="F32" s="208"/>
      <c r="G32" s="209"/>
    </row>
    <row r="33" spans="2:7">
      <c r="B33" s="208"/>
      <c r="C33" s="208"/>
      <c r="D33" s="208"/>
      <c r="E33" s="208"/>
      <c r="F33" s="208"/>
      <c r="G33" s="209"/>
    </row>
    <row r="34" spans="2:7">
      <c r="B34" s="208"/>
      <c r="C34" s="208"/>
      <c r="D34" s="208"/>
      <c r="E34" s="208"/>
      <c r="F34" s="208"/>
      <c r="G34" s="209"/>
    </row>
    <row r="35" spans="2:7">
      <c r="B35" s="208"/>
      <c r="C35" s="208"/>
      <c r="D35" s="208"/>
      <c r="E35" s="208"/>
      <c r="F35" s="208"/>
      <c r="G35" s="209"/>
    </row>
    <row r="36" spans="2:7">
      <c r="B36" s="208"/>
      <c r="C36" s="208"/>
      <c r="D36" s="208"/>
      <c r="E36" s="208"/>
      <c r="F36" s="208"/>
      <c r="G36" s="209"/>
    </row>
    <row r="37" spans="2:7">
      <c r="B37" s="208"/>
      <c r="C37" s="208"/>
      <c r="D37" s="208"/>
      <c r="E37" s="208"/>
      <c r="F37" s="208"/>
      <c r="G37" s="209"/>
    </row>
    <row r="38" spans="2:7">
      <c r="B38" s="208"/>
      <c r="C38" s="208"/>
      <c r="D38" s="208"/>
      <c r="E38" s="208"/>
      <c r="F38" s="208"/>
      <c r="G38" s="209"/>
    </row>
    <row r="39" spans="2:7">
      <c r="B39" s="208"/>
      <c r="C39" s="208"/>
      <c r="D39" s="208"/>
      <c r="E39" s="208"/>
      <c r="F39" s="208"/>
      <c r="G39" s="209"/>
    </row>
    <row r="40" spans="2:7">
      <c r="B40" s="208"/>
      <c r="C40" s="208"/>
      <c r="D40" s="208"/>
      <c r="E40" s="208"/>
      <c r="F40" s="208"/>
      <c r="G40" s="209"/>
    </row>
    <row r="41" spans="2:7">
      <c r="B41" s="208"/>
      <c r="C41" s="208"/>
      <c r="D41" s="208"/>
      <c r="E41" s="208"/>
      <c r="F41" s="208"/>
      <c r="G41" s="209"/>
    </row>
    <row r="42" spans="2:7">
      <c r="B42" s="208"/>
      <c r="C42" s="208"/>
      <c r="D42" s="208"/>
      <c r="E42" s="208"/>
      <c r="F42" s="208"/>
      <c r="G42" s="209"/>
    </row>
    <row r="43" spans="2:7">
      <c r="B43" s="208"/>
      <c r="C43" s="208"/>
      <c r="D43" s="208"/>
      <c r="E43" s="208"/>
      <c r="F43" s="208"/>
      <c r="G43" s="209"/>
    </row>
    <row r="44" spans="2:7">
      <c r="B44" s="208"/>
      <c r="C44" s="208"/>
      <c r="D44" s="208"/>
      <c r="E44" s="208"/>
      <c r="F44" s="208"/>
      <c r="G44" s="209"/>
    </row>
    <row r="45" spans="2:7">
      <c r="B45" s="208"/>
      <c r="C45" s="208"/>
      <c r="D45" s="208"/>
      <c r="E45" s="208"/>
      <c r="F45" s="208"/>
      <c r="G45" s="209"/>
    </row>
    <row r="46" spans="2:7">
      <c r="B46" s="208"/>
      <c r="C46" s="208"/>
      <c r="D46" s="208"/>
      <c r="E46" s="208"/>
      <c r="F46" s="208"/>
      <c r="G46" s="209"/>
    </row>
    <row r="47" spans="2:7">
      <c r="B47" s="208"/>
      <c r="C47" s="208"/>
      <c r="D47" s="208"/>
      <c r="E47" s="208"/>
      <c r="F47" s="208"/>
      <c r="G47" s="209"/>
    </row>
    <row r="48" spans="2:7">
      <c r="B48" s="208"/>
      <c r="C48" s="208"/>
      <c r="D48" s="208"/>
      <c r="E48" s="208"/>
      <c r="F48" s="208"/>
      <c r="G48" s="209"/>
    </row>
    <row r="49" spans="2:7">
      <c r="B49" s="208"/>
      <c r="C49" s="208"/>
      <c r="D49" s="208"/>
      <c r="E49" s="208"/>
      <c r="F49" s="208"/>
      <c r="G49" s="209"/>
    </row>
    <row r="50" spans="2:7">
      <c r="B50" s="208"/>
      <c r="C50" s="208"/>
      <c r="D50" s="208"/>
      <c r="E50" s="208"/>
      <c r="F50" s="208"/>
      <c r="G50" s="209"/>
    </row>
    <row r="51" spans="2:7">
      <c r="B51" s="208"/>
      <c r="C51" s="208"/>
      <c r="D51" s="208"/>
      <c r="E51" s="208"/>
      <c r="F51" s="208"/>
      <c r="G51" s="209"/>
    </row>
    <row r="52" spans="2:7">
      <c r="B52" s="208"/>
      <c r="C52" s="208"/>
      <c r="D52" s="208"/>
      <c r="E52" s="208"/>
      <c r="F52" s="208"/>
      <c r="G52" s="209"/>
    </row>
    <row r="53" spans="2:7">
      <c r="B53" s="208"/>
      <c r="C53" s="208"/>
      <c r="D53" s="208"/>
      <c r="E53" s="208"/>
      <c r="F53" s="208"/>
      <c r="G53" s="209"/>
    </row>
    <row r="54" spans="2:7">
      <c r="B54" s="208"/>
      <c r="C54" s="208"/>
      <c r="D54" s="208"/>
      <c r="E54" s="208"/>
      <c r="F54" s="208"/>
      <c r="G54" s="209"/>
    </row>
    <row r="55" spans="2:7">
      <c r="B55" s="208"/>
      <c r="C55" s="208"/>
      <c r="D55" s="208"/>
      <c r="E55" s="208"/>
      <c r="F55" s="208"/>
      <c r="G55" s="209"/>
    </row>
    <row r="56" spans="2:7">
      <c r="B56" s="208"/>
      <c r="C56" s="208"/>
      <c r="D56" s="208"/>
      <c r="E56" s="208"/>
      <c r="F56" s="208"/>
      <c r="G56" s="209"/>
    </row>
    <row r="57" spans="2:7">
      <c r="B57" s="208"/>
      <c r="C57" s="208"/>
      <c r="D57" s="208"/>
      <c r="E57" s="208"/>
      <c r="F57" s="208"/>
      <c r="G57" s="209"/>
    </row>
    <row r="58" spans="2:7">
      <c r="B58" s="208"/>
      <c r="C58" s="208"/>
      <c r="D58" s="208"/>
      <c r="E58" s="208"/>
      <c r="F58" s="208"/>
      <c r="G58" s="209"/>
    </row>
    <row r="59" spans="2:7">
      <c r="B59" s="208"/>
      <c r="C59" s="208"/>
      <c r="D59" s="208"/>
      <c r="E59" s="208"/>
      <c r="F59" s="208"/>
      <c r="G59" s="209"/>
    </row>
    <row r="60" spans="2:7">
      <c r="B60" s="208"/>
      <c r="C60" s="208"/>
      <c r="D60" s="208"/>
      <c r="E60" s="208"/>
      <c r="F60" s="208"/>
      <c r="G60" s="209"/>
    </row>
    <row r="61" spans="2:7">
      <c r="B61" s="208"/>
      <c r="C61" s="208"/>
      <c r="D61" s="208"/>
      <c r="E61" s="208"/>
      <c r="F61" s="208"/>
      <c r="G61" s="209"/>
    </row>
    <row r="62" spans="2:7">
      <c r="B62" s="208"/>
      <c r="C62" s="208"/>
      <c r="D62" s="208"/>
      <c r="E62" s="208"/>
      <c r="F62" s="208"/>
      <c r="G62" s="209"/>
    </row>
    <row r="63" spans="2:7">
      <c r="B63" s="208"/>
      <c r="C63" s="208"/>
      <c r="D63" s="208"/>
      <c r="E63" s="208"/>
      <c r="F63" s="208"/>
      <c r="G63" s="209"/>
    </row>
    <row r="64" spans="2:7">
      <c r="B64" s="208"/>
      <c r="C64" s="208"/>
      <c r="D64" s="208"/>
      <c r="E64" s="208"/>
      <c r="F64" s="208"/>
      <c r="G64" s="209"/>
    </row>
    <row r="65" spans="2:7">
      <c r="B65" s="208"/>
      <c r="C65" s="208"/>
      <c r="D65" s="208"/>
      <c r="E65" s="208"/>
      <c r="F65" s="208"/>
      <c r="G65" s="209"/>
    </row>
    <row r="66" spans="2:7">
      <c r="B66" s="208"/>
      <c r="C66" s="208"/>
      <c r="D66" s="208"/>
      <c r="E66" s="208"/>
      <c r="F66" s="208"/>
      <c r="G66" s="209"/>
    </row>
    <row r="67" spans="2:7">
      <c r="B67" s="208"/>
      <c r="C67" s="208"/>
      <c r="D67" s="208"/>
      <c r="E67" s="208"/>
      <c r="F67" s="208"/>
      <c r="G67" s="209"/>
    </row>
    <row r="68" spans="2:7">
      <c r="B68" s="208"/>
      <c r="C68" s="208"/>
      <c r="D68" s="208"/>
      <c r="E68" s="208"/>
      <c r="F68" s="208"/>
      <c r="G68" s="209"/>
    </row>
    <row r="69" spans="2:7">
      <c r="B69" s="208"/>
      <c r="C69" s="208"/>
      <c r="D69" s="208"/>
      <c r="E69" s="208"/>
      <c r="F69" s="208"/>
      <c r="G69" s="209"/>
    </row>
    <row r="70" spans="2:7">
      <c r="B70" s="208"/>
      <c r="C70" s="208"/>
      <c r="D70" s="208"/>
      <c r="E70" s="208"/>
      <c r="F70" s="208"/>
      <c r="G70" s="209"/>
    </row>
    <row r="71" spans="2:7">
      <c r="B71" s="208"/>
      <c r="C71" s="208"/>
      <c r="D71" s="208"/>
      <c r="E71" s="208"/>
      <c r="F71" s="208"/>
      <c r="G71" s="209"/>
    </row>
    <row r="72" spans="2:7">
      <c r="B72" s="208"/>
      <c r="C72" s="208"/>
      <c r="D72" s="208"/>
      <c r="E72" s="208"/>
      <c r="F72" s="208"/>
      <c r="G72" s="209"/>
    </row>
    <row r="73" spans="2:7">
      <c r="B73" s="208"/>
      <c r="C73" s="208"/>
      <c r="D73" s="208"/>
      <c r="E73" s="208"/>
      <c r="F73" s="208"/>
      <c r="G73" s="209"/>
    </row>
    <row r="74" spans="2:7">
      <c r="B74" s="208"/>
      <c r="C74" s="208"/>
      <c r="D74" s="208"/>
      <c r="E74" s="208"/>
      <c r="F74" s="208"/>
      <c r="G74" s="209"/>
    </row>
    <row r="75" spans="2:7">
      <c r="B75" s="208"/>
      <c r="C75" s="208"/>
      <c r="D75" s="208"/>
      <c r="E75" s="208"/>
      <c r="F75" s="208"/>
      <c r="G75" s="209"/>
    </row>
    <row r="76" spans="2:7">
      <c r="B76" s="208"/>
      <c r="C76" s="208"/>
      <c r="D76" s="208"/>
      <c r="E76" s="208"/>
      <c r="F76" s="208"/>
      <c r="G76" s="209"/>
    </row>
    <row r="77" spans="2:7">
      <c r="B77" s="208"/>
      <c r="C77" s="208"/>
      <c r="D77" s="208"/>
      <c r="E77" s="208"/>
      <c r="F77" s="208"/>
      <c r="G77" s="209"/>
    </row>
    <row r="78" spans="2:7">
      <c r="B78" s="208"/>
      <c r="C78" s="208"/>
      <c r="D78" s="208"/>
      <c r="E78" s="208"/>
      <c r="F78" s="208"/>
      <c r="G78" s="209"/>
    </row>
    <row r="79" spans="2:7">
      <c r="B79" s="208"/>
      <c r="C79" s="208"/>
      <c r="D79" s="208"/>
      <c r="E79" s="208"/>
      <c r="F79" s="208"/>
      <c r="G79" s="209"/>
    </row>
    <row r="80" spans="2:7">
      <c r="B80" s="208"/>
      <c r="C80" s="208"/>
      <c r="D80" s="208"/>
      <c r="E80" s="208"/>
      <c r="F80" s="208"/>
      <c r="G80" s="209"/>
    </row>
    <row r="81" spans="2:7">
      <c r="B81" s="208"/>
      <c r="C81" s="208"/>
      <c r="D81" s="208"/>
      <c r="E81" s="208"/>
      <c r="F81" s="208"/>
      <c r="G81" s="209"/>
    </row>
    <row r="82" spans="2:7">
      <c r="B82" s="208"/>
      <c r="C82" s="208"/>
      <c r="D82" s="208"/>
      <c r="E82" s="208"/>
      <c r="F82" s="208"/>
      <c r="G82" s="209"/>
    </row>
    <row r="83" spans="2:7">
      <c r="B83" s="208"/>
      <c r="C83" s="208"/>
      <c r="D83" s="208"/>
      <c r="E83" s="208"/>
      <c r="F83" s="208"/>
      <c r="G83" s="209"/>
    </row>
    <row r="84" spans="2:7">
      <c r="B84" s="208"/>
      <c r="C84" s="208"/>
      <c r="D84" s="208"/>
      <c r="E84" s="208"/>
      <c r="F84" s="208"/>
      <c r="G84" s="209"/>
    </row>
    <row r="85" spans="2:7">
      <c r="B85" s="208"/>
      <c r="C85" s="208"/>
      <c r="D85" s="208"/>
      <c r="E85" s="208"/>
      <c r="F85" s="208"/>
      <c r="G85" s="209"/>
    </row>
    <row r="86" spans="2:7">
      <c r="B86" s="208"/>
      <c r="C86" s="208"/>
      <c r="D86" s="208"/>
      <c r="E86" s="208"/>
      <c r="F86" s="208"/>
      <c r="G86" s="209"/>
    </row>
    <row r="87" spans="2:7">
      <c r="B87" s="208"/>
      <c r="C87" s="208"/>
      <c r="D87" s="208"/>
      <c r="E87" s="208"/>
      <c r="F87" s="208"/>
      <c r="G87" s="209"/>
    </row>
    <row r="88" spans="2:7">
      <c r="B88" s="208"/>
      <c r="C88" s="208"/>
      <c r="D88" s="208"/>
      <c r="E88" s="208"/>
      <c r="F88" s="208"/>
      <c r="G88" s="209"/>
    </row>
    <row r="89" spans="2:7">
      <c r="B89" s="208"/>
      <c r="C89" s="208"/>
      <c r="D89" s="208"/>
      <c r="E89" s="208"/>
      <c r="F89" s="208"/>
      <c r="G89" s="209"/>
    </row>
    <row r="90" spans="2:7">
      <c r="B90" s="208"/>
      <c r="C90" s="208"/>
      <c r="D90" s="208"/>
      <c r="E90" s="208"/>
      <c r="F90" s="208"/>
      <c r="G90" s="209"/>
    </row>
    <row r="91" spans="2:7">
      <c r="B91" s="208"/>
      <c r="C91" s="208"/>
      <c r="D91" s="208"/>
      <c r="E91" s="208"/>
      <c r="F91" s="208"/>
      <c r="G91" s="209"/>
    </row>
    <row r="92" spans="2:7">
      <c r="B92" s="208"/>
      <c r="C92" s="208"/>
      <c r="D92" s="208"/>
      <c r="E92" s="208"/>
      <c r="F92" s="208"/>
      <c r="G92" s="209"/>
    </row>
    <row r="93" spans="2:7">
      <c r="B93" s="208"/>
      <c r="C93" s="208"/>
      <c r="D93" s="208"/>
      <c r="E93" s="208"/>
      <c r="F93" s="208"/>
      <c r="G93" s="209"/>
    </row>
    <row r="94" spans="2:7">
      <c r="B94" s="208"/>
      <c r="C94" s="208"/>
      <c r="D94" s="208"/>
      <c r="E94" s="208"/>
      <c r="F94" s="208"/>
      <c r="G94" s="209"/>
    </row>
    <row r="95" spans="2:7">
      <c r="B95" s="208"/>
      <c r="C95" s="208"/>
      <c r="D95" s="208"/>
      <c r="E95" s="208"/>
      <c r="F95" s="208"/>
      <c r="G95" s="209"/>
    </row>
    <row r="96" spans="2:7">
      <c r="B96" s="208"/>
      <c r="C96" s="208"/>
      <c r="D96" s="208"/>
      <c r="E96" s="208"/>
      <c r="F96" s="208"/>
      <c r="G96" s="209"/>
    </row>
    <row r="97" spans="2:7">
      <c r="B97" s="208"/>
      <c r="C97" s="208"/>
      <c r="D97" s="208"/>
      <c r="E97" s="208"/>
      <c r="F97" s="208"/>
      <c r="G97" s="209"/>
    </row>
    <row r="98" spans="2:7">
      <c r="B98" s="208"/>
      <c r="C98" s="208"/>
      <c r="D98" s="208"/>
      <c r="E98" s="208"/>
      <c r="F98" s="208"/>
      <c r="G98" s="209"/>
    </row>
    <row r="99" spans="2:7">
      <c r="B99" s="208"/>
      <c r="C99" s="208"/>
      <c r="D99" s="208"/>
      <c r="E99" s="208"/>
      <c r="F99" s="208"/>
      <c r="G99" s="209"/>
    </row>
    <row r="100" spans="2:7">
      <c r="B100" s="208"/>
      <c r="C100" s="208"/>
      <c r="D100" s="208"/>
      <c r="E100" s="208"/>
      <c r="F100" s="208"/>
      <c r="G100" s="209"/>
    </row>
    <row r="101" spans="2:7">
      <c r="B101" s="208"/>
      <c r="C101" s="208"/>
      <c r="D101" s="208"/>
      <c r="E101" s="208"/>
      <c r="F101" s="208"/>
      <c r="G101" s="209"/>
    </row>
    <row r="102" spans="2:7">
      <c r="B102" s="208"/>
      <c r="C102" s="208"/>
      <c r="D102" s="208"/>
      <c r="E102" s="208"/>
      <c r="F102" s="208"/>
      <c r="G102" s="209"/>
    </row>
    <row r="103" spans="2:7">
      <c r="B103" s="208"/>
      <c r="C103" s="208"/>
      <c r="D103" s="208"/>
      <c r="E103" s="208"/>
      <c r="F103" s="208"/>
      <c r="G103" s="209"/>
    </row>
    <row r="104" spans="2:7">
      <c r="B104" s="208"/>
      <c r="C104" s="208"/>
      <c r="D104" s="208"/>
      <c r="E104" s="208"/>
      <c r="F104" s="208"/>
      <c r="G104" s="209"/>
    </row>
    <row r="105" spans="2:7">
      <c r="B105" s="208"/>
      <c r="C105" s="208"/>
      <c r="D105" s="208"/>
      <c r="E105" s="208"/>
      <c r="F105" s="208"/>
      <c r="G105" s="209"/>
    </row>
    <row r="106" spans="2:7">
      <c r="B106" s="208"/>
      <c r="C106" s="208"/>
      <c r="D106" s="208"/>
      <c r="E106" s="208"/>
      <c r="F106" s="208"/>
      <c r="G106" s="209"/>
    </row>
    <row r="107" spans="2:7">
      <c r="B107" s="208"/>
      <c r="C107" s="208"/>
      <c r="D107" s="208"/>
      <c r="E107" s="208"/>
      <c r="F107" s="208"/>
      <c r="G107" s="209"/>
    </row>
    <row r="108" spans="2:7">
      <c r="B108" s="208"/>
      <c r="C108" s="208"/>
      <c r="D108" s="208"/>
      <c r="E108" s="208"/>
      <c r="F108" s="208"/>
      <c r="G108" s="209"/>
    </row>
    <row r="109" spans="2:7">
      <c r="B109" s="208"/>
      <c r="C109" s="208"/>
      <c r="D109" s="208"/>
      <c r="E109" s="208"/>
      <c r="F109" s="208"/>
      <c r="G109" s="209"/>
    </row>
    <row r="110" spans="2:7">
      <c r="B110" s="208"/>
      <c r="C110" s="208"/>
      <c r="D110" s="208"/>
      <c r="E110" s="208"/>
      <c r="F110" s="208"/>
      <c r="G110" s="209"/>
    </row>
    <row r="111" spans="2:7">
      <c r="B111" s="208"/>
      <c r="C111" s="208"/>
      <c r="D111" s="208"/>
      <c r="E111" s="208"/>
      <c r="F111" s="208"/>
      <c r="G111" s="209"/>
    </row>
    <row r="112" spans="2:7">
      <c r="B112" s="208"/>
      <c r="C112" s="208"/>
      <c r="D112" s="208"/>
      <c r="E112" s="208"/>
      <c r="F112" s="208"/>
      <c r="G112" s="209"/>
    </row>
    <row r="113" spans="2:7">
      <c r="B113" s="208"/>
      <c r="C113" s="208"/>
      <c r="D113" s="208"/>
      <c r="E113" s="208"/>
      <c r="F113" s="208"/>
      <c r="G113" s="209"/>
    </row>
    <row r="114" spans="2:7">
      <c r="B114" s="208"/>
      <c r="C114" s="208"/>
      <c r="D114" s="208"/>
      <c r="E114" s="208"/>
      <c r="F114" s="208"/>
      <c r="G114" s="209"/>
    </row>
    <row r="115" spans="2:7">
      <c r="B115" s="208"/>
      <c r="C115" s="208"/>
      <c r="D115" s="208"/>
      <c r="E115" s="208"/>
      <c r="F115" s="208"/>
      <c r="G115" s="209"/>
    </row>
    <row r="116" spans="2:7">
      <c r="B116" s="208"/>
      <c r="C116" s="208"/>
      <c r="D116" s="208"/>
      <c r="E116" s="208"/>
      <c r="F116" s="208"/>
      <c r="G116" s="209"/>
    </row>
    <row r="117" spans="2:7">
      <c r="B117" s="208"/>
      <c r="C117" s="208"/>
      <c r="D117" s="208"/>
      <c r="E117" s="208"/>
      <c r="F117" s="208"/>
      <c r="G117" s="209"/>
    </row>
    <row r="118" spans="2:7">
      <c r="B118" s="208"/>
      <c r="C118" s="208"/>
      <c r="D118" s="208"/>
      <c r="E118" s="208"/>
      <c r="F118" s="208"/>
      <c r="G118" s="209"/>
    </row>
    <row r="119" spans="2:7">
      <c r="B119" s="208"/>
      <c r="C119" s="208"/>
      <c r="D119" s="208"/>
      <c r="E119" s="208"/>
      <c r="F119" s="208"/>
      <c r="G119" s="209"/>
    </row>
    <row r="120" spans="2:7">
      <c r="B120" s="208"/>
      <c r="C120" s="208"/>
      <c r="D120" s="208"/>
      <c r="E120" s="208"/>
      <c r="F120" s="208"/>
      <c r="G120" s="209"/>
    </row>
    <row r="121" spans="2:7">
      <c r="B121" s="208"/>
      <c r="C121" s="208"/>
      <c r="D121" s="208"/>
      <c r="E121" s="208"/>
      <c r="F121" s="208"/>
      <c r="G121" s="209"/>
    </row>
    <row r="122" spans="2:7">
      <c r="B122" s="208"/>
      <c r="C122" s="208"/>
      <c r="D122" s="208"/>
      <c r="E122" s="208"/>
      <c r="F122" s="208"/>
      <c r="G122" s="209"/>
    </row>
    <row r="123" spans="2:7">
      <c r="B123" s="208"/>
      <c r="C123" s="208"/>
      <c r="D123" s="208"/>
      <c r="E123" s="208"/>
      <c r="F123" s="208"/>
      <c r="G123" s="209"/>
    </row>
    <row r="124" spans="2:7">
      <c r="B124" s="208"/>
      <c r="C124" s="208"/>
      <c r="D124" s="208"/>
      <c r="E124" s="208"/>
      <c r="F124" s="208"/>
      <c r="G124" s="209"/>
    </row>
    <row r="125" spans="2:7">
      <c r="B125" s="208"/>
      <c r="C125" s="208"/>
      <c r="D125" s="208"/>
      <c r="E125" s="208"/>
      <c r="F125" s="208"/>
      <c r="G125" s="209"/>
    </row>
    <row r="126" spans="2:7">
      <c r="B126" s="208"/>
      <c r="C126" s="208"/>
      <c r="D126" s="208"/>
      <c r="E126" s="208"/>
      <c r="F126" s="208"/>
      <c r="G126" s="209"/>
    </row>
    <row r="127" spans="2:7">
      <c r="B127" s="208"/>
      <c r="C127" s="208"/>
      <c r="D127" s="208"/>
      <c r="E127" s="208"/>
      <c r="F127" s="208"/>
      <c r="G127" s="209"/>
    </row>
    <row r="128" spans="2:7">
      <c r="B128" s="208"/>
      <c r="C128" s="208"/>
      <c r="D128" s="208"/>
      <c r="E128" s="208"/>
      <c r="F128" s="208"/>
      <c r="G128" s="209"/>
    </row>
    <row r="129" spans="2:7">
      <c r="B129" s="208"/>
      <c r="C129" s="208"/>
      <c r="D129" s="208"/>
      <c r="E129" s="208"/>
      <c r="F129" s="208"/>
      <c r="G129" s="209"/>
    </row>
    <row r="130" spans="2:7">
      <c r="B130" s="208"/>
      <c r="C130" s="208"/>
      <c r="D130" s="208"/>
      <c r="E130" s="208"/>
      <c r="F130" s="208"/>
      <c r="G130" s="209"/>
    </row>
    <row r="131" spans="2:7">
      <c r="B131" s="208"/>
      <c r="C131" s="208"/>
      <c r="D131" s="208"/>
      <c r="E131" s="208"/>
      <c r="F131" s="208"/>
      <c r="G131" s="209"/>
    </row>
    <row r="132" spans="2:7">
      <c r="B132" s="208"/>
      <c r="C132" s="208"/>
      <c r="D132" s="208"/>
      <c r="E132" s="208"/>
      <c r="F132" s="208"/>
      <c r="G132" s="209"/>
    </row>
    <row r="133" spans="2:7">
      <c r="B133" s="208"/>
      <c r="C133" s="208"/>
      <c r="D133" s="208"/>
      <c r="E133" s="208"/>
      <c r="F133" s="208"/>
      <c r="G133" s="209"/>
    </row>
    <row r="134" spans="2:7">
      <c r="B134" s="208"/>
      <c r="C134" s="208"/>
      <c r="D134" s="208"/>
      <c r="E134" s="208"/>
      <c r="F134" s="208"/>
      <c r="G134" s="209"/>
    </row>
    <row r="135" spans="2:7">
      <c r="B135" s="208"/>
      <c r="C135" s="208"/>
      <c r="D135" s="208"/>
      <c r="E135" s="208"/>
      <c r="F135" s="208"/>
      <c r="G135" s="209"/>
    </row>
    <row r="136" spans="2:7">
      <c r="B136" s="208"/>
      <c r="C136" s="208"/>
      <c r="D136" s="208"/>
      <c r="E136" s="208"/>
      <c r="F136" s="208"/>
      <c r="G136" s="209"/>
    </row>
    <row r="137" spans="2:7">
      <c r="B137" s="208"/>
      <c r="C137" s="208"/>
      <c r="D137" s="208"/>
      <c r="E137" s="208"/>
      <c r="F137" s="208"/>
      <c r="G137" s="209"/>
    </row>
    <row r="138" spans="2:7">
      <c r="B138" s="208"/>
      <c r="C138" s="208"/>
      <c r="D138" s="208"/>
      <c r="E138" s="208"/>
      <c r="F138" s="208"/>
      <c r="G138" s="209"/>
    </row>
    <row r="139" spans="2:7">
      <c r="B139" s="208"/>
      <c r="C139" s="208"/>
      <c r="D139" s="208"/>
      <c r="E139" s="208"/>
      <c r="F139" s="208"/>
      <c r="G139" s="209"/>
    </row>
    <row r="140" spans="2:7">
      <c r="B140" s="208"/>
      <c r="C140" s="208"/>
      <c r="D140" s="208"/>
      <c r="E140" s="208"/>
      <c r="F140" s="208"/>
      <c r="G140" s="209"/>
    </row>
    <row r="141" spans="2:7">
      <c r="B141" s="208"/>
      <c r="C141" s="208"/>
      <c r="D141" s="208"/>
      <c r="E141" s="208"/>
      <c r="F141" s="208"/>
      <c r="G141" s="209"/>
    </row>
    <row r="142" spans="2:7">
      <c r="B142" s="208"/>
      <c r="C142" s="208"/>
      <c r="D142" s="208"/>
      <c r="E142" s="208"/>
      <c r="F142" s="208"/>
      <c r="G142" s="209"/>
    </row>
    <row r="143" spans="2:7">
      <c r="B143" s="208"/>
      <c r="C143" s="208"/>
      <c r="D143" s="208"/>
      <c r="E143" s="208"/>
      <c r="F143" s="208"/>
      <c r="G143" s="209"/>
    </row>
    <row r="144" spans="2:7">
      <c r="B144" s="208"/>
      <c r="C144" s="208"/>
      <c r="D144" s="208"/>
      <c r="E144" s="208"/>
      <c r="F144" s="208"/>
      <c r="G144" s="209"/>
    </row>
    <row r="145" spans="2:7">
      <c r="B145" s="208"/>
      <c r="C145" s="208"/>
      <c r="D145" s="208"/>
      <c r="E145" s="208"/>
      <c r="F145" s="208"/>
      <c r="G145" s="209"/>
    </row>
    <row r="146" spans="2:7">
      <c r="B146" s="208"/>
      <c r="C146" s="208"/>
      <c r="D146" s="208"/>
      <c r="E146" s="208"/>
      <c r="F146" s="208"/>
      <c r="G146" s="209"/>
    </row>
    <row r="147" spans="2:7">
      <c r="B147" s="208"/>
      <c r="C147" s="208"/>
      <c r="D147" s="208"/>
      <c r="E147" s="208"/>
      <c r="F147" s="208"/>
      <c r="G147" s="209"/>
    </row>
    <row r="148" spans="2:7">
      <c r="B148" s="208"/>
      <c r="C148" s="208"/>
      <c r="D148" s="208"/>
      <c r="E148" s="208"/>
      <c r="F148" s="208"/>
      <c r="G148" s="209"/>
    </row>
    <row r="149" spans="2:7">
      <c r="B149" s="208"/>
      <c r="C149" s="208"/>
      <c r="D149" s="208"/>
      <c r="E149" s="208"/>
      <c r="F149" s="208"/>
      <c r="G149" s="209"/>
    </row>
    <row r="150" spans="2:7">
      <c r="B150" s="208"/>
      <c r="C150" s="208"/>
      <c r="D150" s="208"/>
      <c r="E150" s="208"/>
      <c r="F150" s="208"/>
      <c r="G150" s="209"/>
    </row>
    <row r="151" spans="2:7">
      <c r="B151" s="208"/>
      <c r="C151" s="208"/>
      <c r="D151" s="208"/>
      <c r="E151" s="208"/>
      <c r="F151" s="208"/>
      <c r="G151" s="209"/>
    </row>
    <row r="152" spans="2:7">
      <c r="B152" s="208"/>
      <c r="C152" s="208"/>
      <c r="D152" s="208"/>
      <c r="E152" s="208"/>
      <c r="F152" s="208"/>
      <c r="G152" s="209"/>
    </row>
    <row r="153" spans="2:7">
      <c r="B153" s="208"/>
      <c r="C153" s="208"/>
      <c r="D153" s="208"/>
      <c r="E153" s="208"/>
      <c r="F153" s="208"/>
      <c r="G153" s="209"/>
    </row>
    <row r="154" spans="2:7">
      <c r="B154" s="208"/>
      <c r="C154" s="208"/>
      <c r="D154" s="208"/>
      <c r="E154" s="208"/>
      <c r="F154" s="208"/>
      <c r="G154" s="209"/>
    </row>
    <row r="155" spans="2:7">
      <c r="B155" s="208"/>
      <c r="C155" s="208"/>
      <c r="D155" s="208"/>
      <c r="E155" s="208"/>
      <c r="F155" s="208"/>
      <c r="G155" s="209"/>
    </row>
    <row r="156" spans="2:7">
      <c r="B156" s="208"/>
      <c r="C156" s="208"/>
      <c r="D156" s="208"/>
      <c r="E156" s="208"/>
      <c r="F156" s="208"/>
      <c r="G156" s="209"/>
    </row>
    <row r="157" spans="2:7">
      <c r="B157" s="208"/>
      <c r="C157" s="208"/>
      <c r="D157" s="208"/>
      <c r="E157" s="208"/>
      <c r="F157" s="208"/>
      <c r="G157" s="209"/>
    </row>
    <row r="158" spans="2:7">
      <c r="B158" s="208"/>
      <c r="C158" s="208"/>
      <c r="D158" s="208"/>
      <c r="E158" s="208"/>
      <c r="F158" s="208"/>
      <c r="G158" s="209"/>
    </row>
    <row r="159" spans="2:7">
      <c r="B159" s="208"/>
      <c r="C159" s="208"/>
      <c r="D159" s="208"/>
      <c r="E159" s="208"/>
      <c r="F159" s="208"/>
      <c r="G159" s="209"/>
    </row>
    <row r="160" spans="2:7">
      <c r="B160" s="208"/>
      <c r="C160" s="208"/>
      <c r="D160" s="208"/>
      <c r="E160" s="208"/>
      <c r="F160" s="208"/>
      <c r="G160" s="209"/>
    </row>
    <row r="161" spans="2:7">
      <c r="B161" s="208"/>
      <c r="C161" s="208"/>
      <c r="D161" s="208"/>
      <c r="E161" s="208"/>
      <c r="F161" s="208"/>
      <c r="G161" s="209"/>
    </row>
    <row r="162" spans="2:7">
      <c r="B162" s="208"/>
      <c r="C162" s="208"/>
      <c r="D162" s="208"/>
      <c r="E162" s="208"/>
      <c r="F162" s="208"/>
      <c r="G162" s="209"/>
    </row>
    <row r="163" spans="2:7">
      <c r="B163" s="208"/>
      <c r="C163" s="208"/>
      <c r="D163" s="208"/>
      <c r="E163" s="208"/>
      <c r="F163" s="208"/>
      <c r="G163" s="209"/>
    </row>
    <row r="164" spans="2:7">
      <c r="B164" s="208"/>
      <c r="C164" s="208"/>
      <c r="D164" s="208"/>
      <c r="E164" s="208"/>
      <c r="F164" s="208"/>
      <c r="G164" s="209"/>
    </row>
    <row r="165" spans="2:7">
      <c r="B165" s="208"/>
      <c r="C165" s="208"/>
      <c r="D165" s="208"/>
      <c r="E165" s="208"/>
      <c r="F165" s="208"/>
      <c r="G165" s="209"/>
    </row>
    <row r="166" spans="2:7">
      <c r="B166" s="208"/>
      <c r="C166" s="208"/>
      <c r="D166" s="208"/>
      <c r="E166" s="208"/>
      <c r="F166" s="208"/>
      <c r="G166" s="209"/>
    </row>
    <row r="167" spans="2:7">
      <c r="B167" s="208"/>
      <c r="C167" s="208"/>
      <c r="D167" s="208"/>
      <c r="E167" s="208"/>
      <c r="F167" s="208"/>
      <c r="G167" s="209"/>
    </row>
    <row r="168" spans="2:7">
      <c r="B168" s="208"/>
      <c r="C168" s="208"/>
      <c r="D168" s="208"/>
      <c r="E168" s="208"/>
      <c r="F168" s="208"/>
      <c r="G168" s="209"/>
    </row>
    <row r="169" spans="2:7">
      <c r="B169" s="208"/>
      <c r="C169" s="208"/>
      <c r="D169" s="208"/>
      <c r="E169" s="208"/>
      <c r="F169" s="208"/>
      <c r="G169" s="209"/>
    </row>
    <row r="170" spans="2:7">
      <c r="B170" s="208"/>
      <c r="C170" s="208"/>
      <c r="D170" s="208"/>
      <c r="E170" s="208"/>
      <c r="F170" s="208"/>
      <c r="G170" s="209"/>
    </row>
    <row r="171" spans="2:7">
      <c r="B171" s="208"/>
      <c r="C171" s="208"/>
      <c r="D171" s="208"/>
      <c r="E171" s="208"/>
      <c r="F171" s="208"/>
      <c r="G171" s="209"/>
    </row>
    <row r="172" spans="2:7">
      <c r="B172" s="208"/>
      <c r="C172" s="208"/>
      <c r="D172" s="208"/>
      <c r="E172" s="208"/>
      <c r="F172" s="208"/>
      <c r="G172" s="209"/>
    </row>
    <row r="173" spans="2:7">
      <c r="B173" s="208"/>
      <c r="C173" s="208"/>
      <c r="D173" s="208"/>
      <c r="E173" s="208"/>
      <c r="F173" s="208"/>
      <c r="G173" s="209"/>
    </row>
    <row r="174" spans="2:7">
      <c r="B174" s="208"/>
      <c r="C174" s="208"/>
      <c r="D174" s="208"/>
      <c r="E174" s="208"/>
      <c r="F174" s="208"/>
      <c r="G174" s="209"/>
    </row>
    <row r="175" spans="2:7">
      <c r="B175" s="208"/>
      <c r="C175" s="208"/>
      <c r="D175" s="208"/>
      <c r="E175" s="208"/>
      <c r="F175" s="208"/>
      <c r="G175" s="209"/>
    </row>
    <row r="176" spans="2:7">
      <c r="B176" s="208"/>
      <c r="C176" s="208"/>
      <c r="D176" s="208"/>
      <c r="E176" s="208"/>
      <c r="F176" s="208"/>
      <c r="G176" s="209"/>
    </row>
    <row r="177" spans="2:7">
      <c r="B177" s="208"/>
      <c r="C177" s="208"/>
      <c r="D177" s="208"/>
      <c r="E177" s="208"/>
      <c r="F177" s="208"/>
      <c r="G177" s="209"/>
    </row>
    <row r="178" spans="2:7">
      <c r="B178" s="208"/>
      <c r="C178" s="208"/>
      <c r="D178" s="208"/>
      <c r="E178" s="208"/>
      <c r="F178" s="208"/>
      <c r="G178" s="209"/>
    </row>
    <row r="179" spans="2:7">
      <c r="B179" s="208"/>
      <c r="C179" s="208"/>
      <c r="D179" s="208"/>
      <c r="E179" s="208"/>
      <c r="F179" s="208"/>
      <c r="G179" s="209"/>
    </row>
    <row r="180" spans="2:7">
      <c r="B180" s="208"/>
      <c r="C180" s="208"/>
      <c r="D180" s="208"/>
      <c r="E180" s="208"/>
      <c r="F180" s="208"/>
      <c r="G180" s="209"/>
    </row>
    <row r="181" spans="2:7">
      <c r="B181" s="208"/>
      <c r="C181" s="208"/>
      <c r="D181" s="208"/>
      <c r="E181" s="208"/>
      <c r="F181" s="208"/>
      <c r="G181" s="209"/>
    </row>
    <row r="182" spans="2:7">
      <c r="B182" s="208"/>
      <c r="C182" s="208"/>
      <c r="D182" s="208"/>
      <c r="E182" s="208"/>
      <c r="F182" s="208"/>
      <c r="G182" s="209"/>
    </row>
    <row r="183" spans="2:7">
      <c r="B183" s="208"/>
      <c r="C183" s="208"/>
      <c r="D183" s="208"/>
      <c r="E183" s="208"/>
      <c r="F183" s="208"/>
      <c r="G183" s="209"/>
    </row>
    <row r="184" spans="2:7">
      <c r="B184" s="208"/>
      <c r="C184" s="208"/>
      <c r="D184" s="208"/>
      <c r="E184" s="208"/>
      <c r="F184" s="208"/>
      <c r="G184" s="209"/>
    </row>
    <row r="185" spans="2:7">
      <c r="B185" s="208"/>
      <c r="C185" s="208"/>
      <c r="D185" s="208"/>
      <c r="E185" s="208"/>
      <c r="F185" s="208"/>
      <c r="G185" s="209"/>
    </row>
    <row r="186" spans="2:7">
      <c r="B186" s="208"/>
      <c r="C186" s="208"/>
      <c r="D186" s="208"/>
      <c r="E186" s="208"/>
      <c r="F186" s="208"/>
      <c r="G186" s="209"/>
    </row>
    <row r="187" spans="2:7">
      <c r="B187" s="208"/>
      <c r="C187" s="208"/>
      <c r="D187" s="208"/>
      <c r="E187" s="208"/>
      <c r="F187" s="208"/>
      <c r="G187" s="209"/>
    </row>
    <row r="188" spans="2:7">
      <c r="B188" s="208"/>
      <c r="C188" s="208"/>
      <c r="D188" s="208"/>
      <c r="E188" s="208"/>
      <c r="F188" s="208"/>
      <c r="G188" s="209"/>
    </row>
    <row r="189" spans="2:7">
      <c r="B189" s="208"/>
      <c r="C189" s="208"/>
      <c r="D189" s="208"/>
      <c r="E189" s="208"/>
      <c r="F189" s="208"/>
      <c r="G189" s="209"/>
    </row>
    <row r="190" spans="2:7">
      <c r="B190" s="208"/>
      <c r="C190" s="208"/>
      <c r="D190" s="208"/>
      <c r="E190" s="208"/>
      <c r="F190" s="208"/>
      <c r="G190" s="209"/>
    </row>
    <row r="191" spans="2:7">
      <c r="B191" s="208"/>
      <c r="C191" s="208"/>
      <c r="D191" s="208"/>
      <c r="E191" s="208"/>
      <c r="F191" s="208"/>
      <c r="G191" s="209"/>
    </row>
    <row r="192" spans="2:7">
      <c r="B192" s="208"/>
      <c r="C192" s="208"/>
      <c r="D192" s="208"/>
      <c r="E192" s="208"/>
      <c r="F192" s="208"/>
      <c r="G192" s="209"/>
    </row>
    <row r="193" spans="2:7">
      <c r="B193" s="208"/>
      <c r="C193" s="208"/>
      <c r="D193" s="208"/>
      <c r="E193" s="208"/>
      <c r="F193" s="208"/>
      <c r="G193" s="209"/>
    </row>
    <row r="194" spans="2:7">
      <c r="B194" s="208"/>
      <c r="C194" s="208"/>
      <c r="D194" s="208"/>
      <c r="E194" s="208"/>
      <c r="F194" s="208"/>
      <c r="G194" s="209"/>
    </row>
    <row r="195" spans="2:7">
      <c r="B195" s="208"/>
      <c r="C195" s="208"/>
      <c r="D195" s="208"/>
      <c r="E195" s="208"/>
      <c r="F195" s="208"/>
      <c r="G195" s="209"/>
    </row>
    <row r="196" spans="2:7">
      <c r="B196" s="208"/>
      <c r="C196" s="208"/>
      <c r="D196" s="208"/>
      <c r="E196" s="208"/>
      <c r="F196" s="208"/>
      <c r="G196" s="209"/>
    </row>
    <row r="197" spans="2:7">
      <c r="B197" s="208"/>
      <c r="C197" s="208"/>
      <c r="D197" s="208"/>
      <c r="E197" s="208"/>
      <c r="F197" s="208"/>
      <c r="G197" s="209"/>
    </row>
    <row r="198" spans="2:7">
      <c r="B198" s="208"/>
      <c r="C198" s="208"/>
      <c r="D198" s="208"/>
      <c r="E198" s="208"/>
      <c r="F198" s="208"/>
      <c r="G198" s="209"/>
    </row>
    <row r="199" spans="2:7">
      <c r="B199" s="208"/>
      <c r="C199" s="208"/>
      <c r="D199" s="208"/>
      <c r="E199" s="208"/>
      <c r="F199" s="208"/>
      <c r="G199" s="209"/>
    </row>
    <row r="200" spans="2:7">
      <c r="B200" s="208"/>
      <c r="C200" s="208"/>
      <c r="D200" s="208"/>
      <c r="E200" s="208"/>
      <c r="F200" s="208"/>
      <c r="G200" s="209"/>
    </row>
    <row r="201" spans="2:7">
      <c r="B201" s="208"/>
      <c r="C201" s="208"/>
      <c r="D201" s="208"/>
      <c r="E201" s="208"/>
      <c r="F201" s="208"/>
      <c r="G201" s="209"/>
    </row>
    <row r="202" spans="2:7">
      <c r="B202" s="208"/>
      <c r="C202" s="208"/>
      <c r="D202" s="208"/>
      <c r="E202" s="208"/>
      <c r="F202" s="208"/>
      <c r="G202" s="209"/>
    </row>
    <row r="203" spans="2:7">
      <c r="B203" s="208"/>
      <c r="C203" s="208"/>
      <c r="D203" s="208"/>
      <c r="E203" s="208"/>
      <c r="F203" s="208"/>
      <c r="G203" s="209"/>
    </row>
    <row r="204" spans="2:7">
      <c r="B204" s="208"/>
      <c r="C204" s="208"/>
      <c r="D204" s="208"/>
      <c r="E204" s="208"/>
      <c r="F204" s="208"/>
      <c r="G204" s="209"/>
    </row>
    <row r="205" spans="2:7">
      <c r="B205" s="208"/>
      <c r="C205" s="208"/>
      <c r="D205" s="208"/>
      <c r="E205" s="208"/>
      <c r="F205" s="208"/>
      <c r="G205" s="209"/>
    </row>
    <row r="206" spans="2:7">
      <c r="B206" s="208"/>
      <c r="C206" s="208"/>
      <c r="D206" s="208"/>
      <c r="E206" s="208"/>
      <c r="F206" s="208"/>
      <c r="G206" s="209"/>
    </row>
    <row r="207" spans="2:7">
      <c r="B207" s="208"/>
      <c r="C207" s="208"/>
      <c r="D207" s="208"/>
      <c r="E207" s="208"/>
      <c r="F207" s="208"/>
      <c r="G207" s="209"/>
    </row>
    <row r="208" spans="2:7">
      <c r="B208" s="208"/>
      <c r="C208" s="208"/>
      <c r="D208" s="208"/>
      <c r="E208" s="208"/>
      <c r="F208" s="208"/>
      <c r="G208" s="209"/>
    </row>
    <row r="209" spans="2:7">
      <c r="B209" s="208"/>
      <c r="C209" s="208"/>
      <c r="D209" s="208"/>
      <c r="E209" s="208"/>
      <c r="F209" s="208"/>
      <c r="G209" s="209"/>
    </row>
    <row r="210" spans="2:7">
      <c r="B210" s="208"/>
      <c r="C210" s="208"/>
      <c r="D210" s="208"/>
      <c r="E210" s="208"/>
      <c r="F210" s="208"/>
      <c r="G210" s="209"/>
    </row>
    <row r="211" spans="2:7">
      <c r="B211" s="208"/>
      <c r="C211" s="208"/>
      <c r="D211" s="208"/>
      <c r="E211" s="208"/>
      <c r="F211" s="208"/>
      <c r="G211" s="209"/>
    </row>
    <row r="212" spans="2:7">
      <c r="B212" s="208"/>
      <c r="C212" s="208"/>
      <c r="D212" s="208"/>
      <c r="E212" s="208"/>
      <c r="F212" s="208"/>
      <c r="G212" s="209"/>
    </row>
    <row r="213" spans="2:7">
      <c r="B213" s="208"/>
      <c r="C213" s="208"/>
      <c r="D213" s="208"/>
      <c r="E213" s="208"/>
      <c r="F213" s="208"/>
      <c r="G213" s="209"/>
    </row>
    <row r="214" spans="2:7">
      <c r="B214" s="208"/>
      <c r="C214" s="208"/>
      <c r="D214" s="208"/>
      <c r="E214" s="208"/>
      <c r="F214" s="208"/>
      <c r="G214" s="209"/>
    </row>
    <row r="215" spans="2:7">
      <c r="B215" s="208"/>
      <c r="C215" s="208"/>
      <c r="D215" s="208"/>
      <c r="E215" s="208"/>
      <c r="F215" s="208"/>
      <c r="G215" s="209"/>
    </row>
    <row r="216" spans="2:7">
      <c r="B216" s="208"/>
      <c r="C216" s="208"/>
      <c r="D216" s="208"/>
      <c r="E216" s="208"/>
      <c r="F216" s="208"/>
      <c r="G216" s="209"/>
    </row>
    <row r="217" spans="2:7">
      <c r="B217" s="208"/>
      <c r="C217" s="208"/>
      <c r="D217" s="208"/>
      <c r="E217" s="208"/>
      <c r="F217" s="208"/>
      <c r="G217" s="209"/>
    </row>
    <row r="218" spans="2:7">
      <c r="B218" s="208"/>
      <c r="C218" s="208"/>
      <c r="D218" s="208"/>
      <c r="E218" s="208"/>
      <c r="F218" s="208"/>
      <c r="G218" s="209"/>
    </row>
    <row r="219" spans="2:7">
      <c r="B219" s="208"/>
      <c r="C219" s="208"/>
      <c r="D219" s="208"/>
      <c r="E219" s="208"/>
      <c r="F219" s="208"/>
      <c r="G219" s="209"/>
    </row>
    <row r="220" spans="2:7">
      <c r="B220" s="208"/>
      <c r="C220" s="208"/>
      <c r="D220" s="208"/>
      <c r="E220" s="208"/>
      <c r="F220" s="208"/>
      <c r="G220" s="209"/>
    </row>
    <row r="221" spans="2:7">
      <c r="B221" s="208"/>
      <c r="C221" s="208"/>
      <c r="D221" s="208"/>
      <c r="E221" s="208"/>
      <c r="F221" s="208"/>
      <c r="G221" s="209"/>
    </row>
    <row r="222" spans="2:7">
      <c r="B222" s="208"/>
      <c r="C222" s="208"/>
      <c r="D222" s="208"/>
      <c r="E222" s="208"/>
      <c r="F222" s="208"/>
      <c r="G222" s="209"/>
    </row>
    <row r="223" spans="2:7">
      <c r="B223" s="208"/>
      <c r="C223" s="208"/>
      <c r="D223" s="208"/>
      <c r="E223" s="208"/>
      <c r="F223" s="208"/>
      <c r="G223" s="209"/>
    </row>
    <row r="224" spans="2:7">
      <c r="B224" s="208"/>
      <c r="C224" s="208"/>
      <c r="D224" s="208"/>
      <c r="E224" s="208"/>
      <c r="F224" s="208"/>
      <c r="G224" s="209"/>
    </row>
    <row r="225" spans="2:7">
      <c r="B225" s="208"/>
      <c r="C225" s="208"/>
      <c r="D225" s="208"/>
      <c r="E225" s="208"/>
      <c r="F225" s="208"/>
      <c r="G225" s="209"/>
    </row>
    <row r="226" spans="2:7">
      <c r="B226" s="208"/>
      <c r="C226" s="208"/>
      <c r="D226" s="208"/>
      <c r="E226" s="208"/>
      <c r="F226" s="208"/>
      <c r="G226" s="209"/>
    </row>
    <row r="227" spans="2:7">
      <c r="B227" s="208"/>
      <c r="C227" s="208"/>
      <c r="D227" s="208"/>
      <c r="E227" s="208"/>
      <c r="F227" s="208"/>
      <c r="G227" s="209"/>
    </row>
    <row r="228" spans="2:7">
      <c r="B228" s="208"/>
      <c r="C228" s="208"/>
      <c r="D228" s="208"/>
      <c r="E228" s="208"/>
      <c r="F228" s="208"/>
      <c r="G228" s="209"/>
    </row>
    <row r="229" spans="2:7">
      <c r="B229" s="208"/>
      <c r="C229" s="208"/>
      <c r="D229" s="208"/>
      <c r="E229" s="208"/>
      <c r="F229" s="208"/>
      <c r="G229" s="209"/>
    </row>
    <row r="230" spans="2:7">
      <c r="B230" s="208"/>
      <c r="C230" s="208"/>
      <c r="D230" s="208"/>
      <c r="E230" s="208"/>
      <c r="F230" s="208"/>
      <c r="G230" s="209"/>
    </row>
    <row r="231" spans="2:7">
      <c r="B231" s="208"/>
      <c r="C231" s="208"/>
      <c r="D231" s="208"/>
      <c r="E231" s="208"/>
      <c r="F231" s="208"/>
      <c r="G231" s="209"/>
    </row>
    <row r="232" spans="2:7">
      <c r="B232" s="208"/>
      <c r="C232" s="208"/>
      <c r="D232" s="208"/>
      <c r="E232" s="208"/>
      <c r="F232" s="208"/>
      <c r="G232" s="209"/>
    </row>
    <row r="233" spans="2:7">
      <c r="B233" s="208"/>
      <c r="C233" s="208"/>
      <c r="D233" s="208"/>
      <c r="E233" s="208"/>
      <c r="F233" s="208"/>
      <c r="G233" s="209"/>
    </row>
    <row r="234" spans="2:7">
      <c r="B234" s="208"/>
      <c r="C234" s="208"/>
      <c r="D234" s="208"/>
      <c r="E234" s="208"/>
      <c r="F234" s="208"/>
      <c r="G234" s="209"/>
    </row>
    <row r="235" spans="2:7">
      <c r="B235" s="208"/>
      <c r="C235" s="208"/>
      <c r="D235" s="208"/>
      <c r="E235" s="208"/>
      <c r="F235" s="208"/>
      <c r="G235" s="209"/>
    </row>
    <row r="236" spans="2:7">
      <c r="B236" s="208"/>
      <c r="C236" s="208"/>
      <c r="D236" s="208"/>
      <c r="E236" s="208"/>
      <c r="F236" s="208"/>
      <c r="G236" s="209"/>
    </row>
    <row r="237" spans="2:7">
      <c r="B237" s="208"/>
      <c r="C237" s="208"/>
      <c r="D237" s="208"/>
      <c r="E237" s="208"/>
      <c r="F237" s="208"/>
      <c r="G237" s="209"/>
    </row>
    <row r="238" spans="2:7">
      <c r="B238" s="208"/>
      <c r="C238" s="208"/>
      <c r="D238" s="208"/>
      <c r="E238" s="208"/>
      <c r="F238" s="208"/>
      <c r="G238" s="209"/>
    </row>
    <row r="239" spans="2:7">
      <c r="B239" s="208"/>
      <c r="C239" s="208"/>
      <c r="D239" s="208"/>
      <c r="E239" s="208"/>
      <c r="F239" s="208"/>
      <c r="G239" s="209"/>
    </row>
    <row r="240" spans="2:7">
      <c r="B240" s="208"/>
      <c r="C240" s="208"/>
      <c r="D240" s="208"/>
      <c r="E240" s="208"/>
      <c r="F240" s="208"/>
      <c r="G240" s="209"/>
    </row>
    <row r="241" spans="2:7">
      <c r="B241" s="208"/>
      <c r="C241" s="208"/>
      <c r="D241" s="208"/>
      <c r="E241" s="208"/>
      <c r="F241" s="208"/>
      <c r="G241" s="209"/>
    </row>
    <row r="242" spans="2:7">
      <c r="B242" s="208"/>
      <c r="C242" s="208"/>
      <c r="D242" s="208"/>
      <c r="E242" s="208"/>
      <c r="F242" s="208"/>
      <c r="G242" s="209"/>
    </row>
    <row r="243" spans="2:7">
      <c r="B243" s="208"/>
      <c r="C243" s="208"/>
      <c r="D243" s="208"/>
      <c r="E243" s="208"/>
      <c r="F243" s="208"/>
      <c r="G243" s="209"/>
    </row>
    <row r="244" spans="2:7">
      <c r="B244" s="208"/>
      <c r="C244" s="208"/>
      <c r="D244" s="208"/>
      <c r="E244" s="208"/>
      <c r="F244" s="208"/>
      <c r="G244" s="209"/>
    </row>
    <row r="245" spans="2:7">
      <c r="B245" s="208"/>
      <c r="C245" s="208"/>
      <c r="D245" s="208"/>
      <c r="E245" s="208"/>
      <c r="F245" s="208"/>
      <c r="G245" s="209"/>
    </row>
    <row r="246" spans="2:7">
      <c r="B246" s="208"/>
      <c r="C246" s="208"/>
      <c r="D246" s="208"/>
      <c r="E246" s="208"/>
      <c r="F246" s="208"/>
      <c r="G246" s="209"/>
    </row>
    <row r="247" spans="2:7">
      <c r="B247" s="208"/>
      <c r="C247" s="208"/>
      <c r="D247" s="208"/>
      <c r="E247" s="208"/>
      <c r="F247" s="208"/>
      <c r="G247" s="209"/>
    </row>
    <row r="248" spans="2:7">
      <c r="B248" s="208"/>
      <c r="C248" s="208"/>
      <c r="D248" s="208"/>
      <c r="E248" s="208"/>
      <c r="F248" s="208"/>
      <c r="G248" s="209"/>
    </row>
    <row r="249" spans="2:7">
      <c r="B249" s="208"/>
      <c r="C249" s="208"/>
      <c r="D249" s="208"/>
      <c r="E249" s="208"/>
      <c r="F249" s="208"/>
      <c r="G249" s="209"/>
    </row>
    <row r="250" spans="2:7">
      <c r="B250" s="208"/>
      <c r="C250" s="208"/>
      <c r="D250" s="208"/>
      <c r="E250" s="208"/>
      <c r="F250" s="208"/>
      <c r="G250" s="209"/>
    </row>
    <row r="251" spans="2:7">
      <c r="B251" s="208"/>
      <c r="C251" s="208"/>
      <c r="D251" s="208"/>
      <c r="E251" s="208"/>
      <c r="F251" s="208"/>
      <c r="G251" s="209"/>
    </row>
    <row r="252" spans="2:7">
      <c r="B252" s="208"/>
      <c r="C252" s="208"/>
      <c r="D252" s="208"/>
      <c r="E252" s="208"/>
      <c r="F252" s="208"/>
      <c r="G252" s="209"/>
    </row>
    <row r="253" spans="2:7">
      <c r="B253" s="208"/>
      <c r="C253" s="208"/>
      <c r="D253" s="208"/>
      <c r="E253" s="208"/>
      <c r="F253" s="208"/>
      <c r="G253" s="209"/>
    </row>
    <row r="254" spans="2:7">
      <c r="B254" s="208"/>
      <c r="C254" s="208"/>
      <c r="D254" s="208"/>
      <c r="E254" s="208"/>
      <c r="F254" s="208"/>
      <c r="G254" s="209"/>
    </row>
    <row r="255" spans="2:7">
      <c r="B255" s="208"/>
      <c r="C255" s="208"/>
      <c r="D255" s="208"/>
      <c r="E255" s="208"/>
      <c r="F255" s="208"/>
      <c r="G255" s="209"/>
    </row>
    <row r="256" spans="2:7">
      <c r="B256" s="208"/>
      <c r="C256" s="208"/>
      <c r="D256" s="208"/>
      <c r="E256" s="208"/>
      <c r="F256" s="208"/>
      <c r="G256" s="209"/>
    </row>
    <row r="257" spans="2:7">
      <c r="B257" s="208"/>
      <c r="C257" s="208"/>
      <c r="D257" s="208"/>
      <c r="E257" s="208"/>
      <c r="F257" s="208"/>
      <c r="G257" s="209"/>
    </row>
    <row r="258" spans="2:7">
      <c r="B258" s="208"/>
      <c r="C258" s="208"/>
      <c r="D258" s="208"/>
      <c r="E258" s="208"/>
      <c r="F258" s="208"/>
      <c r="G258" s="209"/>
    </row>
    <row r="259" spans="2:7">
      <c r="B259" s="208"/>
      <c r="C259" s="208"/>
      <c r="D259" s="208"/>
      <c r="E259" s="208"/>
      <c r="F259" s="208"/>
      <c r="G259" s="209"/>
    </row>
    <row r="260" spans="2:7">
      <c r="B260" s="208"/>
      <c r="C260" s="208"/>
      <c r="D260" s="208"/>
      <c r="E260" s="208"/>
      <c r="F260" s="208"/>
      <c r="G260" s="209"/>
    </row>
    <row r="261" spans="2:7">
      <c r="B261" s="208"/>
      <c r="C261" s="208"/>
      <c r="D261" s="208"/>
      <c r="E261" s="208"/>
      <c r="F261" s="208"/>
      <c r="G261" s="209"/>
    </row>
    <row r="262" spans="2:7">
      <c r="B262" s="208"/>
      <c r="C262" s="208"/>
      <c r="D262" s="208"/>
      <c r="E262" s="208"/>
      <c r="F262" s="208"/>
      <c r="G262" s="209"/>
    </row>
    <row r="263" spans="2:7">
      <c r="B263" s="208"/>
      <c r="C263" s="208"/>
      <c r="D263" s="208"/>
      <c r="E263" s="208"/>
      <c r="F263" s="208"/>
      <c r="G263" s="209"/>
    </row>
    <row r="264" spans="2:7">
      <c r="B264" s="208"/>
      <c r="C264" s="208"/>
      <c r="D264" s="208"/>
      <c r="E264" s="208"/>
      <c r="F264" s="208"/>
      <c r="G264" s="209"/>
    </row>
    <row r="265" spans="2:7">
      <c r="B265" s="208"/>
      <c r="C265" s="208"/>
      <c r="D265" s="208"/>
      <c r="E265" s="208"/>
      <c r="F265" s="208"/>
      <c r="G265" s="209"/>
    </row>
    <row r="266" spans="2:7">
      <c r="B266" s="208"/>
      <c r="C266" s="208"/>
      <c r="D266" s="208"/>
      <c r="E266" s="208"/>
      <c r="F266" s="208"/>
      <c r="G266" s="209"/>
    </row>
    <row r="267" spans="2:7">
      <c r="B267" s="208"/>
      <c r="C267" s="208"/>
      <c r="D267" s="208"/>
      <c r="E267" s="208"/>
      <c r="F267" s="208"/>
      <c r="G267" s="209"/>
    </row>
    <row r="268" spans="2:7">
      <c r="B268" s="208"/>
      <c r="C268" s="208"/>
      <c r="D268" s="208"/>
      <c r="E268" s="208"/>
      <c r="F268" s="208"/>
      <c r="G268" s="209"/>
    </row>
    <row r="269" spans="2:7">
      <c r="B269" s="208"/>
      <c r="C269" s="208"/>
      <c r="D269" s="208"/>
      <c r="E269" s="208"/>
      <c r="F269" s="208"/>
      <c r="G269" s="209"/>
    </row>
    <row r="270" spans="2:7">
      <c r="B270" s="208"/>
      <c r="C270" s="208"/>
      <c r="D270" s="208"/>
      <c r="E270" s="208"/>
      <c r="F270" s="208"/>
      <c r="G270" s="209"/>
    </row>
    <row r="271" spans="2:7">
      <c r="B271" s="208"/>
      <c r="C271" s="208"/>
      <c r="D271" s="208"/>
      <c r="E271" s="208"/>
      <c r="F271" s="208"/>
      <c r="G271" s="209"/>
    </row>
    <row r="272" spans="2:7">
      <c r="B272" s="208"/>
      <c r="C272" s="208"/>
      <c r="D272" s="208"/>
      <c r="E272" s="208"/>
      <c r="F272" s="208"/>
      <c r="G272" s="209"/>
    </row>
    <row r="273" spans="2:7">
      <c r="B273" s="208"/>
      <c r="C273" s="208"/>
      <c r="D273" s="208"/>
      <c r="E273" s="208"/>
      <c r="F273" s="208"/>
      <c r="G273" s="209"/>
    </row>
    <row r="274" spans="2:7">
      <c r="B274" s="208"/>
      <c r="C274" s="208"/>
      <c r="D274" s="208"/>
      <c r="E274" s="208"/>
      <c r="F274" s="208"/>
      <c r="G274" s="209"/>
    </row>
    <row r="275" spans="2:7">
      <c r="B275" s="208"/>
      <c r="C275" s="208"/>
      <c r="D275" s="208"/>
      <c r="E275" s="208"/>
      <c r="F275" s="208"/>
      <c r="G275" s="209"/>
    </row>
    <row r="276" spans="2:7">
      <c r="B276" s="208"/>
      <c r="C276" s="208"/>
      <c r="D276" s="208"/>
      <c r="E276" s="208"/>
      <c r="F276" s="208"/>
      <c r="G276" s="209"/>
    </row>
    <row r="277" spans="2:7">
      <c r="B277" s="208"/>
      <c r="C277" s="208"/>
      <c r="D277" s="208"/>
      <c r="E277" s="208"/>
      <c r="F277" s="208"/>
      <c r="G277" s="209"/>
    </row>
    <row r="278" spans="2:7">
      <c r="B278" s="208"/>
      <c r="C278" s="208"/>
      <c r="D278" s="208"/>
      <c r="E278" s="208"/>
      <c r="F278" s="208"/>
      <c r="G278" s="209"/>
    </row>
    <row r="279" spans="2:7">
      <c r="B279" s="208"/>
      <c r="C279" s="208"/>
      <c r="D279" s="208"/>
      <c r="E279" s="208"/>
      <c r="F279" s="208"/>
      <c r="G279" s="209"/>
    </row>
    <row r="280" spans="2:7">
      <c r="B280" s="208"/>
      <c r="C280" s="208"/>
      <c r="D280" s="208"/>
      <c r="E280" s="208"/>
      <c r="F280" s="208"/>
      <c r="G280" s="209"/>
    </row>
    <row r="281" spans="2:7">
      <c r="B281" s="208"/>
      <c r="C281" s="208"/>
      <c r="D281" s="208"/>
      <c r="E281" s="208"/>
      <c r="F281" s="208"/>
      <c r="G281" s="209"/>
    </row>
    <row r="282" spans="2:7">
      <c r="B282" s="208"/>
      <c r="C282" s="208"/>
      <c r="D282" s="208"/>
      <c r="E282" s="208"/>
      <c r="F282" s="208"/>
      <c r="G282" s="209"/>
    </row>
    <row r="283" spans="2:7">
      <c r="B283" s="208"/>
      <c r="C283" s="208"/>
      <c r="D283" s="208"/>
      <c r="E283" s="208"/>
      <c r="F283" s="208"/>
      <c r="G283" s="209"/>
    </row>
    <row r="284" spans="2:7">
      <c r="B284" s="208"/>
      <c r="C284" s="208"/>
      <c r="D284" s="208"/>
      <c r="E284" s="208"/>
      <c r="F284" s="208"/>
      <c r="G284" s="209"/>
    </row>
    <row r="285" spans="2:7">
      <c r="B285" s="208"/>
      <c r="C285" s="208"/>
      <c r="D285" s="208"/>
      <c r="E285" s="208"/>
      <c r="F285" s="208"/>
      <c r="G285" s="209"/>
    </row>
    <row r="286" spans="2:7">
      <c r="B286" s="208"/>
      <c r="C286" s="208"/>
      <c r="D286" s="208"/>
      <c r="E286" s="208"/>
      <c r="F286" s="208"/>
      <c r="G286" s="209"/>
    </row>
    <row r="287" spans="2:7">
      <c r="B287" s="208"/>
      <c r="C287" s="208"/>
      <c r="D287" s="208"/>
      <c r="E287" s="208"/>
      <c r="F287" s="208"/>
      <c r="G287" s="209"/>
    </row>
    <row r="288" spans="2:7">
      <c r="B288" s="208"/>
      <c r="C288" s="208"/>
      <c r="D288" s="208"/>
      <c r="E288" s="208"/>
      <c r="F288" s="208"/>
      <c r="G288" s="209"/>
    </row>
    <row r="289" spans="2:7">
      <c r="B289" s="208"/>
      <c r="C289" s="208"/>
      <c r="D289" s="208"/>
      <c r="E289" s="208"/>
      <c r="F289" s="208"/>
      <c r="G289" s="209"/>
    </row>
    <row r="290" spans="2:7">
      <c r="B290" s="208"/>
      <c r="C290" s="208"/>
      <c r="D290" s="208"/>
      <c r="E290" s="208"/>
      <c r="F290" s="208"/>
      <c r="G290" s="209"/>
    </row>
    <row r="291" spans="2:7">
      <c r="B291" s="208"/>
      <c r="C291" s="208"/>
      <c r="D291" s="208"/>
      <c r="E291" s="208"/>
      <c r="F291" s="208"/>
      <c r="G291" s="209"/>
    </row>
    <row r="292" spans="2:7">
      <c r="B292" s="208"/>
      <c r="C292" s="208"/>
      <c r="D292" s="208"/>
      <c r="E292" s="208"/>
      <c r="F292" s="208"/>
      <c r="G292" s="209"/>
    </row>
    <row r="293" spans="2:7">
      <c r="B293" s="208"/>
      <c r="C293" s="208"/>
      <c r="D293" s="208"/>
      <c r="E293" s="208"/>
      <c r="F293" s="208"/>
      <c r="G293" s="209"/>
    </row>
    <row r="294" spans="2:7">
      <c r="B294" s="208"/>
      <c r="C294" s="208"/>
      <c r="D294" s="208"/>
      <c r="E294" s="208"/>
      <c r="F294" s="208"/>
      <c r="G294" s="209"/>
    </row>
    <row r="295" spans="2:7">
      <c r="B295" s="208"/>
      <c r="C295" s="208"/>
      <c r="D295" s="208"/>
      <c r="E295" s="208"/>
      <c r="F295" s="208"/>
      <c r="G295" s="209"/>
    </row>
    <row r="296" spans="2:7">
      <c r="B296" s="208"/>
      <c r="C296" s="208"/>
      <c r="D296" s="208"/>
      <c r="E296" s="208"/>
      <c r="F296" s="208"/>
      <c r="G296" s="209"/>
    </row>
    <row r="297" spans="2:7">
      <c r="B297" s="208"/>
      <c r="C297" s="208"/>
      <c r="D297" s="208"/>
      <c r="E297" s="208"/>
      <c r="F297" s="208"/>
      <c r="G297" s="209"/>
    </row>
    <row r="298" spans="2:7">
      <c r="B298" s="208"/>
      <c r="C298" s="208"/>
      <c r="D298" s="208"/>
      <c r="E298" s="208"/>
      <c r="F298" s="208"/>
      <c r="G298" s="209"/>
    </row>
    <row r="299" spans="2:7">
      <c r="B299" s="208"/>
      <c r="C299" s="208"/>
      <c r="D299" s="208"/>
      <c r="E299" s="208"/>
      <c r="F299" s="208"/>
      <c r="G299" s="209"/>
    </row>
    <row r="300" spans="2:7">
      <c r="B300" s="208"/>
      <c r="C300" s="208"/>
      <c r="D300" s="208"/>
      <c r="E300" s="208"/>
      <c r="F300" s="208"/>
      <c r="G300" s="209"/>
    </row>
    <row r="301" spans="2:7">
      <c r="B301" s="208"/>
      <c r="C301" s="208"/>
      <c r="D301" s="208"/>
      <c r="E301" s="208"/>
      <c r="F301" s="208"/>
      <c r="G301" s="209"/>
    </row>
    <row r="302" spans="2:7">
      <c r="B302" s="208"/>
      <c r="C302" s="208"/>
      <c r="D302" s="208"/>
      <c r="E302" s="208"/>
      <c r="F302" s="208"/>
      <c r="G302" s="209"/>
    </row>
    <row r="303" spans="2:7">
      <c r="B303" s="208"/>
      <c r="C303" s="208"/>
      <c r="D303" s="208"/>
      <c r="E303" s="208"/>
      <c r="F303" s="208"/>
      <c r="G303" s="209"/>
    </row>
    <row r="304" spans="2:7">
      <c r="B304" s="208"/>
      <c r="C304" s="208"/>
      <c r="D304" s="208"/>
      <c r="E304" s="208"/>
      <c r="F304" s="208"/>
      <c r="G304" s="209"/>
    </row>
    <row r="305" spans="2:7">
      <c r="B305" s="208"/>
      <c r="C305" s="208"/>
      <c r="D305" s="208"/>
      <c r="E305" s="208"/>
      <c r="F305" s="208"/>
      <c r="G305" s="209"/>
    </row>
    <row r="306" spans="2:7">
      <c r="B306" s="208"/>
      <c r="C306" s="208"/>
      <c r="D306" s="208"/>
      <c r="E306" s="208"/>
      <c r="F306" s="208"/>
      <c r="G306" s="209"/>
    </row>
    <row r="307" spans="2:7">
      <c r="B307" s="208"/>
      <c r="C307" s="208"/>
      <c r="D307" s="208"/>
      <c r="E307" s="208"/>
      <c r="F307" s="208"/>
      <c r="G307" s="209"/>
    </row>
    <row r="308" spans="2:7">
      <c r="B308" s="208"/>
      <c r="C308" s="208"/>
      <c r="D308" s="208"/>
      <c r="E308" s="208"/>
      <c r="F308" s="208"/>
      <c r="G308" s="209"/>
    </row>
    <row r="309" spans="2:7">
      <c r="B309" s="208"/>
      <c r="C309" s="208"/>
      <c r="D309" s="208"/>
      <c r="E309" s="208"/>
      <c r="F309" s="208"/>
      <c r="G309" s="209"/>
    </row>
    <row r="310" spans="2:7">
      <c r="B310" s="208"/>
      <c r="C310" s="208"/>
      <c r="D310" s="208"/>
      <c r="E310" s="208"/>
      <c r="F310" s="208"/>
      <c r="G310" s="209"/>
    </row>
    <row r="311" spans="2:7">
      <c r="B311" s="208"/>
      <c r="C311" s="208"/>
      <c r="D311" s="208"/>
      <c r="E311" s="208"/>
      <c r="F311" s="208"/>
      <c r="G311" s="209"/>
    </row>
    <row r="312" spans="2:7">
      <c r="B312" s="208"/>
      <c r="C312" s="208"/>
      <c r="D312" s="208"/>
      <c r="E312" s="208"/>
      <c r="F312" s="208"/>
      <c r="G312" s="209"/>
    </row>
    <row r="313" spans="2:7">
      <c r="B313" s="208"/>
      <c r="C313" s="208"/>
      <c r="D313" s="208"/>
      <c r="E313" s="208"/>
      <c r="F313" s="208"/>
      <c r="G313" s="209"/>
    </row>
    <row r="314" spans="2:7">
      <c r="B314" s="208"/>
      <c r="C314" s="208"/>
      <c r="D314" s="208"/>
      <c r="E314" s="208"/>
      <c r="F314" s="208"/>
      <c r="G314" s="209"/>
    </row>
    <row r="315" spans="2:7">
      <c r="B315" s="208"/>
      <c r="C315" s="208"/>
      <c r="D315" s="208"/>
      <c r="E315" s="208"/>
      <c r="F315" s="208"/>
      <c r="G315" s="209"/>
    </row>
    <row r="316" spans="2:7">
      <c r="B316" s="208"/>
      <c r="C316" s="208"/>
      <c r="D316" s="208"/>
      <c r="E316" s="208"/>
      <c r="F316" s="208"/>
      <c r="G316" s="209"/>
    </row>
    <row r="317" spans="2:7">
      <c r="B317" s="208"/>
      <c r="C317" s="208"/>
      <c r="D317" s="208"/>
      <c r="E317" s="208"/>
      <c r="F317" s="208"/>
      <c r="G317" s="209"/>
    </row>
    <row r="318" spans="2:7">
      <c r="B318" s="208"/>
      <c r="C318" s="208"/>
      <c r="D318" s="208"/>
      <c r="E318" s="208"/>
      <c r="F318" s="208"/>
      <c r="G318" s="209"/>
    </row>
    <row r="319" spans="2:7">
      <c r="B319" s="208"/>
      <c r="C319" s="208"/>
      <c r="D319" s="208"/>
      <c r="E319" s="208"/>
      <c r="F319" s="208"/>
      <c r="G319" s="209"/>
    </row>
    <row r="320" spans="2:7">
      <c r="B320" s="208"/>
      <c r="C320" s="208"/>
      <c r="D320" s="208"/>
      <c r="E320" s="208"/>
      <c r="F320" s="208"/>
      <c r="G320" s="209"/>
    </row>
    <row r="321" spans="2:7">
      <c r="B321" s="208"/>
      <c r="C321" s="208"/>
      <c r="D321" s="208"/>
      <c r="E321" s="208"/>
      <c r="F321" s="208"/>
      <c r="G321" s="209"/>
    </row>
    <row r="322" spans="2:7">
      <c r="B322" s="208"/>
      <c r="C322" s="208"/>
      <c r="D322" s="208"/>
      <c r="E322" s="208"/>
      <c r="F322" s="208"/>
      <c r="G322" s="209"/>
    </row>
    <row r="323" spans="2:7">
      <c r="B323" s="208"/>
      <c r="C323" s="208"/>
      <c r="D323" s="208"/>
      <c r="E323" s="208"/>
      <c r="F323" s="208"/>
      <c r="G323" s="209"/>
    </row>
    <row r="324" spans="2:7">
      <c r="B324" s="208"/>
      <c r="C324" s="208"/>
      <c r="D324" s="208"/>
      <c r="E324" s="208"/>
      <c r="F324" s="208"/>
      <c r="G324" s="209"/>
    </row>
    <row r="325" spans="2:7">
      <c r="B325" s="208"/>
      <c r="C325" s="208"/>
      <c r="D325" s="208"/>
      <c r="E325" s="208"/>
      <c r="F325" s="208"/>
      <c r="G325" s="209"/>
    </row>
    <row r="326" spans="2:7">
      <c r="B326" s="208"/>
      <c r="C326" s="208"/>
      <c r="D326" s="208"/>
      <c r="E326" s="208"/>
      <c r="F326" s="208"/>
      <c r="G326" s="209"/>
    </row>
    <row r="327" spans="2:7">
      <c r="B327" s="208"/>
      <c r="C327" s="208"/>
      <c r="D327" s="208"/>
      <c r="E327" s="208"/>
      <c r="F327" s="208"/>
      <c r="G327" s="209"/>
    </row>
    <row r="328" spans="2:7">
      <c r="B328" s="208"/>
      <c r="C328" s="208"/>
      <c r="D328" s="208"/>
      <c r="E328" s="208"/>
      <c r="F328" s="208"/>
      <c r="G328" s="209"/>
    </row>
    <row r="329" spans="2:7">
      <c r="B329" s="208"/>
      <c r="C329" s="208"/>
      <c r="D329" s="208"/>
      <c r="E329" s="208"/>
      <c r="F329" s="208"/>
      <c r="G329" s="209"/>
    </row>
    <row r="330" spans="2:7">
      <c r="B330" s="208"/>
      <c r="C330" s="208"/>
      <c r="D330" s="208"/>
      <c r="E330" s="208"/>
      <c r="F330" s="208"/>
      <c r="G330" s="209"/>
    </row>
    <row r="331" spans="2:7">
      <c r="B331" s="208"/>
      <c r="C331" s="208"/>
      <c r="D331" s="208"/>
      <c r="E331" s="208"/>
      <c r="F331" s="208"/>
      <c r="G331" s="209"/>
    </row>
    <row r="332" spans="2:7">
      <c r="B332" s="208"/>
      <c r="C332" s="208"/>
      <c r="D332" s="208"/>
      <c r="E332" s="208"/>
      <c r="F332" s="208"/>
      <c r="G332" s="209"/>
    </row>
    <row r="333" spans="2:7">
      <c r="B333" s="208"/>
      <c r="C333" s="208"/>
      <c r="D333" s="208"/>
      <c r="E333" s="208"/>
      <c r="F333" s="208"/>
      <c r="G333" s="209"/>
    </row>
    <row r="334" spans="2:7">
      <c r="B334" s="208"/>
      <c r="C334" s="208"/>
      <c r="D334" s="208"/>
      <c r="E334" s="208"/>
      <c r="F334" s="208"/>
      <c r="G334" s="209"/>
    </row>
    <row r="335" spans="2:7">
      <c r="B335" s="208"/>
      <c r="C335" s="208"/>
      <c r="D335" s="208"/>
      <c r="E335" s="208"/>
      <c r="F335" s="208"/>
      <c r="G335" s="209"/>
    </row>
    <row r="336" spans="2:7">
      <c r="B336" s="208"/>
      <c r="C336" s="208"/>
      <c r="D336" s="208"/>
      <c r="E336" s="208"/>
      <c r="F336" s="208"/>
      <c r="G336" s="209"/>
    </row>
    <row r="337" spans="2:7">
      <c r="B337" s="208"/>
      <c r="C337" s="208"/>
      <c r="D337" s="208"/>
      <c r="E337" s="208"/>
      <c r="F337" s="208"/>
      <c r="G337" s="209"/>
    </row>
    <row r="338" spans="2:7">
      <c r="B338" s="208"/>
      <c r="C338" s="208"/>
      <c r="D338" s="208"/>
      <c r="E338" s="208"/>
      <c r="F338" s="208"/>
      <c r="G338" s="209"/>
    </row>
    <row r="339" spans="2:7">
      <c r="B339" s="208"/>
      <c r="C339" s="208"/>
      <c r="D339" s="208"/>
      <c r="E339" s="208"/>
      <c r="F339" s="208"/>
      <c r="G339" s="209"/>
    </row>
    <row r="340" spans="2:7">
      <c r="B340" s="208"/>
      <c r="C340" s="208"/>
      <c r="D340" s="208"/>
      <c r="E340" s="208"/>
      <c r="F340" s="208"/>
      <c r="G340" s="209"/>
    </row>
    <row r="341" spans="2:7">
      <c r="B341" s="208"/>
      <c r="C341" s="208"/>
      <c r="D341" s="208"/>
      <c r="E341" s="208"/>
      <c r="F341" s="208"/>
      <c r="G341" s="209"/>
    </row>
    <row r="342" spans="2:7">
      <c r="B342" s="208"/>
      <c r="C342" s="208"/>
      <c r="D342" s="208"/>
      <c r="E342" s="208"/>
      <c r="F342" s="208"/>
      <c r="G342" s="209"/>
    </row>
    <row r="343" spans="2:7">
      <c r="B343" s="208"/>
      <c r="C343" s="208"/>
      <c r="D343" s="208"/>
      <c r="E343" s="208"/>
      <c r="F343" s="208"/>
      <c r="G343" s="209"/>
    </row>
    <row r="344" spans="2:7">
      <c r="B344" s="208"/>
      <c r="C344" s="208"/>
      <c r="D344" s="208"/>
      <c r="E344" s="208"/>
      <c r="F344" s="208"/>
      <c r="G344" s="209"/>
    </row>
    <row r="345" spans="2:7">
      <c r="B345" s="208"/>
      <c r="C345" s="208"/>
      <c r="D345" s="208"/>
      <c r="E345" s="208"/>
      <c r="F345" s="208"/>
      <c r="G345" s="209"/>
    </row>
    <row r="346" spans="2:7">
      <c r="B346" s="208"/>
      <c r="C346" s="208"/>
      <c r="D346" s="208"/>
      <c r="E346" s="208"/>
      <c r="F346" s="208"/>
      <c r="G346" s="209"/>
    </row>
    <row r="347" spans="2:7">
      <c r="B347" s="208"/>
      <c r="C347" s="208"/>
      <c r="D347" s="208"/>
      <c r="E347" s="208"/>
      <c r="F347" s="208"/>
      <c r="G347" s="209"/>
    </row>
    <row r="348" spans="2:7">
      <c r="B348" s="208"/>
      <c r="C348" s="208"/>
      <c r="D348" s="208"/>
      <c r="E348" s="208"/>
      <c r="F348" s="208"/>
      <c r="G348" s="209"/>
    </row>
    <row r="349" spans="2:7">
      <c r="B349" s="208"/>
      <c r="C349" s="208"/>
      <c r="D349" s="208"/>
      <c r="E349" s="208"/>
      <c r="F349" s="208"/>
      <c r="G349" s="209"/>
    </row>
    <row r="350" spans="2:7">
      <c r="B350" s="208"/>
      <c r="C350" s="208"/>
      <c r="D350" s="208"/>
      <c r="E350" s="208"/>
      <c r="F350" s="208"/>
      <c r="G350" s="209"/>
    </row>
    <row r="351" spans="2:7">
      <c r="B351" s="208"/>
      <c r="C351" s="208"/>
      <c r="D351" s="208"/>
      <c r="E351" s="208"/>
      <c r="F351" s="208"/>
      <c r="G351" s="209"/>
    </row>
    <row r="352" spans="2:7">
      <c r="B352" s="208"/>
      <c r="C352" s="208"/>
      <c r="D352" s="208"/>
      <c r="E352" s="208"/>
      <c r="F352" s="208"/>
      <c r="G352" s="209"/>
    </row>
    <row r="353" spans="2:7">
      <c r="B353" s="208"/>
      <c r="C353" s="208"/>
      <c r="D353" s="208"/>
      <c r="E353" s="208"/>
      <c r="F353" s="208"/>
      <c r="G353" s="209"/>
    </row>
    <row r="354" spans="2:7">
      <c r="B354" s="208"/>
      <c r="C354" s="208"/>
      <c r="D354" s="208"/>
      <c r="E354" s="208"/>
      <c r="F354" s="208"/>
      <c r="G354" s="209"/>
    </row>
    <row r="355" spans="2:7">
      <c r="B355" s="208"/>
      <c r="C355" s="208"/>
      <c r="D355" s="208"/>
      <c r="E355" s="208"/>
      <c r="F355" s="208"/>
      <c r="G355" s="209"/>
    </row>
    <row r="356" spans="2:7">
      <c r="B356" s="208"/>
      <c r="C356" s="208"/>
      <c r="D356" s="208"/>
      <c r="E356" s="208"/>
      <c r="F356" s="208"/>
      <c r="G356" s="209"/>
    </row>
    <row r="357" spans="2:7">
      <c r="B357" s="208"/>
      <c r="C357" s="208"/>
      <c r="D357" s="208"/>
      <c r="E357" s="208"/>
      <c r="F357" s="208"/>
      <c r="G357" s="209"/>
    </row>
    <row r="358" spans="2:7">
      <c r="B358" s="208"/>
      <c r="C358" s="208"/>
      <c r="D358" s="208"/>
      <c r="E358" s="208"/>
      <c r="F358" s="208"/>
      <c r="G358" s="209"/>
    </row>
    <row r="359" spans="2:7">
      <c r="B359" s="208"/>
      <c r="C359" s="208"/>
      <c r="D359" s="208"/>
      <c r="E359" s="208"/>
      <c r="F359" s="208"/>
      <c r="G359" s="209"/>
    </row>
    <row r="360" spans="2:7">
      <c r="B360" s="208"/>
      <c r="C360" s="208"/>
      <c r="D360" s="208"/>
      <c r="E360" s="208"/>
      <c r="F360" s="208"/>
      <c r="G360" s="209"/>
    </row>
    <row r="361" spans="2:7">
      <c r="B361" s="208"/>
      <c r="C361" s="208"/>
      <c r="D361" s="208"/>
      <c r="E361" s="208"/>
      <c r="F361" s="208"/>
      <c r="G361" s="209"/>
    </row>
    <row r="362" spans="2:7">
      <c r="B362" s="208"/>
      <c r="C362" s="208"/>
      <c r="D362" s="208"/>
      <c r="E362" s="208"/>
      <c r="F362" s="208"/>
      <c r="G362" s="209"/>
    </row>
    <row r="363" spans="2:7">
      <c r="B363" s="208"/>
      <c r="C363" s="208"/>
      <c r="D363" s="208"/>
      <c r="E363" s="208"/>
      <c r="F363" s="208"/>
      <c r="G363" s="209"/>
    </row>
    <row r="364" spans="2:7">
      <c r="B364" s="208"/>
      <c r="C364" s="208"/>
      <c r="D364" s="208"/>
      <c r="E364" s="208"/>
      <c r="F364" s="208"/>
      <c r="G364" s="209"/>
    </row>
    <row r="365" spans="2:7">
      <c r="B365" s="208"/>
      <c r="C365" s="208"/>
      <c r="D365" s="208"/>
      <c r="E365" s="208"/>
      <c r="F365" s="208"/>
      <c r="G365" s="209"/>
    </row>
    <row r="366" spans="2:7">
      <c r="B366" s="208"/>
      <c r="C366" s="208"/>
      <c r="D366" s="208"/>
      <c r="E366" s="208"/>
      <c r="F366" s="208"/>
      <c r="G366" s="209"/>
    </row>
    <row r="367" spans="2:7">
      <c r="B367" s="208"/>
      <c r="C367" s="208"/>
      <c r="D367" s="208"/>
      <c r="E367" s="208"/>
      <c r="F367" s="208"/>
      <c r="G367" s="209"/>
    </row>
    <row r="368" spans="2:7">
      <c r="B368" s="208"/>
      <c r="C368" s="208"/>
      <c r="D368" s="208"/>
      <c r="E368" s="208"/>
      <c r="F368" s="208"/>
      <c r="G368" s="209"/>
    </row>
    <row r="369" spans="2:7">
      <c r="B369" s="208"/>
      <c r="C369" s="208"/>
      <c r="D369" s="208"/>
      <c r="E369" s="208"/>
      <c r="F369" s="208"/>
      <c r="G369" s="209"/>
    </row>
    <row r="370" spans="2:7">
      <c r="B370" s="208"/>
      <c r="C370" s="208"/>
      <c r="D370" s="208"/>
      <c r="E370" s="208"/>
      <c r="F370" s="208"/>
      <c r="G370" s="209"/>
    </row>
    <row r="371" spans="2:7">
      <c r="B371" s="208"/>
      <c r="C371" s="208"/>
      <c r="D371" s="208"/>
      <c r="E371" s="208"/>
      <c r="F371" s="208"/>
      <c r="G371" s="209"/>
    </row>
    <row r="372" spans="2:7">
      <c r="B372" s="208"/>
      <c r="C372" s="208"/>
      <c r="D372" s="208"/>
      <c r="E372" s="208"/>
      <c r="F372" s="208"/>
      <c r="G372" s="209"/>
    </row>
    <row r="373" spans="2:7">
      <c r="B373" s="208"/>
      <c r="C373" s="208"/>
      <c r="D373" s="208"/>
      <c r="E373" s="208"/>
      <c r="F373" s="208"/>
      <c r="G373" s="209"/>
    </row>
    <row r="374" spans="2:7">
      <c r="B374" s="208"/>
      <c r="C374" s="208"/>
      <c r="D374" s="208"/>
      <c r="E374" s="208"/>
      <c r="F374" s="208"/>
      <c r="G374" s="209"/>
    </row>
    <row r="375" spans="2:7">
      <c r="B375" s="208"/>
      <c r="C375" s="208"/>
      <c r="D375" s="208"/>
      <c r="E375" s="208"/>
      <c r="F375" s="208"/>
      <c r="G375" s="209"/>
    </row>
    <row r="376" spans="2:7">
      <c r="B376" s="208"/>
      <c r="C376" s="208"/>
      <c r="D376" s="208"/>
      <c r="E376" s="208"/>
      <c r="F376" s="208"/>
      <c r="G376" s="209"/>
    </row>
    <row r="377" spans="2:7">
      <c r="B377" s="208"/>
      <c r="C377" s="208"/>
      <c r="D377" s="208"/>
      <c r="E377" s="208"/>
      <c r="F377" s="208"/>
      <c r="G377" s="209"/>
    </row>
    <row r="378" spans="2:7">
      <c r="B378" s="208"/>
      <c r="C378" s="208"/>
      <c r="D378" s="208"/>
      <c r="E378" s="208"/>
      <c r="F378" s="208"/>
      <c r="G378" s="209"/>
    </row>
    <row r="379" spans="2:7">
      <c r="B379" s="208"/>
      <c r="C379" s="208"/>
      <c r="D379" s="208"/>
      <c r="E379" s="208"/>
      <c r="F379" s="208"/>
      <c r="G379" s="209"/>
    </row>
    <row r="380" spans="2:7">
      <c r="B380" s="208"/>
      <c r="C380" s="208"/>
      <c r="D380" s="208"/>
      <c r="E380" s="208"/>
      <c r="F380" s="208"/>
      <c r="G380" s="209"/>
    </row>
    <row r="381" spans="2:7">
      <c r="B381" s="208"/>
      <c r="C381" s="208"/>
      <c r="D381" s="208"/>
      <c r="E381" s="208"/>
      <c r="F381" s="208"/>
      <c r="G381" s="209"/>
    </row>
    <row r="382" spans="2:7">
      <c r="B382" s="208"/>
      <c r="C382" s="208"/>
      <c r="D382" s="208"/>
      <c r="E382" s="208"/>
      <c r="F382" s="208"/>
      <c r="G382" s="209"/>
    </row>
    <row r="383" spans="2:7">
      <c r="B383" s="208"/>
      <c r="C383" s="208"/>
      <c r="D383" s="208"/>
      <c r="E383" s="208"/>
      <c r="F383" s="208"/>
      <c r="G383" s="209"/>
    </row>
    <row r="384" spans="2:7">
      <c r="B384" s="208"/>
      <c r="C384" s="208"/>
      <c r="D384" s="208"/>
      <c r="E384" s="208"/>
      <c r="F384" s="208"/>
      <c r="G384" s="209"/>
    </row>
    <row r="385" spans="2:7">
      <c r="B385" s="208"/>
      <c r="C385" s="208"/>
      <c r="D385" s="208"/>
      <c r="E385" s="208"/>
      <c r="F385" s="208"/>
      <c r="G385" s="209"/>
    </row>
    <row r="386" spans="2:7">
      <c r="B386" s="208"/>
      <c r="C386" s="208"/>
      <c r="D386" s="208"/>
      <c r="E386" s="208"/>
      <c r="F386" s="208"/>
      <c r="G386" s="209"/>
    </row>
    <row r="387" spans="2:7">
      <c r="B387" s="208"/>
      <c r="C387" s="208"/>
      <c r="D387" s="208"/>
      <c r="E387" s="208"/>
      <c r="F387" s="208"/>
      <c r="G387" s="209"/>
    </row>
    <row r="388" spans="2:7">
      <c r="B388" s="208"/>
      <c r="C388" s="208"/>
      <c r="D388" s="208"/>
      <c r="E388" s="208"/>
      <c r="F388" s="208"/>
      <c r="G388" s="209"/>
    </row>
    <row r="389" spans="2:7">
      <c r="B389" s="208"/>
      <c r="C389" s="208"/>
      <c r="D389" s="208"/>
      <c r="E389" s="208"/>
      <c r="F389" s="208"/>
      <c r="G389" s="209"/>
    </row>
    <row r="390" spans="2:7">
      <c r="B390" s="208"/>
      <c r="C390" s="208"/>
      <c r="D390" s="208"/>
      <c r="E390" s="208"/>
      <c r="F390" s="208"/>
      <c r="G390" s="209"/>
    </row>
    <row r="391" spans="2:7">
      <c r="B391" s="208"/>
      <c r="C391" s="208"/>
      <c r="D391" s="208"/>
      <c r="E391" s="208"/>
      <c r="F391" s="208"/>
      <c r="G391" s="209"/>
    </row>
    <row r="392" spans="2:7">
      <c r="B392" s="208"/>
      <c r="C392" s="208"/>
      <c r="D392" s="208"/>
      <c r="E392" s="208"/>
      <c r="F392" s="208"/>
      <c r="G392" s="209"/>
    </row>
    <row r="393" spans="2:7">
      <c r="B393" s="208"/>
      <c r="C393" s="208"/>
      <c r="D393" s="208"/>
      <c r="E393" s="208"/>
      <c r="F393" s="208"/>
      <c r="G393" s="209"/>
    </row>
    <row r="394" spans="2:7">
      <c r="B394" s="208"/>
      <c r="C394" s="208"/>
      <c r="D394" s="208"/>
      <c r="E394" s="208"/>
      <c r="F394" s="208"/>
      <c r="G394" s="209"/>
    </row>
    <row r="395" spans="2:7">
      <c r="B395" s="208"/>
      <c r="C395" s="208"/>
      <c r="D395" s="208"/>
      <c r="E395" s="208"/>
      <c r="F395" s="208"/>
      <c r="G395" s="209"/>
    </row>
    <row r="396" spans="2:7">
      <c r="B396" s="208"/>
      <c r="C396" s="208"/>
      <c r="D396" s="208"/>
      <c r="E396" s="208"/>
      <c r="F396" s="208"/>
      <c r="G396" s="209"/>
    </row>
    <row r="397" spans="2:7">
      <c r="B397" s="208"/>
      <c r="C397" s="208"/>
      <c r="D397" s="208"/>
      <c r="E397" s="208"/>
      <c r="F397" s="208"/>
      <c r="G397" s="209"/>
    </row>
    <row r="398" spans="2:7">
      <c r="B398" s="208"/>
      <c r="C398" s="208"/>
      <c r="D398" s="208"/>
      <c r="E398" s="208"/>
      <c r="F398" s="208"/>
      <c r="G398" s="209"/>
    </row>
    <row r="399" spans="2:7">
      <c r="B399" s="208"/>
      <c r="C399" s="208"/>
      <c r="D399" s="208"/>
      <c r="E399" s="208"/>
      <c r="F399" s="208"/>
      <c r="G399" s="209"/>
    </row>
    <row r="400" spans="2:7">
      <c r="B400" s="208"/>
      <c r="C400" s="208"/>
      <c r="D400" s="208"/>
      <c r="E400" s="208"/>
      <c r="F400" s="208"/>
      <c r="G400" s="209"/>
    </row>
    <row r="401" spans="2:7">
      <c r="B401" s="208"/>
      <c r="C401" s="208"/>
      <c r="D401" s="208"/>
      <c r="E401" s="208"/>
      <c r="F401" s="208"/>
      <c r="G401" s="209"/>
    </row>
    <row r="402" spans="2:7">
      <c r="B402" s="208"/>
      <c r="C402" s="208"/>
      <c r="D402" s="208"/>
      <c r="E402" s="208"/>
      <c r="F402" s="208"/>
      <c r="G402" s="209"/>
    </row>
    <row r="403" spans="2:7">
      <c r="B403" s="208"/>
      <c r="C403" s="208"/>
      <c r="D403" s="208"/>
      <c r="E403" s="208"/>
      <c r="F403" s="208"/>
      <c r="G403" s="209"/>
    </row>
    <row r="404" spans="2:7">
      <c r="B404" s="208"/>
      <c r="C404" s="208"/>
      <c r="D404" s="208"/>
      <c r="E404" s="208"/>
      <c r="F404" s="208"/>
      <c r="G404" s="209"/>
    </row>
    <row r="405" spans="2:7">
      <c r="B405" s="208"/>
      <c r="C405" s="208"/>
      <c r="D405" s="208"/>
      <c r="E405" s="208"/>
      <c r="F405" s="208"/>
      <c r="G405" s="209"/>
    </row>
    <row r="406" spans="2:7">
      <c r="B406" s="208"/>
      <c r="C406" s="208"/>
      <c r="D406" s="208"/>
      <c r="E406" s="208"/>
      <c r="F406" s="208"/>
      <c r="G406" s="209"/>
    </row>
    <row r="407" spans="2:7">
      <c r="B407" s="208"/>
      <c r="C407" s="208"/>
      <c r="D407" s="208"/>
      <c r="E407" s="208"/>
      <c r="F407" s="208"/>
      <c r="G407" s="209"/>
    </row>
    <row r="408" spans="2:7">
      <c r="B408" s="208"/>
      <c r="C408" s="208"/>
      <c r="D408" s="208"/>
      <c r="E408" s="208"/>
      <c r="F408" s="208"/>
      <c r="G408" s="209"/>
    </row>
    <row r="409" spans="2:7">
      <c r="B409" s="208"/>
      <c r="C409" s="208"/>
      <c r="D409" s="208"/>
      <c r="E409" s="208"/>
      <c r="F409" s="208"/>
      <c r="G409" s="209"/>
    </row>
    <row r="410" spans="2:7">
      <c r="B410" s="208"/>
      <c r="C410" s="208"/>
      <c r="D410" s="208"/>
      <c r="E410" s="208"/>
      <c r="F410" s="208"/>
      <c r="G410" s="209"/>
    </row>
    <row r="411" spans="2:7">
      <c r="B411" s="208"/>
      <c r="C411" s="208"/>
      <c r="D411" s="208"/>
      <c r="E411" s="208"/>
      <c r="F411" s="208"/>
      <c r="G411" s="209"/>
    </row>
    <row r="412" spans="2:7">
      <c r="B412" s="208"/>
      <c r="C412" s="208"/>
      <c r="D412" s="208"/>
      <c r="E412" s="208"/>
      <c r="F412" s="208"/>
      <c r="G412" s="209"/>
    </row>
    <row r="413" spans="2:7">
      <c r="B413" s="208"/>
      <c r="C413" s="208"/>
      <c r="D413" s="208"/>
      <c r="E413" s="208"/>
      <c r="F413" s="208"/>
      <c r="G413" s="209"/>
    </row>
    <row r="414" spans="2:7">
      <c r="B414" s="208"/>
      <c r="C414" s="208"/>
      <c r="D414" s="208"/>
      <c r="E414" s="208"/>
      <c r="F414" s="208"/>
      <c r="G414" s="209"/>
    </row>
    <row r="415" spans="2:7">
      <c r="B415" s="208"/>
      <c r="C415" s="208"/>
      <c r="D415" s="208"/>
      <c r="E415" s="208"/>
      <c r="F415" s="208"/>
      <c r="G415" s="209"/>
    </row>
    <row r="416" spans="2:7">
      <c r="B416" s="208"/>
      <c r="C416" s="208"/>
      <c r="D416" s="208"/>
      <c r="E416" s="208"/>
      <c r="F416" s="208"/>
      <c r="G416" s="209"/>
    </row>
    <row r="417" spans="2:7">
      <c r="B417" s="208"/>
      <c r="C417" s="208"/>
      <c r="D417" s="208"/>
      <c r="E417" s="208"/>
      <c r="F417" s="208"/>
      <c r="G417" s="209"/>
    </row>
    <row r="418" spans="2:7">
      <c r="B418" s="208"/>
      <c r="C418" s="208"/>
      <c r="D418" s="208"/>
      <c r="E418" s="208"/>
      <c r="F418" s="208"/>
      <c r="G418" s="209"/>
    </row>
    <row r="419" spans="2:7">
      <c r="B419" s="208"/>
      <c r="C419" s="208"/>
      <c r="D419" s="208"/>
      <c r="E419" s="208"/>
      <c r="F419" s="208"/>
      <c r="G419" s="209"/>
    </row>
    <row r="420" spans="2:7">
      <c r="B420" s="208"/>
      <c r="C420" s="208"/>
      <c r="D420" s="208"/>
      <c r="E420" s="208"/>
      <c r="F420" s="208"/>
      <c r="G420" s="209"/>
    </row>
    <row r="421" spans="2:7">
      <c r="B421" s="208"/>
      <c r="C421" s="208"/>
      <c r="D421" s="208"/>
      <c r="E421" s="208"/>
      <c r="F421" s="208"/>
      <c r="G421" s="209"/>
    </row>
    <row r="422" spans="2:7">
      <c r="B422" s="208"/>
      <c r="C422" s="208"/>
      <c r="D422" s="208"/>
      <c r="E422" s="208"/>
      <c r="F422" s="208"/>
      <c r="G422" s="209"/>
    </row>
    <row r="423" spans="2:7">
      <c r="B423" s="208"/>
      <c r="C423" s="208"/>
      <c r="D423" s="208"/>
      <c r="E423" s="208"/>
      <c r="F423" s="208"/>
      <c r="G423" s="209"/>
    </row>
    <row r="424" spans="2:7">
      <c r="B424" s="208"/>
      <c r="C424" s="208"/>
      <c r="D424" s="208"/>
      <c r="E424" s="208"/>
      <c r="F424" s="208"/>
      <c r="G424" s="209"/>
    </row>
    <row r="425" spans="2:7">
      <c r="B425" s="208"/>
      <c r="C425" s="208"/>
      <c r="D425" s="208"/>
      <c r="E425" s="208"/>
      <c r="F425" s="208"/>
      <c r="G425" s="209"/>
    </row>
    <row r="426" spans="2:7">
      <c r="B426" s="208"/>
      <c r="C426" s="208"/>
      <c r="D426" s="208"/>
      <c r="E426" s="208"/>
      <c r="F426" s="208"/>
      <c r="G426" s="209"/>
    </row>
    <row r="427" spans="2:7">
      <c r="B427" s="208"/>
      <c r="C427" s="208"/>
      <c r="D427" s="208"/>
      <c r="E427" s="208"/>
      <c r="F427" s="208"/>
      <c r="G427" s="209"/>
    </row>
    <row r="428" spans="2:7">
      <c r="B428" s="208"/>
      <c r="C428" s="208"/>
      <c r="D428" s="208"/>
      <c r="E428" s="208"/>
      <c r="F428" s="208"/>
      <c r="G428" s="209"/>
    </row>
    <row r="429" spans="2:7">
      <c r="B429" s="208"/>
      <c r="C429" s="208"/>
      <c r="D429" s="208"/>
      <c r="E429" s="208"/>
      <c r="F429" s="208"/>
      <c r="G429" s="209"/>
    </row>
    <row r="430" spans="2:7">
      <c r="B430" s="208"/>
      <c r="C430" s="208"/>
      <c r="D430" s="208"/>
      <c r="E430" s="208"/>
      <c r="F430" s="208"/>
      <c r="G430" s="209"/>
    </row>
    <row r="431" spans="2:7">
      <c r="B431" s="208"/>
      <c r="C431" s="208"/>
      <c r="D431" s="208"/>
      <c r="E431" s="208"/>
      <c r="F431" s="208"/>
      <c r="G431" s="209"/>
    </row>
    <row r="432" spans="2:7">
      <c r="B432" s="208"/>
      <c r="C432" s="208"/>
      <c r="D432" s="208"/>
      <c r="E432" s="208"/>
      <c r="F432" s="208"/>
      <c r="G432" s="209"/>
    </row>
    <row r="433" spans="2:7">
      <c r="B433" s="208"/>
      <c r="C433" s="208"/>
      <c r="D433" s="208"/>
      <c r="E433" s="208"/>
      <c r="F433" s="208"/>
      <c r="G433" s="209"/>
    </row>
    <row r="434" spans="2:7">
      <c r="B434" s="208"/>
      <c r="C434" s="208"/>
      <c r="D434" s="208"/>
      <c r="E434" s="208"/>
      <c r="F434" s="208"/>
      <c r="G434" s="209"/>
    </row>
    <row r="435" spans="2:7">
      <c r="B435" s="208"/>
      <c r="C435" s="208"/>
      <c r="D435" s="208"/>
      <c r="E435" s="208"/>
      <c r="F435" s="208"/>
      <c r="G435" s="209"/>
    </row>
    <row r="436" spans="2:7">
      <c r="B436" s="208"/>
      <c r="C436" s="208"/>
      <c r="D436" s="208"/>
      <c r="E436" s="208"/>
      <c r="F436" s="208"/>
      <c r="G436" s="209"/>
    </row>
    <row r="437" spans="2:7">
      <c r="B437" s="208"/>
      <c r="C437" s="208"/>
      <c r="D437" s="208"/>
      <c r="E437" s="208"/>
      <c r="F437" s="208"/>
      <c r="G437" s="209"/>
    </row>
    <row r="438" spans="2:7">
      <c r="B438" s="208"/>
      <c r="C438" s="208"/>
      <c r="D438" s="208"/>
      <c r="E438" s="208"/>
      <c r="F438" s="208"/>
      <c r="G438" s="209"/>
    </row>
    <row r="439" spans="2:7">
      <c r="B439" s="208"/>
      <c r="C439" s="208"/>
      <c r="D439" s="208"/>
      <c r="E439" s="208"/>
      <c r="F439" s="208"/>
      <c r="G439" s="209"/>
    </row>
    <row r="440" spans="2:7">
      <c r="B440" s="208"/>
      <c r="C440" s="208"/>
      <c r="D440" s="208"/>
      <c r="E440" s="208"/>
      <c r="F440" s="208"/>
      <c r="G440" s="209"/>
    </row>
    <row r="441" spans="2:7">
      <c r="B441" s="208"/>
      <c r="C441" s="208"/>
      <c r="D441" s="208"/>
      <c r="E441" s="208"/>
      <c r="F441" s="208"/>
      <c r="G441" s="209"/>
    </row>
    <row r="442" spans="2:7">
      <c r="B442" s="208"/>
      <c r="C442" s="208"/>
      <c r="D442" s="208"/>
      <c r="E442" s="208"/>
      <c r="F442" s="208"/>
      <c r="G442" s="209"/>
    </row>
    <row r="443" spans="2:7">
      <c r="B443" s="208"/>
      <c r="C443" s="208"/>
      <c r="D443" s="208"/>
      <c r="E443" s="208"/>
      <c r="F443" s="208"/>
      <c r="G443" s="209"/>
    </row>
    <row r="444" spans="2:7">
      <c r="B444" s="208"/>
      <c r="C444" s="208"/>
      <c r="D444" s="208"/>
      <c r="E444" s="208"/>
      <c r="F444" s="208"/>
      <c r="G444" s="209"/>
    </row>
    <row r="445" spans="2:7">
      <c r="B445" s="208"/>
      <c r="C445" s="208"/>
      <c r="D445" s="208"/>
      <c r="E445" s="208"/>
      <c r="F445" s="208"/>
      <c r="G445" s="209"/>
    </row>
    <row r="446" spans="2:7">
      <c r="B446" s="208"/>
      <c r="C446" s="208"/>
      <c r="D446" s="208"/>
      <c r="E446" s="208"/>
      <c r="F446" s="208"/>
      <c r="G446" s="209"/>
    </row>
    <row r="447" spans="2:7">
      <c r="B447" s="208"/>
      <c r="C447" s="208"/>
      <c r="D447" s="208"/>
      <c r="E447" s="208"/>
      <c r="F447" s="208"/>
      <c r="G447" s="209"/>
    </row>
    <row r="448" spans="2:7">
      <c r="B448" s="208"/>
      <c r="C448" s="208"/>
      <c r="D448" s="208"/>
      <c r="E448" s="208"/>
      <c r="F448" s="208"/>
      <c r="G448" s="209"/>
    </row>
    <row r="449" spans="2:7">
      <c r="B449" s="208"/>
      <c r="C449" s="208"/>
      <c r="D449" s="208"/>
      <c r="E449" s="208"/>
      <c r="F449" s="208"/>
      <c r="G449" s="209"/>
    </row>
    <row r="450" spans="2:7">
      <c r="B450" s="208"/>
      <c r="C450" s="208"/>
      <c r="D450" s="208"/>
      <c r="E450" s="208"/>
      <c r="F450" s="208"/>
      <c r="G450" s="209"/>
    </row>
    <row r="451" spans="2:7">
      <c r="B451" s="208"/>
      <c r="C451" s="208"/>
      <c r="D451" s="208"/>
      <c r="E451" s="208"/>
      <c r="F451" s="208"/>
      <c r="G451" s="209"/>
    </row>
    <row r="452" spans="2:7">
      <c r="B452" s="208"/>
      <c r="C452" s="208"/>
      <c r="D452" s="208"/>
      <c r="E452" s="208"/>
      <c r="F452" s="208"/>
      <c r="G452" s="209"/>
    </row>
    <row r="453" spans="2:7">
      <c r="B453" s="208"/>
      <c r="C453" s="208"/>
      <c r="D453" s="208"/>
      <c r="E453" s="208"/>
      <c r="F453" s="208"/>
      <c r="G453" s="209"/>
    </row>
    <row r="454" spans="2:7">
      <c r="B454" s="208"/>
      <c r="C454" s="208"/>
      <c r="D454" s="208"/>
      <c r="E454" s="208"/>
      <c r="F454" s="208"/>
      <c r="G454" s="209"/>
    </row>
    <row r="455" spans="2:7">
      <c r="B455" s="208"/>
      <c r="C455" s="208"/>
      <c r="D455" s="208"/>
      <c r="E455" s="208"/>
      <c r="F455" s="208"/>
      <c r="G455" s="209"/>
    </row>
    <row r="456" spans="2:7">
      <c r="B456" s="208"/>
      <c r="C456" s="208"/>
      <c r="D456" s="208"/>
      <c r="E456" s="208"/>
      <c r="F456" s="208"/>
      <c r="G456" s="209"/>
    </row>
    <row r="457" spans="2:7">
      <c r="B457" s="208"/>
      <c r="C457" s="208"/>
      <c r="D457" s="208"/>
      <c r="E457" s="208"/>
      <c r="F457" s="208"/>
      <c r="G457" s="209"/>
    </row>
    <row r="458" spans="2:7">
      <c r="B458" s="208"/>
      <c r="C458" s="208"/>
      <c r="D458" s="208"/>
      <c r="E458" s="208"/>
      <c r="F458" s="208"/>
      <c r="G458" s="209"/>
    </row>
    <row r="459" spans="2:7">
      <c r="B459" s="208"/>
      <c r="C459" s="208"/>
      <c r="D459" s="208"/>
      <c r="E459" s="208"/>
      <c r="F459" s="208"/>
      <c r="G459" s="209"/>
    </row>
    <row r="460" spans="2:7">
      <c r="B460" s="208"/>
      <c r="C460" s="208"/>
      <c r="D460" s="208"/>
      <c r="E460" s="208"/>
      <c r="F460" s="208"/>
      <c r="G460" s="209"/>
    </row>
    <row r="461" spans="2:7">
      <c r="B461" s="208"/>
      <c r="C461" s="208"/>
      <c r="D461" s="208"/>
      <c r="E461" s="208"/>
      <c r="F461" s="208"/>
      <c r="G461" s="209"/>
    </row>
    <row r="462" spans="2:7">
      <c r="B462" s="208"/>
      <c r="C462" s="208"/>
      <c r="D462" s="208"/>
      <c r="E462" s="208"/>
      <c r="F462" s="208"/>
      <c r="G462" s="209"/>
    </row>
    <row r="463" spans="2:7">
      <c r="B463" s="208"/>
      <c r="C463" s="208"/>
      <c r="D463" s="208"/>
      <c r="E463" s="208"/>
      <c r="F463" s="208"/>
      <c r="G463" s="209"/>
    </row>
    <row r="464" spans="2:7">
      <c r="B464" s="208"/>
      <c r="C464" s="208"/>
      <c r="D464" s="208"/>
      <c r="E464" s="208"/>
      <c r="F464" s="208"/>
      <c r="G464" s="209"/>
    </row>
    <row r="465" spans="2:7">
      <c r="B465" s="208"/>
      <c r="C465" s="208"/>
      <c r="D465" s="208"/>
      <c r="E465" s="208"/>
      <c r="F465" s="208"/>
      <c r="G465" s="209"/>
    </row>
    <row r="466" spans="2:7">
      <c r="B466" s="208"/>
      <c r="C466" s="208"/>
      <c r="D466" s="208"/>
      <c r="E466" s="208"/>
      <c r="F466" s="208"/>
      <c r="G466" s="209"/>
    </row>
    <row r="467" spans="2:7">
      <c r="B467" s="208"/>
      <c r="C467" s="208"/>
      <c r="D467" s="208"/>
      <c r="E467" s="208"/>
      <c r="F467" s="208"/>
      <c r="G467" s="209"/>
    </row>
    <row r="468" spans="2:7">
      <c r="B468" s="208"/>
      <c r="C468" s="208"/>
      <c r="D468" s="208"/>
      <c r="E468" s="208"/>
      <c r="F468" s="208"/>
      <c r="G468" s="209"/>
    </row>
    <row r="469" spans="2:7">
      <c r="B469" s="208"/>
      <c r="C469" s="208"/>
      <c r="D469" s="208"/>
      <c r="E469" s="208"/>
      <c r="F469" s="208"/>
      <c r="G469" s="209"/>
    </row>
    <row r="470" spans="2:7">
      <c r="B470" s="208"/>
      <c r="C470" s="208"/>
      <c r="D470" s="208"/>
      <c r="E470" s="208"/>
      <c r="F470" s="208"/>
      <c r="G470" s="209"/>
    </row>
    <row r="471" spans="2:7">
      <c r="B471" s="208"/>
      <c r="C471" s="208"/>
      <c r="D471" s="208"/>
      <c r="E471" s="208"/>
      <c r="F471" s="208"/>
      <c r="G471" s="209"/>
    </row>
    <row r="472" spans="2:7">
      <c r="B472" s="208"/>
      <c r="C472" s="208"/>
      <c r="D472" s="208"/>
      <c r="E472" s="208"/>
      <c r="F472" s="208"/>
      <c r="G472" s="209"/>
    </row>
    <row r="473" spans="2:7">
      <c r="B473" s="208"/>
      <c r="C473" s="208"/>
      <c r="D473" s="208"/>
      <c r="E473" s="208"/>
      <c r="F473" s="208"/>
      <c r="G473" s="209"/>
    </row>
    <row r="474" spans="2:7">
      <c r="B474" s="208"/>
      <c r="C474" s="208"/>
      <c r="D474" s="208"/>
      <c r="E474" s="208"/>
      <c r="F474" s="208"/>
      <c r="G474" s="209"/>
    </row>
    <row r="475" spans="2:7">
      <c r="B475" s="208"/>
      <c r="C475" s="208"/>
      <c r="D475" s="208"/>
      <c r="E475" s="208"/>
      <c r="F475" s="208"/>
      <c r="G475" s="209"/>
    </row>
    <row r="476" spans="2:7">
      <c r="B476" s="208"/>
      <c r="C476" s="208"/>
      <c r="D476" s="208"/>
      <c r="E476" s="208"/>
      <c r="F476" s="208"/>
      <c r="G476" s="209"/>
    </row>
    <row r="477" spans="2:7">
      <c r="B477" s="208"/>
      <c r="C477" s="208"/>
      <c r="D477" s="208"/>
      <c r="E477" s="208"/>
      <c r="F477" s="208"/>
      <c r="G477" s="209"/>
    </row>
    <row r="478" spans="2:7">
      <c r="B478" s="208"/>
      <c r="C478" s="208"/>
      <c r="D478" s="208"/>
      <c r="E478" s="208"/>
      <c r="F478" s="208"/>
      <c r="G478" s="209"/>
    </row>
    <row r="479" spans="2:7">
      <c r="B479" s="208"/>
      <c r="C479" s="208"/>
      <c r="D479" s="208"/>
      <c r="E479" s="208"/>
      <c r="F479" s="208"/>
      <c r="G479" s="209"/>
    </row>
    <row r="480" spans="2:7">
      <c r="B480" s="208"/>
      <c r="C480" s="208"/>
      <c r="D480" s="208"/>
      <c r="E480" s="208"/>
      <c r="F480" s="208"/>
      <c r="G480" s="209"/>
    </row>
    <row r="481" spans="2:7">
      <c r="B481" s="208"/>
      <c r="C481" s="208"/>
      <c r="D481" s="208"/>
      <c r="E481" s="208"/>
      <c r="F481" s="208"/>
      <c r="G481" s="209"/>
    </row>
    <row r="482" spans="2:7">
      <c r="B482" s="208"/>
      <c r="C482" s="208"/>
      <c r="D482" s="208"/>
      <c r="E482" s="208"/>
      <c r="F482" s="208"/>
      <c r="G482" s="209"/>
    </row>
    <row r="483" spans="2:7">
      <c r="B483" s="208"/>
      <c r="C483" s="208"/>
      <c r="D483" s="208"/>
      <c r="E483" s="208"/>
      <c r="F483" s="208"/>
      <c r="G483" s="209"/>
    </row>
    <row r="484" spans="2:7">
      <c r="B484" s="208"/>
      <c r="C484" s="208"/>
      <c r="D484" s="208"/>
      <c r="E484" s="208"/>
      <c r="F484" s="208"/>
      <c r="G484" s="209"/>
    </row>
    <row r="485" spans="2:7">
      <c r="B485" s="208"/>
      <c r="C485" s="208"/>
      <c r="D485" s="208"/>
      <c r="E485" s="208"/>
      <c r="F485" s="208"/>
      <c r="G485" s="209"/>
    </row>
    <row r="486" spans="2:7">
      <c r="B486" s="208"/>
      <c r="C486" s="208"/>
      <c r="D486" s="208"/>
      <c r="E486" s="208"/>
      <c r="F486" s="208"/>
      <c r="G486" s="209"/>
    </row>
    <row r="487" spans="2:7">
      <c r="B487" s="208"/>
      <c r="C487" s="208"/>
      <c r="D487" s="208"/>
      <c r="E487" s="208"/>
      <c r="F487" s="208"/>
      <c r="G487" s="209"/>
    </row>
    <row r="488" spans="2:7">
      <c r="B488" s="208"/>
      <c r="C488" s="208"/>
      <c r="D488" s="208"/>
      <c r="E488" s="208"/>
      <c r="F488" s="208"/>
      <c r="G488" s="209"/>
    </row>
    <row r="489" spans="2:7">
      <c r="B489" s="208"/>
      <c r="C489" s="208"/>
      <c r="D489" s="208"/>
      <c r="E489" s="208"/>
      <c r="F489" s="208"/>
      <c r="G489" s="209"/>
    </row>
    <row r="490" spans="2:7">
      <c r="B490" s="208"/>
      <c r="C490" s="208"/>
      <c r="D490" s="208"/>
      <c r="E490" s="208"/>
      <c r="F490" s="208"/>
      <c r="G490" s="209"/>
    </row>
    <row r="491" spans="2:7">
      <c r="B491" s="208"/>
      <c r="C491" s="208"/>
      <c r="D491" s="208"/>
      <c r="E491" s="208"/>
      <c r="F491" s="208"/>
      <c r="G491" s="209"/>
    </row>
    <row r="492" spans="2:7">
      <c r="B492" s="208"/>
      <c r="C492" s="208"/>
      <c r="D492" s="208"/>
      <c r="E492" s="208"/>
      <c r="F492" s="208"/>
      <c r="G492" s="209"/>
    </row>
    <row r="493" spans="2:7">
      <c r="B493" s="208"/>
      <c r="C493" s="208"/>
      <c r="D493" s="208"/>
      <c r="E493" s="208"/>
      <c r="F493" s="208"/>
      <c r="G493" s="209"/>
    </row>
    <row r="494" spans="2:7">
      <c r="B494" s="208"/>
      <c r="C494" s="208"/>
      <c r="D494" s="208"/>
      <c r="E494" s="208"/>
      <c r="F494" s="208"/>
      <c r="G494" s="209"/>
    </row>
    <row r="495" spans="2:7">
      <c r="B495" s="208"/>
      <c r="C495" s="208"/>
      <c r="D495" s="208"/>
      <c r="E495" s="208"/>
      <c r="F495" s="208"/>
      <c r="G495" s="209"/>
    </row>
    <row r="496" spans="2:7">
      <c r="B496" s="208"/>
      <c r="C496" s="208"/>
      <c r="D496" s="208"/>
      <c r="E496" s="208"/>
      <c r="F496" s="208"/>
      <c r="G496" s="209"/>
    </row>
    <row r="497" spans="2:7">
      <c r="B497" s="208"/>
      <c r="C497" s="208"/>
      <c r="D497" s="208"/>
      <c r="E497" s="208"/>
      <c r="F497" s="208"/>
      <c r="G497" s="209"/>
    </row>
    <row r="498" spans="2:7">
      <c r="B498" s="208"/>
      <c r="C498" s="208"/>
      <c r="D498" s="208"/>
      <c r="E498" s="208"/>
      <c r="F498" s="208"/>
      <c r="G498" s="209"/>
    </row>
    <row r="499" spans="2:7">
      <c r="B499" s="208"/>
      <c r="C499" s="208"/>
      <c r="D499" s="208"/>
      <c r="E499" s="208"/>
      <c r="F499" s="208"/>
      <c r="G499" s="209"/>
    </row>
    <row r="500" spans="2:7">
      <c r="B500" s="208"/>
      <c r="C500" s="208"/>
      <c r="D500" s="208"/>
      <c r="E500" s="208"/>
      <c r="F500" s="208"/>
      <c r="G500" s="209"/>
    </row>
    <row r="501" spans="2:7">
      <c r="B501" s="208"/>
      <c r="C501" s="208"/>
      <c r="D501" s="208"/>
      <c r="E501" s="208"/>
      <c r="F501" s="208"/>
      <c r="G501" s="209"/>
    </row>
    <row r="502" spans="2:7">
      <c r="B502" s="208"/>
      <c r="C502" s="208"/>
      <c r="D502" s="208"/>
      <c r="E502" s="208"/>
      <c r="F502" s="208"/>
      <c r="G502" s="209"/>
    </row>
    <row r="503" spans="2:7">
      <c r="B503" s="208"/>
      <c r="C503" s="208"/>
      <c r="D503" s="208"/>
      <c r="E503" s="208"/>
      <c r="F503" s="208"/>
      <c r="G503" s="209"/>
    </row>
    <row r="504" spans="2:7">
      <c r="B504" s="208"/>
      <c r="C504" s="208"/>
      <c r="D504" s="208"/>
      <c r="E504" s="208"/>
      <c r="F504" s="208"/>
      <c r="G504" s="209"/>
    </row>
    <row r="505" spans="2:7">
      <c r="B505" s="208"/>
      <c r="C505" s="208"/>
      <c r="D505" s="208"/>
      <c r="E505" s="208"/>
      <c r="F505" s="208"/>
      <c r="G505" s="209"/>
    </row>
    <row r="506" spans="2:7">
      <c r="B506" s="208"/>
      <c r="C506" s="208"/>
      <c r="D506" s="208"/>
      <c r="E506" s="208"/>
      <c r="F506" s="208"/>
      <c r="G506" s="209"/>
    </row>
    <row r="507" spans="2:7">
      <c r="B507" s="208"/>
      <c r="C507" s="208"/>
      <c r="D507" s="208"/>
      <c r="E507" s="208"/>
      <c r="F507" s="208"/>
      <c r="G507" s="209"/>
    </row>
    <row r="508" spans="2:7">
      <c r="B508" s="208"/>
      <c r="C508" s="208"/>
      <c r="D508" s="208"/>
      <c r="E508" s="208"/>
      <c r="F508" s="208"/>
      <c r="G508" s="209"/>
    </row>
    <row r="509" spans="2:7">
      <c r="B509" s="208"/>
      <c r="C509" s="208"/>
      <c r="D509" s="208"/>
      <c r="E509" s="208"/>
      <c r="F509" s="208"/>
      <c r="G509" s="209"/>
    </row>
    <row r="510" spans="2:7">
      <c r="B510" s="208"/>
      <c r="C510" s="208"/>
      <c r="D510" s="208"/>
      <c r="E510" s="208"/>
      <c r="F510" s="208"/>
      <c r="G510" s="209"/>
    </row>
    <row r="511" spans="2:7">
      <c r="B511" s="208"/>
      <c r="C511" s="208"/>
      <c r="D511" s="208"/>
      <c r="E511" s="208"/>
      <c r="F511" s="208"/>
      <c r="G511" s="209"/>
    </row>
    <row r="512" spans="2:7">
      <c r="B512" s="208"/>
      <c r="C512" s="208"/>
      <c r="D512" s="208"/>
      <c r="E512" s="208"/>
      <c r="F512" s="208"/>
      <c r="G512" s="209"/>
    </row>
    <row r="513" spans="2:7">
      <c r="B513" s="208"/>
      <c r="C513" s="208"/>
      <c r="D513" s="208"/>
      <c r="E513" s="208"/>
      <c r="F513" s="208"/>
      <c r="G513" s="209"/>
    </row>
    <row r="514" spans="2:7">
      <c r="B514" s="208"/>
      <c r="C514" s="208"/>
      <c r="D514" s="208"/>
      <c r="E514" s="208"/>
      <c r="F514" s="208"/>
      <c r="G514" s="209"/>
    </row>
    <row r="515" spans="2:7">
      <c r="B515" s="208"/>
      <c r="C515" s="208"/>
      <c r="D515" s="208"/>
      <c r="E515" s="208"/>
      <c r="F515" s="208"/>
      <c r="G515" s="209"/>
    </row>
    <row r="516" spans="2:7">
      <c r="B516" s="208"/>
      <c r="C516" s="208"/>
      <c r="D516" s="208"/>
      <c r="E516" s="208"/>
      <c r="F516" s="208"/>
      <c r="G516" s="209"/>
    </row>
    <row r="517" spans="2:7">
      <c r="B517" s="208"/>
      <c r="C517" s="208"/>
      <c r="D517" s="208"/>
      <c r="E517" s="208"/>
      <c r="F517" s="208"/>
      <c r="G517" s="209"/>
    </row>
    <row r="518" spans="2:7">
      <c r="B518" s="208"/>
      <c r="C518" s="208"/>
      <c r="D518" s="208"/>
      <c r="E518" s="208"/>
      <c r="F518" s="208"/>
      <c r="G518" s="209"/>
    </row>
    <row r="519" spans="2:7">
      <c r="B519" s="208"/>
      <c r="C519" s="208"/>
      <c r="D519" s="208"/>
      <c r="E519" s="208"/>
      <c r="F519" s="208"/>
      <c r="G519" s="209"/>
    </row>
    <row r="520" spans="2:7">
      <c r="B520" s="208"/>
      <c r="C520" s="208"/>
      <c r="D520" s="208"/>
      <c r="E520" s="208"/>
      <c r="F520" s="208"/>
      <c r="G520" s="209"/>
    </row>
    <row r="521" spans="2:7">
      <c r="B521" s="208"/>
      <c r="C521" s="208"/>
      <c r="D521" s="208"/>
      <c r="E521" s="208"/>
      <c r="F521" s="208"/>
      <c r="G521" s="209"/>
    </row>
    <row r="522" spans="2:7">
      <c r="B522" s="208"/>
      <c r="C522" s="208"/>
      <c r="D522" s="208"/>
      <c r="E522" s="208"/>
      <c r="F522" s="208"/>
      <c r="G522" s="209"/>
    </row>
    <row r="523" spans="2:7">
      <c r="B523" s="208"/>
      <c r="C523" s="208"/>
      <c r="D523" s="208"/>
      <c r="E523" s="208"/>
      <c r="F523" s="208"/>
      <c r="G523" s="209"/>
    </row>
    <row r="524" spans="2:7">
      <c r="B524" s="208"/>
      <c r="C524" s="208"/>
      <c r="D524" s="208"/>
      <c r="E524" s="208"/>
      <c r="F524" s="208"/>
      <c r="G524" s="209"/>
    </row>
    <row r="525" spans="2:7">
      <c r="B525" s="208"/>
      <c r="C525" s="208"/>
      <c r="D525" s="208"/>
      <c r="E525" s="208"/>
      <c r="F525" s="208"/>
      <c r="G525" s="209"/>
    </row>
    <row r="526" spans="2:7">
      <c r="B526" s="208"/>
      <c r="C526" s="208"/>
      <c r="D526" s="208"/>
      <c r="E526" s="208"/>
      <c r="F526" s="208"/>
      <c r="G526" s="209"/>
    </row>
    <row r="527" spans="2:7">
      <c r="B527" s="208"/>
      <c r="C527" s="208"/>
      <c r="D527" s="208"/>
      <c r="E527" s="208"/>
      <c r="F527" s="208"/>
      <c r="G527" s="209"/>
    </row>
    <row r="528" spans="2:7">
      <c r="B528" s="208"/>
      <c r="C528" s="208"/>
      <c r="D528" s="208"/>
      <c r="E528" s="208"/>
      <c r="F528" s="208"/>
      <c r="G528" s="209"/>
    </row>
    <row r="529" spans="2:7">
      <c r="B529" s="208"/>
      <c r="C529" s="208"/>
      <c r="D529" s="208"/>
      <c r="E529" s="208"/>
      <c r="F529" s="208"/>
      <c r="G529" s="209"/>
    </row>
    <row r="530" spans="2:7">
      <c r="B530" s="208"/>
      <c r="C530" s="208"/>
      <c r="D530" s="208"/>
      <c r="E530" s="208"/>
      <c r="F530" s="208"/>
      <c r="G530" s="209"/>
    </row>
    <row r="531" spans="2:7">
      <c r="B531" s="208"/>
      <c r="C531" s="208"/>
      <c r="D531" s="208"/>
      <c r="E531" s="208"/>
      <c r="F531" s="208"/>
      <c r="G531" s="209"/>
    </row>
    <row r="532" spans="2:7">
      <c r="B532" s="208"/>
      <c r="C532" s="208"/>
      <c r="D532" s="208"/>
      <c r="E532" s="208"/>
      <c r="F532" s="208"/>
      <c r="G532" s="209"/>
    </row>
    <row r="533" spans="2:7">
      <c r="B533" s="208"/>
      <c r="C533" s="208"/>
      <c r="D533" s="208"/>
      <c r="E533" s="208"/>
      <c r="F533" s="208"/>
      <c r="G533" s="209"/>
    </row>
    <row r="534" spans="2:7">
      <c r="B534" s="208"/>
      <c r="C534" s="208"/>
      <c r="D534" s="208"/>
      <c r="E534" s="208"/>
      <c r="F534" s="208"/>
      <c r="G534" s="209"/>
    </row>
    <row r="535" spans="2:7">
      <c r="B535" s="208"/>
      <c r="C535" s="208"/>
      <c r="D535" s="208"/>
      <c r="E535" s="208"/>
      <c r="F535" s="208"/>
      <c r="G535" s="209"/>
    </row>
    <row r="536" spans="2:7">
      <c r="B536" s="208"/>
      <c r="C536" s="208"/>
      <c r="D536" s="208"/>
      <c r="E536" s="208"/>
      <c r="F536" s="208"/>
      <c r="G536" s="209"/>
    </row>
    <row r="537" spans="2:7">
      <c r="B537" s="208"/>
      <c r="C537" s="208"/>
      <c r="D537" s="208"/>
      <c r="E537" s="208"/>
      <c r="F537" s="208"/>
      <c r="G537" s="209"/>
    </row>
    <row r="538" spans="2:7">
      <c r="B538" s="208"/>
      <c r="C538" s="208"/>
      <c r="D538" s="208"/>
      <c r="E538" s="208"/>
      <c r="F538" s="208"/>
      <c r="G538" s="209"/>
    </row>
    <row r="539" spans="2:7">
      <c r="B539" s="208"/>
      <c r="C539" s="208"/>
      <c r="D539" s="208"/>
      <c r="E539" s="208"/>
      <c r="F539" s="208"/>
      <c r="G539" s="209"/>
    </row>
    <row r="540" spans="2:7">
      <c r="B540" s="208"/>
      <c r="C540" s="208"/>
      <c r="D540" s="208"/>
      <c r="E540" s="208"/>
      <c r="F540" s="208"/>
      <c r="G540" s="209"/>
    </row>
    <row r="541" spans="2:7">
      <c r="B541" s="208"/>
      <c r="C541" s="208"/>
      <c r="D541" s="208"/>
      <c r="E541" s="208"/>
      <c r="F541" s="208"/>
      <c r="G541" s="209"/>
    </row>
    <row r="542" spans="2:7">
      <c r="B542" s="208"/>
      <c r="C542" s="208"/>
      <c r="D542" s="208"/>
      <c r="E542" s="208"/>
      <c r="F542" s="208"/>
      <c r="G542" s="209"/>
    </row>
    <row r="543" spans="2:7">
      <c r="B543" s="208"/>
      <c r="C543" s="208"/>
      <c r="D543" s="208"/>
      <c r="E543" s="208"/>
      <c r="F543" s="208"/>
      <c r="G543" s="209"/>
    </row>
    <row r="544" spans="2:7">
      <c r="B544" s="208"/>
      <c r="C544" s="208"/>
      <c r="D544" s="208"/>
      <c r="E544" s="208"/>
      <c r="F544" s="208"/>
      <c r="G544" s="209"/>
    </row>
    <row r="545" spans="2:7">
      <c r="B545" s="208"/>
      <c r="C545" s="208"/>
      <c r="D545" s="208"/>
      <c r="E545" s="208"/>
      <c r="F545" s="208"/>
      <c r="G545" s="209"/>
    </row>
    <row r="546" spans="2:7">
      <c r="B546" s="208"/>
      <c r="C546" s="208"/>
      <c r="D546" s="208"/>
      <c r="E546" s="208"/>
      <c r="F546" s="208"/>
      <c r="G546" s="209"/>
    </row>
    <row r="547" spans="2:7">
      <c r="B547" s="208"/>
      <c r="C547" s="208"/>
      <c r="D547" s="208"/>
      <c r="E547" s="208"/>
      <c r="F547" s="208"/>
      <c r="G547" s="209"/>
    </row>
    <row r="548" spans="2:7">
      <c r="B548" s="208"/>
      <c r="C548" s="208"/>
      <c r="D548" s="208"/>
      <c r="E548" s="208"/>
      <c r="F548" s="208"/>
      <c r="G548" s="209"/>
    </row>
    <row r="549" spans="2:7">
      <c r="B549" s="208"/>
      <c r="C549" s="208"/>
      <c r="D549" s="208"/>
      <c r="E549" s="208"/>
      <c r="F549" s="208"/>
      <c r="G549" s="209"/>
    </row>
    <row r="550" spans="2:7">
      <c r="B550" s="208"/>
      <c r="C550" s="208"/>
      <c r="D550" s="208"/>
      <c r="E550" s="208"/>
      <c r="F550" s="208"/>
      <c r="G550" s="209"/>
    </row>
    <row r="551" spans="2:7">
      <c r="B551" s="208"/>
      <c r="C551" s="208"/>
      <c r="D551" s="208"/>
      <c r="E551" s="208"/>
      <c r="F551" s="208"/>
      <c r="G551" s="209"/>
    </row>
    <row r="552" spans="2:7">
      <c r="B552" s="208"/>
      <c r="C552" s="208"/>
      <c r="D552" s="208"/>
      <c r="E552" s="208"/>
      <c r="F552" s="208"/>
      <c r="G552" s="209"/>
    </row>
    <row r="553" spans="2:7">
      <c r="B553" s="208"/>
      <c r="C553" s="208"/>
      <c r="D553" s="208"/>
      <c r="E553" s="208"/>
      <c r="F553" s="208"/>
      <c r="G553" s="209"/>
    </row>
    <row r="554" spans="2:7">
      <c r="B554" s="208"/>
      <c r="C554" s="208"/>
      <c r="D554" s="208"/>
      <c r="E554" s="208"/>
      <c r="F554" s="208"/>
      <c r="G554" s="209"/>
    </row>
    <row r="555" spans="2:7">
      <c r="B555" s="208"/>
      <c r="C555" s="208"/>
      <c r="D555" s="208"/>
      <c r="E555" s="208"/>
      <c r="F555" s="208"/>
      <c r="G555" s="209"/>
    </row>
    <row r="556" spans="2:7">
      <c r="B556" s="208"/>
      <c r="C556" s="208"/>
      <c r="D556" s="208"/>
      <c r="E556" s="208"/>
      <c r="F556" s="208"/>
      <c r="G556" s="209"/>
    </row>
    <row r="557" spans="2:7">
      <c r="B557" s="208"/>
      <c r="C557" s="208"/>
      <c r="D557" s="208"/>
      <c r="E557" s="208"/>
      <c r="F557" s="208"/>
      <c r="G557" s="209"/>
    </row>
    <row r="558" spans="2:7">
      <c r="B558" s="208"/>
      <c r="C558" s="208"/>
      <c r="D558" s="208"/>
      <c r="E558" s="208"/>
      <c r="F558" s="208"/>
      <c r="G558" s="209"/>
    </row>
    <row r="559" spans="2:7">
      <c r="B559" s="208"/>
      <c r="C559" s="208"/>
      <c r="D559" s="208"/>
      <c r="E559" s="208"/>
      <c r="F559" s="208"/>
      <c r="G559" s="209"/>
    </row>
    <row r="560" spans="2:7">
      <c r="B560" s="208"/>
      <c r="C560" s="208"/>
      <c r="D560" s="208"/>
      <c r="E560" s="208"/>
      <c r="F560" s="208"/>
      <c r="G560" s="209"/>
    </row>
    <row r="561" spans="2:7">
      <c r="B561" s="208"/>
      <c r="C561" s="208"/>
      <c r="D561" s="208"/>
      <c r="E561" s="208"/>
      <c r="F561" s="208"/>
      <c r="G561" s="209"/>
    </row>
    <row r="562" spans="2:7">
      <c r="B562" s="208"/>
      <c r="C562" s="208"/>
      <c r="D562" s="208"/>
      <c r="E562" s="208"/>
      <c r="F562" s="208"/>
      <c r="G562" s="209"/>
    </row>
    <row r="563" spans="2:7">
      <c r="B563" s="208"/>
      <c r="C563" s="208"/>
      <c r="D563" s="208"/>
      <c r="E563" s="208"/>
      <c r="F563" s="208"/>
      <c r="G563" s="209"/>
    </row>
    <row r="564" spans="2:7">
      <c r="B564" s="208"/>
      <c r="C564" s="208"/>
      <c r="D564" s="208"/>
      <c r="E564" s="208"/>
      <c r="F564" s="208"/>
      <c r="G564" s="209"/>
    </row>
    <row r="565" spans="2:7">
      <c r="B565" s="208"/>
      <c r="C565" s="208"/>
      <c r="D565" s="208"/>
      <c r="E565" s="208"/>
      <c r="F565" s="208"/>
      <c r="G565" s="209"/>
    </row>
    <row r="566" spans="2:7">
      <c r="B566" s="208"/>
      <c r="C566" s="208"/>
      <c r="D566" s="208"/>
      <c r="E566" s="208"/>
      <c r="F566" s="208"/>
      <c r="G566" s="209"/>
    </row>
    <row r="567" spans="2:7">
      <c r="B567" s="208"/>
      <c r="C567" s="208"/>
      <c r="D567" s="208"/>
      <c r="E567" s="208"/>
      <c r="F567" s="208"/>
      <c r="G567" s="209"/>
    </row>
    <row r="568" spans="2:7">
      <c r="B568" s="208"/>
      <c r="C568" s="208"/>
      <c r="D568" s="208"/>
      <c r="E568" s="208"/>
      <c r="F568" s="208"/>
      <c r="G568" s="209"/>
    </row>
    <row r="569" spans="2:7">
      <c r="B569" s="208"/>
      <c r="C569" s="208"/>
      <c r="D569" s="208"/>
      <c r="E569" s="208"/>
      <c r="F569" s="208"/>
      <c r="G569" s="209"/>
    </row>
    <row r="570" spans="2:7">
      <c r="B570" s="208"/>
      <c r="C570" s="208"/>
      <c r="D570" s="208"/>
      <c r="E570" s="208"/>
      <c r="F570" s="208"/>
      <c r="G570" s="209"/>
    </row>
    <row r="571" spans="2:7">
      <c r="B571" s="208"/>
      <c r="C571" s="208"/>
      <c r="D571" s="208"/>
      <c r="E571" s="208"/>
      <c r="F571" s="208"/>
      <c r="G571" s="209"/>
    </row>
    <row r="572" spans="2:7">
      <c r="B572" s="208"/>
      <c r="C572" s="208"/>
      <c r="D572" s="208"/>
      <c r="E572" s="208"/>
      <c r="F572" s="208"/>
      <c r="G572" s="209"/>
    </row>
    <row r="573" spans="2:7">
      <c r="B573" s="208"/>
      <c r="C573" s="208"/>
      <c r="D573" s="208"/>
      <c r="E573" s="208"/>
      <c r="F573" s="208"/>
      <c r="G573" s="209"/>
    </row>
    <row r="574" spans="2:7">
      <c r="B574" s="208"/>
      <c r="C574" s="208"/>
      <c r="D574" s="208"/>
      <c r="E574" s="208"/>
      <c r="F574" s="208"/>
      <c r="G574" s="209"/>
    </row>
    <row r="575" spans="2:7">
      <c r="B575" s="208"/>
      <c r="C575" s="208"/>
      <c r="D575" s="208"/>
      <c r="E575" s="208"/>
      <c r="F575" s="208"/>
      <c r="G575" s="209"/>
    </row>
    <row r="576" spans="2:7">
      <c r="B576" s="208"/>
      <c r="C576" s="208"/>
      <c r="D576" s="208"/>
      <c r="E576" s="208"/>
      <c r="F576" s="208"/>
      <c r="G576" s="209"/>
    </row>
    <row r="577" spans="2:7">
      <c r="B577" s="208"/>
      <c r="C577" s="208"/>
      <c r="D577" s="208"/>
      <c r="E577" s="208"/>
      <c r="F577" s="208"/>
      <c r="G577" s="209"/>
    </row>
    <row r="578" spans="2:7">
      <c r="B578" s="208"/>
      <c r="C578" s="208"/>
      <c r="D578" s="208"/>
      <c r="E578" s="208"/>
      <c r="F578" s="208"/>
      <c r="G578" s="209"/>
    </row>
    <row r="579" spans="2:7">
      <c r="B579" s="208"/>
      <c r="C579" s="208"/>
      <c r="D579" s="208"/>
      <c r="E579" s="208"/>
      <c r="F579" s="208"/>
      <c r="G579" s="209"/>
    </row>
    <row r="580" spans="2:7">
      <c r="B580" s="208"/>
      <c r="C580" s="208"/>
      <c r="D580" s="208"/>
      <c r="E580" s="208"/>
      <c r="F580" s="208"/>
      <c r="G580" s="209"/>
    </row>
    <row r="581" spans="2:7">
      <c r="B581" s="208"/>
      <c r="C581" s="208"/>
      <c r="D581" s="208"/>
      <c r="E581" s="208"/>
      <c r="F581" s="208"/>
      <c r="G581" s="209"/>
    </row>
    <row r="582" spans="2:7">
      <c r="B582" s="208"/>
      <c r="C582" s="208"/>
      <c r="D582" s="208"/>
      <c r="E582" s="208"/>
      <c r="F582" s="208"/>
      <c r="G582" s="209"/>
    </row>
    <row r="583" spans="2:7">
      <c r="B583" s="208"/>
      <c r="C583" s="208"/>
      <c r="D583" s="208"/>
      <c r="E583" s="208"/>
      <c r="F583" s="208"/>
      <c r="G583" s="209"/>
    </row>
    <row r="584" spans="2:7">
      <c r="B584" s="208"/>
      <c r="C584" s="208"/>
      <c r="D584" s="208"/>
      <c r="E584" s="208"/>
      <c r="F584" s="208"/>
      <c r="G584" s="209"/>
    </row>
    <row r="585" spans="2:7">
      <c r="B585" s="208"/>
      <c r="C585" s="208"/>
      <c r="D585" s="208"/>
      <c r="E585" s="208"/>
      <c r="F585" s="208"/>
      <c r="G585" s="209"/>
    </row>
    <row r="586" spans="2:7">
      <c r="B586" s="208"/>
      <c r="C586" s="208"/>
      <c r="D586" s="208"/>
      <c r="E586" s="208"/>
      <c r="F586" s="208"/>
      <c r="G586" s="209"/>
    </row>
    <row r="587" spans="2:7">
      <c r="B587" s="208"/>
      <c r="C587" s="208"/>
      <c r="D587" s="208"/>
      <c r="E587" s="208"/>
      <c r="F587" s="208"/>
      <c r="G587" s="209"/>
    </row>
    <row r="588" spans="2:7">
      <c r="B588" s="208"/>
      <c r="C588" s="208"/>
      <c r="D588" s="208"/>
      <c r="E588" s="208"/>
      <c r="F588" s="208"/>
      <c r="G588" s="209"/>
    </row>
    <row r="589" spans="2:7">
      <c r="B589" s="208"/>
      <c r="C589" s="208"/>
      <c r="D589" s="208"/>
      <c r="E589" s="208"/>
      <c r="F589" s="208"/>
      <c r="G589" s="209"/>
    </row>
    <row r="590" spans="2:7">
      <c r="B590" s="208"/>
      <c r="C590" s="208"/>
      <c r="D590" s="208"/>
      <c r="E590" s="208"/>
      <c r="F590" s="208"/>
      <c r="G590" s="209"/>
    </row>
    <row r="591" spans="2:7">
      <c r="B591" s="208"/>
      <c r="C591" s="208"/>
      <c r="D591" s="208"/>
      <c r="E591" s="208"/>
      <c r="F591" s="208"/>
      <c r="G591" s="209"/>
    </row>
    <row r="592" spans="2:7">
      <c r="B592" s="208"/>
      <c r="C592" s="208"/>
      <c r="D592" s="208"/>
      <c r="E592" s="208"/>
      <c r="F592" s="208"/>
      <c r="G592" s="209"/>
    </row>
    <row r="593" spans="2:7">
      <c r="B593" s="208"/>
      <c r="C593" s="208"/>
      <c r="D593" s="208"/>
      <c r="E593" s="208"/>
      <c r="F593" s="208"/>
      <c r="G593" s="209"/>
    </row>
    <row r="594" spans="2:7">
      <c r="B594" s="208"/>
      <c r="C594" s="208"/>
      <c r="D594" s="208"/>
      <c r="E594" s="208"/>
      <c r="F594" s="208"/>
      <c r="G594" s="209"/>
    </row>
    <row r="595" spans="2:7">
      <c r="B595" s="208"/>
      <c r="C595" s="208"/>
      <c r="D595" s="208"/>
      <c r="E595" s="208"/>
      <c r="F595" s="208"/>
      <c r="G595" s="209"/>
    </row>
    <row r="596" spans="2:7">
      <c r="B596" s="208"/>
      <c r="C596" s="208"/>
      <c r="D596" s="208"/>
      <c r="E596" s="208"/>
      <c r="F596" s="208"/>
      <c r="G596" s="209"/>
    </row>
    <row r="597" spans="2:7">
      <c r="B597" s="208"/>
      <c r="C597" s="208"/>
      <c r="D597" s="208"/>
      <c r="E597" s="208"/>
      <c r="F597" s="208"/>
      <c r="G597" s="209"/>
    </row>
    <row r="598" spans="2:7">
      <c r="B598" s="208"/>
      <c r="C598" s="208"/>
      <c r="D598" s="208"/>
      <c r="E598" s="208"/>
      <c r="F598" s="208"/>
      <c r="G598" s="209"/>
    </row>
    <row r="599" spans="2:7">
      <c r="B599" s="208"/>
      <c r="C599" s="208"/>
      <c r="D599" s="208"/>
      <c r="E599" s="208"/>
      <c r="F599" s="208"/>
      <c r="G599" s="209"/>
    </row>
    <row r="600" spans="2:7">
      <c r="B600" s="208"/>
      <c r="C600" s="208"/>
      <c r="D600" s="208"/>
      <c r="E600" s="208"/>
      <c r="F600" s="208"/>
      <c r="G600" s="209"/>
    </row>
    <row r="601" spans="2:7">
      <c r="B601" s="208"/>
      <c r="C601" s="208"/>
      <c r="D601" s="208"/>
      <c r="E601" s="208"/>
      <c r="F601" s="208"/>
      <c r="G601" s="209"/>
    </row>
    <row r="602" spans="2:7">
      <c r="B602" s="208"/>
      <c r="C602" s="208"/>
      <c r="D602" s="208"/>
      <c r="E602" s="208"/>
      <c r="F602" s="208"/>
      <c r="G602" s="209"/>
    </row>
    <row r="603" spans="2:7">
      <c r="B603" s="208"/>
      <c r="C603" s="208"/>
      <c r="D603" s="208"/>
      <c r="E603" s="208"/>
      <c r="F603" s="208"/>
      <c r="G603" s="209"/>
    </row>
    <row r="604" spans="2:7">
      <c r="B604" s="208"/>
      <c r="C604" s="208"/>
      <c r="D604" s="208"/>
      <c r="E604" s="208"/>
      <c r="F604" s="208"/>
      <c r="G604" s="209"/>
    </row>
    <row r="605" spans="2:7">
      <c r="B605" s="208"/>
      <c r="C605" s="208"/>
      <c r="D605" s="208"/>
      <c r="E605" s="208"/>
      <c r="F605" s="208"/>
      <c r="G605" s="209"/>
    </row>
    <row r="606" spans="2:7">
      <c r="B606" s="208"/>
      <c r="C606" s="208"/>
      <c r="D606" s="208"/>
      <c r="E606" s="208"/>
      <c r="F606" s="208"/>
      <c r="G606" s="209"/>
    </row>
    <row r="607" spans="2:7">
      <c r="B607" s="208"/>
      <c r="C607" s="208"/>
      <c r="D607" s="208"/>
      <c r="E607" s="208"/>
      <c r="F607" s="208"/>
      <c r="G607" s="209"/>
    </row>
    <row r="608" spans="2:7">
      <c r="B608" s="208"/>
      <c r="C608" s="208"/>
      <c r="D608" s="208"/>
      <c r="E608" s="208"/>
      <c r="F608" s="208"/>
      <c r="G608" s="209"/>
    </row>
    <row r="609" spans="2:7">
      <c r="B609" s="208"/>
      <c r="C609" s="208"/>
      <c r="D609" s="208"/>
      <c r="E609" s="208"/>
      <c r="F609" s="208"/>
      <c r="G609" s="209"/>
    </row>
    <row r="610" spans="2:7">
      <c r="B610" s="208"/>
      <c r="C610" s="208"/>
      <c r="D610" s="208"/>
      <c r="E610" s="208"/>
      <c r="F610" s="208"/>
      <c r="G610" s="209"/>
    </row>
    <row r="611" spans="2:7">
      <c r="B611" s="208"/>
      <c r="C611" s="208"/>
      <c r="D611" s="208"/>
      <c r="E611" s="208"/>
      <c r="F611" s="208"/>
      <c r="G611" s="209"/>
    </row>
    <row r="612" spans="2:7">
      <c r="B612" s="208"/>
      <c r="C612" s="208"/>
      <c r="D612" s="208"/>
      <c r="E612" s="208"/>
      <c r="F612" s="208"/>
      <c r="G612" s="209"/>
    </row>
    <row r="613" spans="2:7">
      <c r="B613" s="208"/>
      <c r="C613" s="208"/>
      <c r="D613" s="208"/>
      <c r="E613" s="208"/>
      <c r="F613" s="208"/>
      <c r="G613" s="209"/>
    </row>
    <row r="614" spans="2:7">
      <c r="B614" s="208"/>
      <c r="C614" s="208"/>
      <c r="D614" s="208"/>
      <c r="E614" s="208"/>
      <c r="F614" s="208"/>
      <c r="G614" s="209"/>
    </row>
    <row r="615" spans="2:7">
      <c r="B615" s="208"/>
      <c r="C615" s="208"/>
      <c r="D615" s="208"/>
      <c r="E615" s="208"/>
      <c r="F615" s="208"/>
      <c r="G615" s="209"/>
    </row>
    <row r="616" spans="2:7">
      <c r="B616" s="208"/>
      <c r="C616" s="208"/>
      <c r="D616" s="208"/>
      <c r="E616" s="208"/>
      <c r="F616" s="208"/>
      <c r="G616" s="209"/>
    </row>
    <row r="617" spans="2:7">
      <c r="B617" s="208"/>
      <c r="C617" s="208"/>
      <c r="D617" s="208"/>
      <c r="E617" s="208"/>
      <c r="F617" s="208"/>
      <c r="G617" s="209"/>
    </row>
    <row r="618" spans="2:7">
      <c r="B618" s="208"/>
      <c r="C618" s="208"/>
      <c r="D618" s="208"/>
      <c r="E618" s="208"/>
      <c r="F618" s="208"/>
      <c r="G618" s="209"/>
    </row>
    <row r="619" spans="2:7">
      <c r="B619" s="208"/>
      <c r="C619" s="208"/>
      <c r="D619" s="208"/>
      <c r="E619" s="208"/>
      <c r="F619" s="208"/>
      <c r="G619" s="209"/>
    </row>
    <row r="620" spans="2:7">
      <c r="B620" s="208"/>
      <c r="C620" s="208"/>
      <c r="D620" s="208"/>
      <c r="E620" s="208"/>
      <c r="F620" s="208"/>
      <c r="G620" s="209"/>
    </row>
    <row r="621" spans="2:7">
      <c r="B621" s="208"/>
      <c r="C621" s="208"/>
      <c r="D621" s="208"/>
      <c r="E621" s="208"/>
      <c r="F621" s="208"/>
      <c r="G621" s="209"/>
    </row>
    <row r="622" spans="2:7">
      <c r="B622" s="208"/>
      <c r="C622" s="208"/>
      <c r="D622" s="208"/>
      <c r="E622" s="208"/>
      <c r="F622" s="208"/>
      <c r="G622" s="209"/>
    </row>
    <row r="623" spans="2:7">
      <c r="B623" s="208"/>
      <c r="C623" s="208"/>
      <c r="D623" s="208"/>
      <c r="E623" s="208"/>
      <c r="F623" s="208"/>
      <c r="G623" s="209"/>
    </row>
    <row r="624" spans="2:7">
      <c r="B624" s="208"/>
      <c r="C624" s="208"/>
      <c r="D624" s="208"/>
      <c r="E624" s="208"/>
      <c r="F624" s="208"/>
      <c r="G624" s="209"/>
    </row>
    <row r="625" spans="2:7">
      <c r="B625" s="208"/>
      <c r="C625" s="208"/>
      <c r="D625" s="208"/>
      <c r="E625" s="208"/>
      <c r="F625" s="208"/>
      <c r="G625" s="209"/>
    </row>
    <row r="626" spans="2:7">
      <c r="B626" s="208"/>
      <c r="C626" s="208"/>
      <c r="D626" s="208"/>
      <c r="E626" s="208"/>
      <c r="F626" s="208"/>
      <c r="G626" s="209"/>
    </row>
    <row r="627" spans="2:7">
      <c r="B627" s="208"/>
      <c r="C627" s="208"/>
      <c r="D627" s="208"/>
      <c r="E627" s="208"/>
      <c r="F627" s="208"/>
      <c r="G627" s="209"/>
    </row>
    <row r="628" spans="2:7">
      <c r="B628" s="208"/>
      <c r="C628" s="208"/>
      <c r="D628" s="208"/>
      <c r="E628" s="208"/>
      <c r="F628" s="208"/>
      <c r="G628" s="209"/>
    </row>
    <row r="629" spans="2:7">
      <c r="B629" s="208"/>
      <c r="C629" s="208"/>
      <c r="D629" s="208"/>
      <c r="E629" s="208"/>
      <c r="F629" s="208"/>
      <c r="G629" s="209"/>
    </row>
    <row r="630" spans="2:7">
      <c r="B630" s="208"/>
      <c r="C630" s="208"/>
      <c r="D630" s="208"/>
      <c r="E630" s="208"/>
      <c r="F630" s="208"/>
      <c r="G630" s="209"/>
    </row>
    <row r="631" spans="2:7">
      <c r="B631" s="208"/>
      <c r="C631" s="208"/>
      <c r="D631" s="208"/>
      <c r="E631" s="208"/>
      <c r="F631" s="208"/>
      <c r="G631" s="209"/>
    </row>
    <row r="632" spans="2:7">
      <c r="B632" s="208"/>
      <c r="C632" s="208"/>
      <c r="D632" s="208"/>
      <c r="E632" s="208"/>
      <c r="F632" s="208"/>
      <c r="G632" s="209"/>
    </row>
    <row r="633" spans="2:7">
      <c r="B633" s="208"/>
      <c r="C633" s="208"/>
      <c r="D633" s="208"/>
      <c r="E633" s="208"/>
      <c r="F633" s="208"/>
      <c r="G633" s="209"/>
    </row>
    <row r="634" spans="2:7">
      <c r="B634" s="208"/>
      <c r="C634" s="208"/>
      <c r="D634" s="208"/>
      <c r="E634" s="208"/>
      <c r="F634" s="208"/>
      <c r="G634" s="209"/>
    </row>
    <row r="635" spans="2:7">
      <c r="B635" s="208"/>
      <c r="C635" s="208"/>
      <c r="D635" s="208"/>
      <c r="E635" s="208"/>
      <c r="F635" s="208"/>
      <c r="G635" s="209"/>
    </row>
    <row r="636" spans="2:7">
      <c r="B636" s="208"/>
      <c r="C636" s="208"/>
      <c r="D636" s="208"/>
      <c r="E636" s="208"/>
      <c r="F636" s="208"/>
      <c r="G636" s="209"/>
    </row>
    <row r="637" spans="2:7">
      <c r="B637" s="208"/>
      <c r="C637" s="208"/>
      <c r="D637" s="208"/>
      <c r="E637" s="208"/>
      <c r="F637" s="208"/>
      <c r="G637" s="209"/>
    </row>
    <row r="638" spans="2:7">
      <c r="B638" s="208"/>
      <c r="C638" s="208"/>
      <c r="D638" s="208"/>
      <c r="E638" s="208"/>
      <c r="F638" s="208"/>
      <c r="G638" s="209"/>
    </row>
    <row r="639" spans="2:7">
      <c r="B639" s="208"/>
      <c r="C639" s="208"/>
      <c r="D639" s="208"/>
      <c r="E639" s="208"/>
      <c r="F639" s="208"/>
      <c r="G639" s="209"/>
    </row>
    <row r="640" spans="2:7">
      <c r="B640" s="208"/>
      <c r="C640" s="208"/>
      <c r="D640" s="208"/>
      <c r="E640" s="208"/>
      <c r="F640" s="208"/>
      <c r="G640" s="209"/>
    </row>
    <row r="641" spans="2:7">
      <c r="B641" s="208"/>
      <c r="C641" s="208"/>
      <c r="D641" s="208"/>
      <c r="E641" s="208"/>
      <c r="F641" s="208"/>
      <c r="G641" s="209"/>
    </row>
    <row r="642" spans="2:7">
      <c r="B642" s="208"/>
      <c r="C642" s="208"/>
      <c r="D642" s="208"/>
      <c r="E642" s="208"/>
      <c r="F642" s="208"/>
      <c r="G642" s="209"/>
    </row>
    <row r="643" spans="2:7">
      <c r="B643" s="208"/>
      <c r="C643" s="208"/>
      <c r="D643" s="208"/>
      <c r="E643" s="208"/>
      <c r="F643" s="208"/>
      <c r="G643" s="209"/>
    </row>
    <row r="644" spans="2:7">
      <c r="B644" s="208"/>
      <c r="C644" s="208"/>
      <c r="D644" s="208"/>
      <c r="E644" s="208"/>
      <c r="F644" s="208"/>
      <c r="G644" s="209"/>
    </row>
    <row r="645" spans="2:7">
      <c r="B645" s="208"/>
      <c r="C645" s="208"/>
      <c r="D645" s="208"/>
      <c r="E645" s="208"/>
      <c r="F645" s="208"/>
      <c r="G645" s="209"/>
    </row>
    <row r="646" spans="2:7">
      <c r="B646" s="208"/>
      <c r="C646" s="208"/>
      <c r="D646" s="208"/>
      <c r="E646" s="208"/>
      <c r="F646" s="208"/>
      <c r="G646" s="209"/>
    </row>
    <row r="647" spans="2:7">
      <c r="B647" s="208"/>
      <c r="C647" s="208"/>
      <c r="D647" s="208"/>
      <c r="E647" s="208"/>
      <c r="F647" s="208"/>
      <c r="G647" s="209"/>
    </row>
    <row r="648" spans="2:7">
      <c r="B648" s="208"/>
      <c r="C648" s="208"/>
      <c r="D648" s="208"/>
      <c r="E648" s="208"/>
      <c r="F648" s="208"/>
      <c r="G648" s="209"/>
    </row>
    <row r="649" spans="2:7">
      <c r="B649" s="208"/>
      <c r="C649" s="208"/>
      <c r="D649" s="208"/>
      <c r="E649" s="208"/>
      <c r="F649" s="208"/>
      <c r="G649" s="209"/>
    </row>
    <row r="650" spans="2:7">
      <c r="B650" s="208"/>
      <c r="C650" s="208"/>
      <c r="D650" s="208"/>
      <c r="E650" s="208"/>
      <c r="F650" s="208"/>
      <c r="G650" s="209"/>
    </row>
    <row r="651" spans="2:7">
      <c r="B651" s="208"/>
      <c r="C651" s="208"/>
      <c r="D651" s="208"/>
      <c r="E651" s="208"/>
      <c r="F651" s="208"/>
      <c r="G651" s="209"/>
    </row>
    <row r="652" spans="2:7">
      <c r="B652" s="208"/>
      <c r="C652" s="208"/>
      <c r="D652" s="208"/>
      <c r="E652" s="208"/>
      <c r="F652" s="208"/>
      <c r="G652" s="209"/>
    </row>
    <row r="653" spans="2:7">
      <c r="B653" s="208"/>
      <c r="C653" s="208"/>
      <c r="D653" s="208"/>
      <c r="E653" s="208"/>
      <c r="F653" s="208"/>
      <c r="G653" s="209"/>
    </row>
    <row r="654" spans="2:7">
      <c r="B654" s="208"/>
      <c r="C654" s="208"/>
      <c r="D654" s="208"/>
      <c r="E654" s="208"/>
      <c r="F654" s="208"/>
      <c r="G654" s="209"/>
    </row>
    <row r="655" spans="2:7">
      <c r="B655" s="208"/>
      <c r="C655" s="208"/>
      <c r="D655" s="208"/>
      <c r="E655" s="208"/>
      <c r="F655" s="208"/>
      <c r="G655" s="209"/>
    </row>
    <row r="656" spans="2:7">
      <c r="B656" s="208"/>
      <c r="C656" s="208"/>
      <c r="D656" s="208"/>
      <c r="E656" s="208"/>
      <c r="F656" s="208"/>
      <c r="G656" s="209"/>
    </row>
    <row r="657" spans="2:7">
      <c r="B657" s="208"/>
      <c r="C657" s="208"/>
      <c r="D657" s="208"/>
      <c r="E657" s="208"/>
      <c r="F657" s="208"/>
      <c r="G657" s="209"/>
    </row>
    <row r="658" spans="2:7">
      <c r="B658" s="208"/>
      <c r="C658" s="208"/>
      <c r="D658" s="208"/>
      <c r="E658" s="208"/>
      <c r="F658" s="208"/>
      <c r="G658" s="209"/>
    </row>
    <row r="659" spans="2:7">
      <c r="B659" s="208"/>
      <c r="C659" s="208"/>
      <c r="D659" s="208"/>
      <c r="E659" s="208"/>
      <c r="F659" s="208"/>
      <c r="G659" s="209"/>
    </row>
    <row r="660" spans="2:7">
      <c r="B660" s="208"/>
      <c r="C660" s="208"/>
      <c r="D660" s="208"/>
      <c r="E660" s="208"/>
      <c r="F660" s="208"/>
      <c r="G660" s="209"/>
    </row>
    <row r="661" spans="2:7">
      <c r="B661" s="208"/>
      <c r="C661" s="208"/>
      <c r="D661" s="208"/>
      <c r="E661" s="208"/>
      <c r="F661" s="208"/>
      <c r="G661" s="209"/>
    </row>
    <row r="662" spans="2:7">
      <c r="B662" s="208"/>
      <c r="C662" s="208"/>
      <c r="D662" s="208"/>
      <c r="E662" s="208"/>
      <c r="F662" s="208"/>
      <c r="G662" s="209"/>
    </row>
    <row r="663" spans="2:7">
      <c r="B663" s="208"/>
      <c r="C663" s="208"/>
      <c r="D663" s="208"/>
      <c r="E663" s="208"/>
      <c r="F663" s="208"/>
      <c r="G663" s="209"/>
    </row>
    <row r="664" spans="2:7">
      <c r="B664" s="208"/>
      <c r="C664" s="208"/>
      <c r="D664" s="208"/>
      <c r="E664" s="208"/>
      <c r="F664" s="208"/>
      <c r="G664" s="209"/>
    </row>
    <row r="665" spans="2:7">
      <c r="B665" s="208"/>
      <c r="C665" s="208"/>
      <c r="D665" s="208"/>
      <c r="E665" s="208"/>
      <c r="F665" s="208"/>
      <c r="G665" s="209"/>
    </row>
    <row r="666" spans="2:7">
      <c r="B666" s="208"/>
      <c r="C666" s="208"/>
      <c r="D666" s="208"/>
      <c r="E666" s="208"/>
      <c r="F666" s="208"/>
      <c r="G666" s="209"/>
    </row>
    <row r="667" spans="2:7">
      <c r="B667" s="208"/>
      <c r="C667" s="208"/>
      <c r="D667" s="208"/>
      <c r="E667" s="208"/>
      <c r="F667" s="208"/>
      <c r="G667" s="209"/>
    </row>
    <row r="668" spans="2:7">
      <c r="B668" s="208"/>
      <c r="C668" s="208"/>
      <c r="D668" s="208"/>
      <c r="E668" s="208"/>
      <c r="F668" s="208"/>
      <c r="G668" s="209"/>
    </row>
    <row r="669" spans="2:7">
      <c r="B669" s="208"/>
      <c r="C669" s="208"/>
      <c r="D669" s="208"/>
      <c r="E669" s="208"/>
      <c r="F669" s="208"/>
      <c r="G669" s="209"/>
    </row>
    <row r="670" spans="2:7">
      <c r="B670" s="208"/>
      <c r="C670" s="208"/>
      <c r="D670" s="208"/>
      <c r="E670" s="208"/>
      <c r="F670" s="208"/>
      <c r="G670" s="209"/>
    </row>
    <row r="671" spans="2:7">
      <c r="B671" s="208"/>
      <c r="C671" s="208"/>
      <c r="D671" s="208"/>
      <c r="E671" s="208"/>
      <c r="F671" s="208"/>
      <c r="G671" s="209"/>
    </row>
    <row r="672" spans="2:7">
      <c r="B672" s="208"/>
      <c r="C672" s="208"/>
      <c r="D672" s="208"/>
      <c r="E672" s="208"/>
      <c r="F672" s="208"/>
      <c r="G672" s="209"/>
    </row>
    <row r="673" spans="2:7">
      <c r="B673" s="208"/>
      <c r="C673" s="208"/>
      <c r="D673" s="208"/>
      <c r="E673" s="208"/>
      <c r="F673" s="208"/>
      <c r="G673" s="209"/>
    </row>
    <row r="674" spans="2:7">
      <c r="B674" s="208"/>
      <c r="C674" s="208"/>
      <c r="D674" s="208"/>
      <c r="E674" s="208"/>
      <c r="F674" s="208"/>
      <c r="G674" s="209"/>
    </row>
    <row r="675" spans="2:7">
      <c r="B675" s="208"/>
      <c r="C675" s="208"/>
      <c r="D675" s="208"/>
      <c r="E675" s="208"/>
      <c r="F675" s="208"/>
      <c r="G675" s="209"/>
    </row>
    <row r="676" spans="2:7">
      <c r="B676" s="208"/>
      <c r="C676" s="208"/>
      <c r="D676" s="208"/>
      <c r="E676" s="208"/>
      <c r="F676" s="208"/>
      <c r="G676" s="209"/>
    </row>
    <row r="677" spans="2:7">
      <c r="B677" s="208"/>
      <c r="C677" s="208"/>
      <c r="D677" s="208"/>
      <c r="E677" s="208"/>
      <c r="F677" s="208"/>
      <c r="G677" s="209"/>
    </row>
    <row r="678" spans="2:7">
      <c r="B678" s="208"/>
      <c r="C678" s="208"/>
      <c r="D678" s="208"/>
      <c r="E678" s="208"/>
      <c r="F678" s="208"/>
      <c r="G678" s="209"/>
    </row>
    <row r="679" spans="2:7">
      <c r="B679" s="208"/>
      <c r="C679" s="208"/>
      <c r="D679" s="208"/>
      <c r="E679" s="208"/>
      <c r="F679" s="208"/>
      <c r="G679" s="209"/>
    </row>
    <row r="680" spans="2:7">
      <c r="B680" s="208"/>
      <c r="C680" s="208"/>
      <c r="D680" s="208"/>
      <c r="E680" s="208"/>
      <c r="F680" s="208"/>
      <c r="G680" s="209"/>
    </row>
    <row r="681" spans="2:7">
      <c r="B681" s="208"/>
      <c r="C681" s="208"/>
      <c r="D681" s="208"/>
      <c r="E681" s="208"/>
      <c r="F681" s="208"/>
      <c r="G681" s="209"/>
    </row>
    <row r="682" spans="2:7">
      <c r="B682" s="208"/>
      <c r="C682" s="208"/>
      <c r="D682" s="208"/>
      <c r="E682" s="208"/>
      <c r="F682" s="208"/>
      <c r="G682" s="209"/>
    </row>
    <row r="683" spans="2:7">
      <c r="B683" s="208"/>
      <c r="C683" s="208"/>
      <c r="D683" s="208"/>
      <c r="E683" s="208"/>
      <c r="F683" s="208"/>
      <c r="G683" s="209"/>
    </row>
    <row r="684" spans="2:7">
      <c r="B684" s="208"/>
      <c r="C684" s="208"/>
      <c r="D684" s="208"/>
      <c r="E684" s="208"/>
      <c r="F684" s="208"/>
      <c r="G684" s="209"/>
    </row>
    <row r="685" spans="2:7">
      <c r="B685" s="208"/>
      <c r="C685" s="208"/>
      <c r="D685" s="208"/>
      <c r="E685" s="208"/>
      <c r="F685" s="208"/>
      <c r="G685" s="209"/>
    </row>
    <row r="686" spans="2:7">
      <c r="B686" s="208"/>
      <c r="C686" s="208"/>
      <c r="D686" s="208"/>
      <c r="E686" s="208"/>
      <c r="F686" s="208"/>
      <c r="G686" s="209"/>
    </row>
    <row r="687" spans="2:7">
      <c r="B687" s="208"/>
      <c r="C687" s="208"/>
      <c r="D687" s="208"/>
      <c r="E687" s="208"/>
      <c r="F687" s="208"/>
      <c r="G687" s="209"/>
    </row>
    <row r="688" spans="2:7">
      <c r="B688" s="208"/>
      <c r="C688" s="208"/>
      <c r="D688" s="208"/>
      <c r="E688" s="208"/>
      <c r="F688" s="208"/>
      <c r="G688" s="209"/>
    </row>
    <row r="689" spans="2:7">
      <c r="B689" s="208"/>
      <c r="C689" s="208"/>
      <c r="D689" s="208"/>
      <c r="E689" s="208"/>
      <c r="F689" s="208"/>
      <c r="G689" s="209"/>
    </row>
    <row r="690" spans="2:7">
      <c r="B690" s="208"/>
      <c r="C690" s="208"/>
      <c r="D690" s="208"/>
      <c r="E690" s="208"/>
      <c r="F690" s="208"/>
      <c r="G690" s="209"/>
    </row>
    <row r="691" spans="2:7">
      <c r="B691" s="208"/>
      <c r="C691" s="208"/>
      <c r="D691" s="208"/>
      <c r="E691" s="208"/>
      <c r="F691" s="208"/>
      <c r="G691" s="209"/>
    </row>
    <row r="692" spans="2:7">
      <c r="B692" s="208"/>
      <c r="C692" s="208"/>
      <c r="D692" s="208"/>
      <c r="E692" s="208"/>
      <c r="F692" s="208"/>
      <c r="G692" s="209"/>
    </row>
    <row r="693" spans="2:7">
      <c r="B693" s="208"/>
      <c r="C693" s="208"/>
      <c r="D693" s="208"/>
      <c r="E693" s="208"/>
      <c r="F693" s="208"/>
      <c r="G693" s="209"/>
    </row>
    <row r="694" spans="2:7">
      <c r="B694" s="208"/>
      <c r="C694" s="208"/>
      <c r="D694" s="208"/>
      <c r="E694" s="208"/>
      <c r="F694" s="208"/>
      <c r="G694" s="209"/>
    </row>
    <row r="695" spans="2:7">
      <c r="B695" s="208"/>
      <c r="C695" s="208"/>
      <c r="D695" s="208"/>
      <c r="E695" s="208"/>
      <c r="F695" s="208"/>
      <c r="G695" s="209"/>
    </row>
    <row r="696" spans="2:7">
      <c r="B696" s="208"/>
      <c r="C696" s="208"/>
      <c r="D696" s="208"/>
      <c r="E696" s="208"/>
      <c r="F696" s="208"/>
      <c r="G696" s="209"/>
    </row>
    <row r="697" spans="2:7">
      <c r="B697" s="208"/>
      <c r="C697" s="208"/>
      <c r="D697" s="208"/>
      <c r="E697" s="208"/>
      <c r="F697" s="208"/>
      <c r="G697" s="209"/>
    </row>
    <row r="698" spans="2:7">
      <c r="B698" s="208"/>
      <c r="C698" s="208"/>
      <c r="D698" s="208"/>
      <c r="E698" s="208"/>
      <c r="F698" s="208"/>
      <c r="G698" s="209"/>
    </row>
    <row r="699" spans="2:7">
      <c r="B699" s="208"/>
      <c r="C699" s="208"/>
      <c r="D699" s="208"/>
      <c r="E699" s="208"/>
      <c r="F699" s="208"/>
      <c r="G699" s="209"/>
    </row>
    <row r="700" spans="2:7">
      <c r="B700" s="208"/>
      <c r="C700" s="208"/>
      <c r="D700" s="208"/>
      <c r="E700" s="208"/>
      <c r="F700" s="208"/>
      <c r="G700" s="209"/>
    </row>
    <row r="701" spans="2:7">
      <c r="B701" s="208"/>
      <c r="C701" s="208"/>
      <c r="D701" s="208"/>
      <c r="E701" s="208"/>
      <c r="F701" s="208"/>
      <c r="G701" s="209"/>
    </row>
    <row r="702" spans="2:7">
      <c r="B702" s="208"/>
      <c r="C702" s="208"/>
      <c r="D702" s="208"/>
      <c r="E702" s="208"/>
      <c r="F702" s="208"/>
      <c r="G702" s="209"/>
    </row>
    <row r="703" spans="2:7">
      <c r="B703" s="208"/>
      <c r="C703" s="208"/>
      <c r="D703" s="208"/>
      <c r="E703" s="208"/>
      <c r="F703" s="208"/>
      <c r="G703" s="209"/>
    </row>
    <row r="704" spans="2:7">
      <c r="B704" s="208"/>
      <c r="C704" s="208"/>
      <c r="D704" s="208"/>
      <c r="E704" s="208"/>
      <c r="F704" s="208"/>
      <c r="G704" s="209"/>
    </row>
    <row r="705" spans="2:7">
      <c r="B705" s="208"/>
      <c r="C705" s="208"/>
      <c r="D705" s="208"/>
      <c r="E705" s="208"/>
      <c r="F705" s="208"/>
      <c r="G705" s="209"/>
    </row>
    <row r="706" spans="2:7">
      <c r="B706" s="208"/>
      <c r="C706" s="208"/>
      <c r="D706" s="208"/>
      <c r="E706" s="208"/>
      <c r="F706" s="208"/>
      <c r="G706" s="209"/>
    </row>
    <row r="707" spans="2:7">
      <c r="B707" s="208"/>
      <c r="C707" s="208"/>
      <c r="D707" s="208"/>
      <c r="E707" s="208"/>
      <c r="F707" s="208"/>
      <c r="G707" s="209"/>
    </row>
    <row r="708" spans="2:7">
      <c r="B708" s="208"/>
      <c r="C708" s="208"/>
      <c r="D708" s="208"/>
      <c r="E708" s="208"/>
      <c r="F708" s="208"/>
      <c r="G708" s="209"/>
    </row>
    <row r="709" spans="2:7">
      <c r="B709" s="208"/>
      <c r="C709" s="208"/>
      <c r="D709" s="208"/>
      <c r="E709" s="208"/>
      <c r="F709" s="208"/>
      <c r="G709" s="209"/>
    </row>
    <row r="710" spans="2:7">
      <c r="B710" s="208"/>
      <c r="C710" s="208"/>
      <c r="D710" s="208"/>
      <c r="E710" s="208"/>
      <c r="F710" s="208"/>
      <c r="G710" s="209"/>
    </row>
    <row r="711" spans="2:7">
      <c r="B711" s="208"/>
      <c r="C711" s="208"/>
      <c r="D711" s="208"/>
      <c r="E711" s="208"/>
      <c r="F711" s="208"/>
      <c r="G711" s="209"/>
    </row>
    <row r="712" spans="2:7">
      <c r="B712" s="208"/>
      <c r="C712" s="208"/>
      <c r="D712" s="208"/>
      <c r="E712" s="208"/>
      <c r="F712" s="208"/>
      <c r="G712" s="209"/>
    </row>
    <row r="713" spans="2:7">
      <c r="B713" s="208"/>
      <c r="C713" s="208"/>
      <c r="D713" s="208"/>
      <c r="E713" s="208"/>
      <c r="F713" s="208"/>
      <c r="G713" s="209"/>
    </row>
    <row r="714" spans="2:7">
      <c r="B714" s="208"/>
      <c r="C714" s="208"/>
      <c r="D714" s="208"/>
      <c r="E714" s="208"/>
      <c r="F714" s="208"/>
      <c r="G714" s="209"/>
    </row>
    <row r="715" spans="2:7">
      <c r="B715" s="208"/>
      <c r="C715" s="208"/>
      <c r="D715" s="208"/>
      <c r="E715" s="208"/>
      <c r="F715" s="208"/>
      <c r="G715" s="209"/>
    </row>
    <row r="716" spans="2:7">
      <c r="B716" s="208"/>
      <c r="C716" s="208"/>
      <c r="D716" s="208"/>
      <c r="E716" s="208"/>
      <c r="F716" s="208"/>
      <c r="G716" s="209"/>
    </row>
    <row r="717" spans="2:7">
      <c r="B717" s="208"/>
      <c r="C717" s="208"/>
      <c r="D717" s="208"/>
      <c r="E717" s="208"/>
      <c r="F717" s="208"/>
      <c r="G717" s="209"/>
    </row>
    <row r="718" spans="2:7">
      <c r="B718" s="208"/>
      <c r="C718" s="208"/>
      <c r="D718" s="208"/>
      <c r="E718" s="208"/>
      <c r="F718" s="208"/>
      <c r="G718" s="209"/>
    </row>
    <row r="719" spans="2:7">
      <c r="B719" s="208"/>
      <c r="C719" s="208"/>
      <c r="D719" s="208"/>
      <c r="E719" s="208"/>
      <c r="F719" s="208"/>
      <c r="G719" s="209"/>
    </row>
    <row r="720" spans="2:7">
      <c r="B720" s="208"/>
      <c r="C720" s="208"/>
      <c r="D720" s="208"/>
      <c r="E720" s="208"/>
      <c r="F720" s="208"/>
      <c r="G720" s="209"/>
    </row>
    <row r="721" spans="2:7">
      <c r="B721" s="208"/>
      <c r="C721" s="208"/>
      <c r="D721" s="208"/>
      <c r="E721" s="208"/>
      <c r="F721" s="208"/>
      <c r="G721" s="209"/>
    </row>
    <row r="722" spans="2:7">
      <c r="B722" s="208"/>
      <c r="C722" s="208"/>
      <c r="D722" s="208"/>
      <c r="E722" s="208"/>
      <c r="F722" s="208"/>
      <c r="G722" s="209"/>
    </row>
    <row r="723" spans="2:7">
      <c r="B723" s="208"/>
      <c r="C723" s="208"/>
      <c r="D723" s="208"/>
      <c r="E723" s="208"/>
      <c r="F723" s="208"/>
      <c r="G723" s="209"/>
    </row>
    <row r="724" spans="2:7">
      <c r="B724" s="208"/>
      <c r="C724" s="208"/>
      <c r="D724" s="208"/>
      <c r="E724" s="208"/>
      <c r="F724" s="208"/>
      <c r="G724" s="209"/>
    </row>
    <row r="725" spans="2:7">
      <c r="B725" s="208"/>
      <c r="C725" s="208"/>
      <c r="D725" s="208"/>
      <c r="E725" s="208"/>
      <c r="F725" s="208"/>
      <c r="G725" s="209"/>
    </row>
    <row r="726" spans="2:7">
      <c r="B726" s="208"/>
      <c r="C726" s="208"/>
      <c r="D726" s="208"/>
      <c r="E726" s="208"/>
      <c r="F726" s="208"/>
      <c r="G726" s="209"/>
    </row>
    <row r="727" spans="2:7">
      <c r="B727" s="208"/>
      <c r="C727" s="208"/>
      <c r="D727" s="208"/>
      <c r="E727" s="208"/>
      <c r="F727" s="208"/>
      <c r="G727" s="209"/>
    </row>
    <row r="728" spans="2:7">
      <c r="B728" s="208"/>
      <c r="C728" s="208"/>
      <c r="D728" s="208"/>
      <c r="E728" s="208"/>
      <c r="F728" s="208"/>
      <c r="G728" s="209"/>
    </row>
    <row r="729" spans="2:7">
      <c r="B729" s="208"/>
      <c r="C729" s="208"/>
      <c r="D729" s="208"/>
      <c r="E729" s="208"/>
      <c r="F729" s="208"/>
      <c r="G729" s="209"/>
    </row>
    <row r="730" spans="2:7">
      <c r="B730" s="208"/>
      <c r="C730" s="208"/>
      <c r="D730" s="208"/>
      <c r="E730" s="208"/>
      <c r="F730" s="208"/>
      <c r="G730" s="209"/>
    </row>
    <row r="731" spans="2:7">
      <c r="B731" s="208"/>
      <c r="C731" s="208"/>
      <c r="D731" s="208"/>
      <c r="E731" s="208"/>
      <c r="F731" s="208"/>
      <c r="G731" s="209"/>
    </row>
    <row r="732" spans="2:7">
      <c r="B732" s="208"/>
      <c r="C732" s="208"/>
      <c r="D732" s="208"/>
      <c r="E732" s="208"/>
      <c r="F732" s="208"/>
      <c r="G732" s="209"/>
    </row>
    <row r="733" spans="2:7">
      <c r="B733" s="208"/>
      <c r="C733" s="208"/>
      <c r="D733" s="208"/>
      <c r="E733" s="208"/>
      <c r="F733" s="208"/>
      <c r="G733" s="209"/>
    </row>
    <row r="734" spans="2:7">
      <c r="B734" s="208"/>
      <c r="C734" s="208"/>
      <c r="D734" s="208"/>
      <c r="E734" s="208"/>
      <c r="F734" s="208"/>
      <c r="G734" s="209"/>
    </row>
    <row r="735" spans="2:7">
      <c r="B735" s="208"/>
      <c r="C735" s="208"/>
      <c r="D735" s="208"/>
      <c r="E735" s="208"/>
      <c r="F735" s="208"/>
      <c r="G735" s="209"/>
    </row>
    <row r="736" spans="2:7">
      <c r="B736" s="208"/>
      <c r="C736" s="208"/>
      <c r="D736" s="208"/>
      <c r="E736" s="208"/>
      <c r="F736" s="208"/>
      <c r="G736" s="209"/>
    </row>
    <row r="737" spans="2:7">
      <c r="B737" s="208"/>
      <c r="C737" s="208"/>
      <c r="D737" s="208"/>
      <c r="E737" s="208"/>
      <c r="F737" s="208"/>
      <c r="G737" s="209"/>
    </row>
    <row r="738" spans="2:7">
      <c r="B738" s="208"/>
      <c r="C738" s="208"/>
      <c r="D738" s="208"/>
      <c r="E738" s="208"/>
      <c r="F738" s="208"/>
      <c r="G738" s="209"/>
    </row>
    <row r="739" spans="2:7">
      <c r="B739" s="208"/>
      <c r="C739" s="208"/>
      <c r="D739" s="208"/>
      <c r="E739" s="208"/>
      <c r="F739" s="208"/>
      <c r="G739" s="209"/>
    </row>
    <row r="740" spans="2:7">
      <c r="B740" s="208"/>
      <c r="C740" s="208"/>
      <c r="D740" s="208"/>
      <c r="E740" s="208"/>
      <c r="F740" s="208"/>
      <c r="G740" s="209"/>
    </row>
    <row r="741" spans="2:7">
      <c r="B741" s="208"/>
      <c r="C741" s="208"/>
      <c r="D741" s="208"/>
      <c r="E741" s="208"/>
      <c r="F741" s="208"/>
      <c r="G741" s="209"/>
    </row>
    <row r="742" spans="2:7">
      <c r="B742" s="208"/>
      <c r="C742" s="208"/>
      <c r="D742" s="208"/>
      <c r="E742" s="208"/>
      <c r="F742" s="208"/>
      <c r="G742" s="209"/>
    </row>
    <row r="743" spans="2:7">
      <c r="B743" s="208"/>
      <c r="C743" s="208"/>
      <c r="D743" s="208"/>
      <c r="E743" s="208"/>
      <c r="F743" s="208"/>
      <c r="G743" s="209"/>
    </row>
    <row r="744" spans="2:7">
      <c r="B744" s="208"/>
      <c r="C744" s="208"/>
      <c r="D744" s="208"/>
      <c r="E744" s="208"/>
      <c r="F744" s="208"/>
      <c r="G744" s="209"/>
    </row>
    <row r="745" spans="2:7">
      <c r="B745" s="208"/>
      <c r="C745" s="208"/>
      <c r="D745" s="208"/>
      <c r="E745" s="208"/>
      <c r="F745" s="208"/>
      <c r="G745" s="209"/>
    </row>
    <row r="746" spans="2:7">
      <c r="B746" s="208"/>
      <c r="C746" s="208"/>
      <c r="D746" s="208"/>
      <c r="E746" s="208"/>
      <c r="F746" s="208"/>
      <c r="G746" s="209"/>
    </row>
    <row r="747" spans="2:7">
      <c r="B747" s="208"/>
      <c r="C747" s="208"/>
      <c r="D747" s="208"/>
      <c r="E747" s="208"/>
      <c r="F747" s="208"/>
      <c r="G747" s="209"/>
    </row>
    <row r="748" spans="2:7">
      <c r="B748" s="208"/>
      <c r="C748" s="208"/>
      <c r="D748" s="208"/>
      <c r="E748" s="208"/>
      <c r="F748" s="208"/>
      <c r="G748" s="209"/>
    </row>
    <row r="749" spans="2:7">
      <c r="B749" s="208"/>
      <c r="C749" s="208"/>
      <c r="D749" s="208"/>
      <c r="E749" s="208"/>
      <c r="F749" s="208"/>
      <c r="G749" s="209"/>
    </row>
    <row r="750" spans="2:7">
      <c r="B750" s="208"/>
      <c r="C750" s="208"/>
      <c r="D750" s="208"/>
      <c r="E750" s="208"/>
      <c r="F750" s="208"/>
      <c r="G750" s="209"/>
    </row>
    <row r="751" spans="2:7">
      <c r="B751" s="208"/>
      <c r="C751" s="208"/>
      <c r="D751" s="208"/>
      <c r="E751" s="208"/>
      <c r="F751" s="208"/>
      <c r="G751" s="209"/>
    </row>
    <row r="752" spans="2:7">
      <c r="B752" s="208"/>
      <c r="C752" s="208"/>
      <c r="D752" s="208"/>
      <c r="E752" s="208"/>
      <c r="F752" s="208"/>
      <c r="G752" s="209"/>
    </row>
    <row r="753" spans="2:7">
      <c r="B753" s="208"/>
      <c r="C753" s="208"/>
      <c r="D753" s="208"/>
      <c r="E753" s="208"/>
      <c r="F753" s="208"/>
      <c r="G753" s="209"/>
    </row>
    <row r="754" spans="2:7">
      <c r="B754" s="208"/>
      <c r="C754" s="208"/>
      <c r="D754" s="208"/>
      <c r="E754" s="208"/>
      <c r="F754" s="208"/>
      <c r="G754" s="209"/>
    </row>
    <row r="755" spans="2:7">
      <c r="B755" s="208"/>
      <c r="C755" s="208"/>
      <c r="D755" s="208"/>
      <c r="E755" s="208"/>
      <c r="F755" s="208"/>
      <c r="G755" s="209"/>
    </row>
    <row r="756" spans="2:7">
      <c r="B756" s="208"/>
      <c r="C756" s="208"/>
      <c r="D756" s="208"/>
      <c r="E756" s="208"/>
      <c r="F756" s="208"/>
      <c r="G756" s="209"/>
    </row>
    <row r="757" spans="2:7">
      <c r="B757" s="208"/>
      <c r="C757" s="208"/>
      <c r="D757" s="208"/>
      <c r="E757" s="208"/>
      <c r="F757" s="208"/>
      <c r="G757" s="209"/>
    </row>
    <row r="758" spans="2:7">
      <c r="B758" s="208"/>
      <c r="C758" s="208"/>
      <c r="D758" s="208"/>
      <c r="E758" s="208"/>
      <c r="F758" s="208"/>
      <c r="G758" s="209"/>
    </row>
    <row r="759" spans="2:7">
      <c r="B759" s="208"/>
      <c r="C759" s="208"/>
      <c r="D759" s="208"/>
      <c r="E759" s="208"/>
      <c r="F759" s="208"/>
      <c r="G759" s="209"/>
    </row>
    <row r="760" spans="2:7">
      <c r="B760" s="208"/>
      <c r="C760" s="208"/>
      <c r="D760" s="208"/>
      <c r="E760" s="208"/>
      <c r="F760" s="208"/>
      <c r="G760" s="209"/>
    </row>
    <row r="761" spans="2:7">
      <c r="B761" s="208"/>
      <c r="C761" s="208"/>
      <c r="D761" s="208"/>
      <c r="E761" s="208"/>
      <c r="F761" s="208"/>
      <c r="G761" s="209"/>
    </row>
    <row r="762" spans="2:7">
      <c r="B762" s="208"/>
      <c r="C762" s="208"/>
      <c r="D762" s="208"/>
      <c r="E762" s="208"/>
      <c r="F762" s="208"/>
      <c r="G762" s="209"/>
    </row>
    <row r="763" spans="2:7">
      <c r="B763" s="208"/>
      <c r="C763" s="208"/>
      <c r="D763" s="208"/>
      <c r="E763" s="208"/>
      <c r="F763" s="208"/>
      <c r="G763" s="209"/>
    </row>
    <row r="764" spans="2:7">
      <c r="B764" s="208"/>
      <c r="C764" s="208"/>
      <c r="D764" s="208"/>
      <c r="E764" s="208"/>
      <c r="F764" s="208"/>
      <c r="G764" s="209"/>
    </row>
    <row r="765" spans="2:7">
      <c r="B765" s="208"/>
      <c r="C765" s="208"/>
      <c r="D765" s="208"/>
      <c r="E765" s="208"/>
      <c r="F765" s="208"/>
      <c r="G765" s="209"/>
    </row>
    <row r="766" spans="2:7">
      <c r="B766" s="208"/>
      <c r="C766" s="208"/>
      <c r="D766" s="208"/>
      <c r="E766" s="208"/>
      <c r="F766" s="208"/>
      <c r="G766" s="209"/>
    </row>
    <row r="767" spans="2:7">
      <c r="B767" s="208"/>
      <c r="C767" s="208"/>
      <c r="D767" s="208"/>
      <c r="E767" s="208"/>
      <c r="F767" s="208"/>
      <c r="G767" s="209"/>
    </row>
    <row r="768" spans="2:7">
      <c r="B768" s="208"/>
      <c r="C768" s="208"/>
      <c r="D768" s="208"/>
      <c r="E768" s="208"/>
      <c r="F768" s="208"/>
      <c r="G768" s="209"/>
    </row>
    <row r="769" spans="2:7">
      <c r="B769" s="208"/>
      <c r="C769" s="208"/>
      <c r="D769" s="208"/>
      <c r="E769" s="208"/>
      <c r="F769" s="208"/>
      <c r="G769" s="209"/>
    </row>
    <row r="770" spans="2:7">
      <c r="B770" s="208"/>
      <c r="C770" s="208"/>
      <c r="D770" s="208"/>
      <c r="E770" s="208"/>
      <c r="F770" s="208"/>
      <c r="G770" s="209"/>
    </row>
    <row r="771" spans="2:7">
      <c r="B771" s="208"/>
      <c r="C771" s="208"/>
      <c r="D771" s="208"/>
      <c r="E771" s="208"/>
      <c r="F771" s="208"/>
      <c r="G771" s="209"/>
    </row>
    <row r="772" spans="2:7">
      <c r="B772" s="208"/>
      <c r="C772" s="208"/>
      <c r="D772" s="208"/>
      <c r="E772" s="208"/>
      <c r="F772" s="208"/>
      <c r="G772" s="209"/>
    </row>
    <row r="773" spans="2:7">
      <c r="B773" s="208"/>
      <c r="C773" s="208"/>
      <c r="D773" s="208"/>
      <c r="E773" s="208"/>
      <c r="F773" s="208"/>
      <c r="G773" s="209"/>
    </row>
    <row r="774" spans="2:7">
      <c r="B774" s="208"/>
      <c r="C774" s="208"/>
      <c r="D774" s="208"/>
      <c r="E774" s="208"/>
      <c r="F774" s="208"/>
      <c r="G774" s="209"/>
    </row>
    <row r="775" spans="2:7">
      <c r="B775" s="208"/>
      <c r="C775" s="208"/>
      <c r="D775" s="208"/>
      <c r="E775" s="208"/>
      <c r="F775" s="208"/>
      <c r="G775" s="209"/>
    </row>
    <row r="776" spans="2:7">
      <c r="B776" s="208"/>
      <c r="C776" s="208"/>
      <c r="D776" s="208"/>
      <c r="E776" s="208"/>
      <c r="F776" s="208"/>
      <c r="G776" s="209"/>
    </row>
    <row r="777" spans="2:7">
      <c r="B777" s="208"/>
      <c r="C777" s="208"/>
      <c r="D777" s="208"/>
      <c r="E777" s="208"/>
      <c r="F777" s="208"/>
      <c r="G777" s="209"/>
    </row>
    <row r="778" spans="2:7">
      <c r="B778" s="208"/>
      <c r="C778" s="208"/>
      <c r="D778" s="208"/>
      <c r="E778" s="208"/>
      <c r="F778" s="208"/>
      <c r="G778" s="209"/>
    </row>
    <row r="779" spans="2:7">
      <c r="B779" s="208"/>
      <c r="C779" s="208"/>
      <c r="D779" s="208"/>
      <c r="E779" s="208"/>
      <c r="F779" s="208"/>
      <c r="G779" s="209"/>
    </row>
    <row r="780" spans="2:7">
      <c r="B780" s="208"/>
      <c r="C780" s="208"/>
      <c r="D780" s="208"/>
      <c r="E780" s="208"/>
      <c r="F780" s="208"/>
      <c r="G780" s="209"/>
    </row>
    <row r="781" spans="2:7">
      <c r="B781" s="208"/>
      <c r="C781" s="208"/>
      <c r="D781" s="208"/>
      <c r="E781" s="208"/>
      <c r="F781" s="208"/>
      <c r="G781" s="209"/>
    </row>
    <row r="782" spans="2:7">
      <c r="B782" s="208"/>
      <c r="C782" s="208"/>
      <c r="D782" s="208"/>
      <c r="E782" s="208"/>
      <c r="F782" s="208"/>
      <c r="G782" s="209"/>
    </row>
    <row r="783" spans="2:7">
      <c r="B783" s="208"/>
      <c r="C783" s="208"/>
      <c r="D783" s="208"/>
      <c r="E783" s="208"/>
      <c r="F783" s="208"/>
      <c r="G783" s="209"/>
    </row>
    <row r="784" spans="2:7">
      <c r="B784" s="208"/>
      <c r="C784" s="208"/>
      <c r="D784" s="208"/>
      <c r="E784" s="208"/>
      <c r="F784" s="208"/>
      <c r="G784" s="209"/>
    </row>
    <row r="785" spans="2:7">
      <c r="B785" s="208"/>
      <c r="C785" s="208"/>
      <c r="D785" s="208"/>
      <c r="E785" s="208"/>
      <c r="F785" s="208"/>
      <c r="G785" s="209"/>
    </row>
    <row r="786" spans="2:7">
      <c r="B786" s="208"/>
      <c r="C786" s="208"/>
      <c r="D786" s="208"/>
      <c r="E786" s="208"/>
      <c r="F786" s="208"/>
      <c r="G786" s="209"/>
    </row>
    <row r="787" spans="2:7">
      <c r="B787" s="208"/>
      <c r="C787" s="208"/>
      <c r="D787" s="208"/>
      <c r="E787" s="208"/>
      <c r="F787" s="208"/>
      <c r="G787" s="209"/>
    </row>
    <row r="788" spans="2:7">
      <c r="B788" s="208"/>
      <c r="C788" s="208"/>
      <c r="D788" s="208"/>
      <c r="E788" s="208"/>
      <c r="F788" s="208"/>
      <c r="G788" s="209"/>
    </row>
    <row r="789" spans="2:7">
      <c r="B789" s="208"/>
      <c r="C789" s="208"/>
      <c r="D789" s="208"/>
      <c r="E789" s="208"/>
      <c r="F789" s="208"/>
      <c r="G789" s="209"/>
    </row>
    <row r="790" spans="2:7">
      <c r="B790" s="208"/>
      <c r="C790" s="208"/>
      <c r="D790" s="208"/>
      <c r="E790" s="208"/>
      <c r="F790" s="208"/>
      <c r="G790" s="209"/>
    </row>
    <row r="791" spans="2:7">
      <c r="B791" s="208"/>
      <c r="C791" s="208"/>
      <c r="D791" s="208"/>
      <c r="E791" s="208"/>
      <c r="F791" s="208"/>
      <c r="G791" s="209"/>
    </row>
    <row r="792" spans="2:7">
      <c r="B792" s="208"/>
      <c r="C792" s="208"/>
      <c r="D792" s="208"/>
      <c r="E792" s="208"/>
      <c r="F792" s="208"/>
      <c r="G792" s="209"/>
    </row>
    <row r="793" spans="2:7">
      <c r="B793" s="208"/>
      <c r="C793" s="208"/>
      <c r="D793" s="208"/>
      <c r="E793" s="208"/>
      <c r="F793" s="208"/>
      <c r="G793" s="209"/>
    </row>
    <row r="794" spans="2:7">
      <c r="B794" s="208"/>
      <c r="C794" s="208"/>
      <c r="D794" s="208"/>
      <c r="E794" s="208"/>
      <c r="F794" s="208"/>
      <c r="G794" s="209"/>
    </row>
    <row r="795" spans="2:7">
      <c r="B795" s="208"/>
      <c r="C795" s="208"/>
      <c r="D795" s="208"/>
      <c r="E795" s="208"/>
      <c r="F795" s="208"/>
      <c r="G795" s="209"/>
    </row>
    <row r="796" spans="2:7">
      <c r="B796" s="208"/>
      <c r="C796" s="208"/>
      <c r="D796" s="208"/>
      <c r="E796" s="208"/>
      <c r="F796" s="208"/>
      <c r="G796" s="209"/>
    </row>
    <row r="797" spans="2:7">
      <c r="B797" s="208"/>
      <c r="C797" s="208"/>
      <c r="D797" s="208"/>
      <c r="E797" s="208"/>
      <c r="F797" s="208"/>
      <c r="G797" s="209"/>
    </row>
    <row r="798" spans="2:7">
      <c r="B798" s="208"/>
      <c r="C798" s="208"/>
      <c r="D798" s="208"/>
      <c r="E798" s="208"/>
      <c r="F798" s="208"/>
      <c r="G798" s="209"/>
    </row>
    <row r="799" spans="2:7">
      <c r="B799" s="208"/>
      <c r="C799" s="208"/>
      <c r="D799" s="208"/>
      <c r="E799" s="208"/>
      <c r="F799" s="208"/>
      <c r="G799" s="209"/>
    </row>
    <row r="800" spans="2:7">
      <c r="B800" s="208"/>
      <c r="C800" s="208"/>
      <c r="D800" s="208"/>
      <c r="E800" s="208"/>
      <c r="F800" s="208"/>
      <c r="G800" s="209"/>
    </row>
    <row r="801" spans="2:7">
      <c r="B801" s="208"/>
      <c r="C801" s="208"/>
      <c r="D801" s="208"/>
      <c r="E801" s="208"/>
      <c r="F801" s="208"/>
      <c r="G801" s="209"/>
    </row>
    <row r="802" spans="2:7">
      <c r="B802" s="208"/>
      <c r="C802" s="208"/>
      <c r="D802" s="208"/>
      <c r="E802" s="208"/>
      <c r="F802" s="208"/>
      <c r="G802" s="209"/>
    </row>
    <row r="803" spans="2:7">
      <c r="B803" s="208"/>
      <c r="C803" s="208"/>
      <c r="D803" s="208"/>
      <c r="E803" s="208"/>
      <c r="F803" s="208"/>
      <c r="G803" s="209"/>
    </row>
    <row r="804" spans="2:7">
      <c r="B804" s="208"/>
      <c r="C804" s="208"/>
      <c r="D804" s="208"/>
      <c r="E804" s="208"/>
      <c r="F804" s="208"/>
      <c r="G804" s="209"/>
    </row>
    <row r="805" spans="2:7">
      <c r="B805" s="208"/>
      <c r="C805" s="208"/>
      <c r="D805" s="208"/>
      <c r="E805" s="208"/>
      <c r="F805" s="208"/>
      <c r="G805" s="209"/>
    </row>
    <row r="806" spans="2:7">
      <c r="B806" s="208"/>
      <c r="C806" s="208"/>
      <c r="D806" s="208"/>
      <c r="E806" s="208"/>
      <c r="F806" s="208"/>
      <c r="G806" s="209"/>
    </row>
    <row r="807" spans="2:7">
      <c r="B807" s="208"/>
      <c r="C807" s="208"/>
      <c r="D807" s="208"/>
      <c r="E807" s="208"/>
      <c r="F807" s="208"/>
      <c r="G807" s="209"/>
    </row>
    <row r="808" spans="2:7">
      <c r="B808" s="208"/>
      <c r="C808" s="208"/>
      <c r="D808" s="208"/>
      <c r="E808" s="208"/>
      <c r="F808" s="208"/>
      <c r="G808" s="209"/>
    </row>
    <row r="809" spans="2:7">
      <c r="B809" s="208"/>
      <c r="C809" s="208"/>
      <c r="D809" s="208"/>
      <c r="E809" s="208"/>
      <c r="F809" s="208"/>
      <c r="G809" s="209"/>
    </row>
    <row r="810" spans="2:7">
      <c r="B810" s="208"/>
      <c r="C810" s="208"/>
      <c r="D810" s="208"/>
      <c r="E810" s="208"/>
      <c r="F810" s="208"/>
      <c r="G810" s="209"/>
    </row>
    <row r="811" spans="2:7">
      <c r="B811" s="208"/>
      <c r="C811" s="208"/>
      <c r="D811" s="208"/>
      <c r="E811" s="208"/>
      <c r="F811" s="208"/>
      <c r="G811" s="209"/>
    </row>
    <row r="812" spans="2:7">
      <c r="B812" s="208"/>
      <c r="C812" s="208"/>
      <c r="D812" s="208"/>
      <c r="E812" s="208"/>
      <c r="F812" s="208"/>
      <c r="G812" s="209"/>
    </row>
    <row r="813" spans="2:7">
      <c r="B813" s="208"/>
      <c r="C813" s="208"/>
      <c r="D813" s="208"/>
      <c r="E813" s="208"/>
      <c r="F813" s="208"/>
      <c r="G813" s="209"/>
    </row>
    <row r="814" spans="2:7">
      <c r="B814" s="208"/>
      <c r="C814" s="208"/>
      <c r="D814" s="208"/>
      <c r="E814" s="208"/>
      <c r="F814" s="208"/>
      <c r="G814" s="209"/>
    </row>
    <row r="815" spans="2:7">
      <c r="B815" s="208"/>
      <c r="C815" s="208"/>
      <c r="D815" s="208"/>
      <c r="E815" s="208"/>
      <c r="F815" s="208"/>
      <c r="G815" s="209"/>
    </row>
    <row r="816" spans="2:7">
      <c r="B816" s="208"/>
      <c r="C816" s="208"/>
      <c r="D816" s="208"/>
      <c r="E816" s="208"/>
      <c r="F816" s="208"/>
      <c r="G816" s="209"/>
    </row>
    <row r="817" spans="2:7">
      <c r="B817" s="208"/>
      <c r="C817" s="208"/>
      <c r="D817" s="208"/>
      <c r="E817" s="208"/>
      <c r="F817" s="208"/>
      <c r="G817" s="209"/>
    </row>
    <row r="818" spans="2:7">
      <c r="B818" s="208"/>
      <c r="C818" s="208"/>
      <c r="D818" s="208"/>
      <c r="E818" s="208"/>
      <c r="F818" s="208"/>
      <c r="G818" s="209"/>
    </row>
    <row r="819" spans="2:7">
      <c r="B819" s="208"/>
      <c r="C819" s="208"/>
      <c r="D819" s="208"/>
      <c r="E819" s="208"/>
      <c r="F819" s="208"/>
      <c r="G819" s="209"/>
    </row>
    <row r="820" spans="2:7">
      <c r="B820" s="208"/>
      <c r="C820" s="208"/>
      <c r="D820" s="208"/>
      <c r="E820" s="208"/>
      <c r="F820" s="208"/>
      <c r="G820" s="209"/>
    </row>
    <row r="821" spans="2:7">
      <c r="B821" s="208"/>
      <c r="C821" s="208"/>
      <c r="D821" s="208"/>
      <c r="E821" s="208"/>
      <c r="F821" s="208"/>
      <c r="G821" s="209"/>
    </row>
    <row r="822" spans="2:7">
      <c r="B822" s="208"/>
      <c r="C822" s="208"/>
      <c r="D822" s="208"/>
      <c r="E822" s="208"/>
      <c r="F822" s="208"/>
      <c r="G822" s="209"/>
    </row>
    <row r="823" spans="2:7">
      <c r="B823" s="208"/>
      <c r="C823" s="208"/>
      <c r="D823" s="208"/>
      <c r="E823" s="208"/>
      <c r="F823" s="208"/>
      <c r="G823" s="209"/>
    </row>
    <row r="824" spans="2:7">
      <c r="B824" s="208"/>
      <c r="C824" s="208"/>
      <c r="D824" s="208"/>
      <c r="E824" s="208"/>
      <c r="F824" s="208"/>
      <c r="G824" s="209"/>
    </row>
    <row r="825" spans="2:7">
      <c r="B825" s="208"/>
      <c r="C825" s="208"/>
      <c r="D825" s="208"/>
      <c r="E825" s="208"/>
      <c r="F825" s="208"/>
      <c r="G825" s="209"/>
    </row>
    <row r="826" spans="2:7">
      <c r="B826" s="208"/>
      <c r="C826" s="208"/>
      <c r="D826" s="208"/>
      <c r="E826" s="208"/>
      <c r="F826" s="208"/>
      <c r="G826" s="209"/>
    </row>
    <row r="827" spans="2:7">
      <c r="B827" s="208"/>
      <c r="C827" s="208"/>
      <c r="D827" s="208"/>
      <c r="E827" s="208"/>
      <c r="F827" s="208"/>
      <c r="G827" s="209"/>
    </row>
    <row r="828" spans="2:7">
      <c r="B828" s="208"/>
      <c r="C828" s="208"/>
      <c r="D828" s="208"/>
      <c r="E828" s="208"/>
      <c r="F828" s="208"/>
      <c r="G828" s="209"/>
    </row>
    <row r="829" spans="2:7">
      <c r="B829" s="208"/>
      <c r="C829" s="208"/>
      <c r="D829" s="208"/>
      <c r="E829" s="208"/>
      <c r="F829" s="208"/>
      <c r="G829" s="209"/>
    </row>
    <row r="830" spans="2:7">
      <c r="B830" s="208"/>
      <c r="C830" s="208"/>
      <c r="D830" s="208"/>
      <c r="E830" s="208"/>
      <c r="F830" s="208"/>
      <c r="G830" s="209"/>
    </row>
    <row r="831" spans="2:7">
      <c r="B831" s="208"/>
      <c r="C831" s="208"/>
      <c r="D831" s="208"/>
      <c r="E831" s="208"/>
      <c r="F831" s="208"/>
      <c r="G831" s="209"/>
    </row>
    <row r="832" spans="2:7">
      <c r="B832" s="208"/>
      <c r="C832" s="208"/>
      <c r="D832" s="208"/>
      <c r="E832" s="208"/>
      <c r="F832" s="208"/>
      <c r="G832" s="209"/>
    </row>
    <row r="833" spans="2:7">
      <c r="B833" s="208"/>
      <c r="C833" s="208"/>
      <c r="D833" s="208"/>
      <c r="E833" s="208"/>
      <c r="F833" s="208"/>
      <c r="G833" s="209"/>
    </row>
    <row r="834" spans="2:7">
      <c r="B834" s="208"/>
      <c r="C834" s="208"/>
      <c r="D834" s="208"/>
      <c r="E834" s="208"/>
      <c r="F834" s="208"/>
      <c r="G834" s="209"/>
    </row>
    <row r="835" spans="2:7">
      <c r="B835" s="208"/>
      <c r="C835" s="208"/>
      <c r="D835" s="208"/>
      <c r="E835" s="208"/>
      <c r="F835" s="208"/>
      <c r="G835" s="209"/>
    </row>
    <row r="836" spans="2:7">
      <c r="B836" s="208"/>
      <c r="C836" s="208"/>
      <c r="D836" s="208"/>
      <c r="E836" s="208"/>
      <c r="F836" s="208"/>
      <c r="G836" s="209"/>
    </row>
    <row r="837" spans="2:7">
      <c r="B837" s="208"/>
      <c r="C837" s="208"/>
      <c r="D837" s="208"/>
      <c r="E837" s="208"/>
      <c r="F837" s="208"/>
      <c r="G837" s="209"/>
    </row>
    <row r="838" spans="2:7">
      <c r="B838" s="208"/>
      <c r="C838" s="208"/>
      <c r="D838" s="208"/>
      <c r="E838" s="208"/>
      <c r="F838" s="208"/>
      <c r="G838" s="209"/>
    </row>
    <row r="839" spans="2:7">
      <c r="B839" s="208"/>
      <c r="C839" s="208"/>
      <c r="D839" s="208"/>
      <c r="E839" s="208"/>
      <c r="F839" s="208"/>
      <c r="G839" s="209"/>
    </row>
    <row r="840" spans="2:7">
      <c r="B840" s="208"/>
      <c r="C840" s="208"/>
      <c r="D840" s="208"/>
      <c r="E840" s="208"/>
      <c r="F840" s="208"/>
      <c r="G840" s="209"/>
    </row>
    <row r="841" spans="2:7">
      <c r="B841" s="208"/>
      <c r="C841" s="208"/>
      <c r="D841" s="208"/>
      <c r="E841" s="208"/>
      <c r="F841" s="208"/>
      <c r="G841" s="209"/>
    </row>
    <row r="842" spans="2:7">
      <c r="B842" s="208"/>
      <c r="C842" s="208"/>
      <c r="D842" s="208"/>
      <c r="E842" s="208"/>
      <c r="F842" s="208"/>
      <c r="G842" s="209"/>
    </row>
    <row r="843" spans="2:7">
      <c r="B843" s="208"/>
      <c r="C843" s="208"/>
      <c r="D843" s="208"/>
      <c r="E843" s="208"/>
      <c r="F843" s="208"/>
      <c r="G843" s="209"/>
    </row>
    <row r="844" spans="2:7">
      <c r="B844" s="208"/>
      <c r="C844" s="208"/>
      <c r="D844" s="208"/>
      <c r="E844" s="208"/>
      <c r="F844" s="208"/>
      <c r="G844" s="209"/>
    </row>
    <row r="845" spans="2:7">
      <c r="B845" s="208"/>
      <c r="C845" s="208"/>
      <c r="D845" s="208"/>
      <c r="E845" s="208"/>
      <c r="F845" s="208"/>
      <c r="G845" s="209"/>
    </row>
    <row r="846" spans="2:7">
      <c r="B846" s="208"/>
      <c r="C846" s="208"/>
      <c r="D846" s="208"/>
      <c r="E846" s="208"/>
      <c r="F846" s="208"/>
      <c r="G846" s="209"/>
    </row>
    <row r="847" spans="2:7">
      <c r="B847" s="208"/>
      <c r="C847" s="208"/>
      <c r="D847" s="208"/>
      <c r="E847" s="208"/>
      <c r="F847" s="208"/>
      <c r="G847" s="209"/>
    </row>
    <row r="848" spans="2:7">
      <c r="B848" s="208"/>
      <c r="C848" s="208"/>
      <c r="D848" s="208"/>
      <c r="E848" s="208"/>
      <c r="F848" s="208"/>
      <c r="G848" s="209"/>
    </row>
    <row r="849" spans="2:7">
      <c r="B849" s="208"/>
      <c r="C849" s="208"/>
      <c r="D849" s="208"/>
      <c r="E849" s="208"/>
      <c r="F849" s="208"/>
      <c r="G849" s="209"/>
    </row>
    <row r="850" spans="2:7">
      <c r="B850" s="208"/>
      <c r="C850" s="208"/>
      <c r="D850" s="208"/>
      <c r="E850" s="208"/>
      <c r="F850" s="208"/>
      <c r="G850" s="209"/>
    </row>
    <row r="851" spans="2:7">
      <c r="B851" s="208"/>
      <c r="C851" s="208"/>
      <c r="D851" s="208"/>
      <c r="E851" s="208"/>
      <c r="F851" s="208"/>
      <c r="G851" s="209"/>
    </row>
    <row r="852" spans="2:7">
      <c r="B852" s="208"/>
      <c r="C852" s="208"/>
      <c r="D852" s="208"/>
      <c r="E852" s="208"/>
      <c r="F852" s="208"/>
      <c r="G852" s="209"/>
    </row>
    <row r="853" spans="2:7">
      <c r="B853" s="208"/>
      <c r="C853" s="208"/>
      <c r="D853" s="208"/>
      <c r="E853" s="208"/>
      <c r="F853" s="208"/>
      <c r="G853" s="209"/>
    </row>
    <row r="854" spans="2:7">
      <c r="B854" s="208"/>
      <c r="C854" s="208"/>
      <c r="D854" s="208"/>
      <c r="E854" s="208"/>
      <c r="F854" s="208"/>
      <c r="G854" s="209"/>
    </row>
    <row r="855" spans="2:7">
      <c r="B855" s="208"/>
      <c r="C855" s="208"/>
      <c r="D855" s="208"/>
      <c r="E855" s="208"/>
      <c r="F855" s="208"/>
      <c r="G855" s="209"/>
    </row>
    <row r="856" spans="2:7">
      <c r="B856" s="208"/>
      <c r="C856" s="208"/>
      <c r="D856" s="208"/>
      <c r="E856" s="208"/>
      <c r="F856" s="208"/>
      <c r="G856" s="209"/>
    </row>
    <row r="857" spans="2:7">
      <c r="B857" s="208"/>
      <c r="C857" s="208"/>
      <c r="D857" s="208"/>
      <c r="E857" s="208"/>
      <c r="F857" s="208"/>
      <c r="G857" s="209"/>
    </row>
    <row r="858" spans="2:7">
      <c r="B858" s="208"/>
      <c r="C858" s="208"/>
      <c r="D858" s="208"/>
      <c r="E858" s="208"/>
      <c r="F858" s="208"/>
      <c r="G858" s="209"/>
    </row>
    <row r="859" spans="2:7">
      <c r="B859" s="208"/>
      <c r="C859" s="208"/>
      <c r="D859" s="208"/>
      <c r="E859" s="208"/>
      <c r="F859" s="208"/>
      <c r="G859" s="209"/>
    </row>
    <row r="860" spans="2:7">
      <c r="B860" s="208"/>
      <c r="C860" s="208"/>
      <c r="D860" s="208"/>
      <c r="E860" s="208"/>
      <c r="F860" s="208"/>
      <c r="G860" s="209"/>
    </row>
    <row r="861" spans="2:7">
      <c r="B861" s="208"/>
      <c r="C861" s="208"/>
      <c r="D861" s="208"/>
      <c r="E861" s="208"/>
      <c r="F861" s="208"/>
      <c r="G861" s="209"/>
    </row>
    <row r="862" spans="2:7">
      <c r="B862" s="208"/>
      <c r="C862" s="208"/>
      <c r="D862" s="208"/>
      <c r="E862" s="208"/>
      <c r="F862" s="208"/>
      <c r="G862" s="209"/>
    </row>
    <row r="863" spans="2:7">
      <c r="B863" s="208"/>
      <c r="C863" s="208"/>
      <c r="D863" s="208"/>
      <c r="E863" s="208"/>
      <c r="F863" s="208"/>
      <c r="G863" s="209"/>
    </row>
    <row r="864" spans="2:7">
      <c r="B864" s="208"/>
      <c r="C864" s="208"/>
      <c r="D864" s="208"/>
      <c r="E864" s="208"/>
      <c r="F864" s="208"/>
      <c r="G864" s="209"/>
    </row>
    <row r="865" spans="2:7">
      <c r="B865" s="208"/>
      <c r="C865" s="208"/>
      <c r="D865" s="208"/>
      <c r="E865" s="208"/>
      <c r="F865" s="208"/>
      <c r="G865" s="209"/>
    </row>
    <row r="866" spans="2:7">
      <c r="B866" s="208"/>
      <c r="C866" s="208"/>
      <c r="D866" s="208"/>
      <c r="E866" s="208"/>
      <c r="F866" s="208"/>
      <c r="G866" s="209"/>
    </row>
    <row r="867" spans="2:7">
      <c r="B867" s="208"/>
      <c r="C867" s="208"/>
      <c r="D867" s="208"/>
      <c r="E867" s="208"/>
      <c r="F867" s="208"/>
      <c r="G867" s="209"/>
    </row>
    <row r="868" spans="2:7">
      <c r="B868" s="208"/>
      <c r="C868" s="208"/>
      <c r="D868" s="208"/>
      <c r="E868" s="208"/>
      <c r="F868" s="208"/>
      <c r="G868" s="209"/>
    </row>
    <row r="869" spans="2:7">
      <c r="B869" s="208"/>
      <c r="C869" s="208"/>
      <c r="D869" s="208"/>
      <c r="E869" s="208"/>
      <c r="F869" s="208"/>
      <c r="G869" s="209"/>
    </row>
    <row r="870" spans="2:7">
      <c r="B870" s="208"/>
      <c r="C870" s="208"/>
      <c r="D870" s="208"/>
      <c r="E870" s="208"/>
      <c r="F870" s="208"/>
      <c r="G870" s="209"/>
    </row>
    <row r="871" spans="2:7">
      <c r="B871" s="208"/>
      <c r="C871" s="208"/>
      <c r="D871" s="208"/>
      <c r="E871" s="208"/>
      <c r="F871" s="208"/>
      <c r="G871" s="209"/>
    </row>
    <row r="872" spans="2:7">
      <c r="B872" s="208"/>
      <c r="C872" s="208"/>
      <c r="D872" s="208"/>
      <c r="E872" s="208"/>
      <c r="F872" s="208"/>
      <c r="G872" s="209"/>
    </row>
    <row r="873" spans="2:7">
      <c r="B873" s="208"/>
      <c r="C873" s="208"/>
      <c r="D873" s="208"/>
      <c r="E873" s="208"/>
      <c r="F873" s="208"/>
      <c r="G873" s="209"/>
    </row>
    <row r="874" spans="2:7">
      <c r="B874" s="208"/>
      <c r="C874" s="208"/>
      <c r="D874" s="208"/>
      <c r="E874" s="208"/>
      <c r="F874" s="208"/>
      <c r="G874" s="209"/>
    </row>
    <row r="875" spans="2:7">
      <c r="B875" s="208"/>
      <c r="C875" s="208"/>
      <c r="D875" s="208"/>
      <c r="E875" s="208"/>
      <c r="F875" s="208"/>
      <c r="G875" s="209"/>
    </row>
    <row r="876" spans="2:7">
      <c r="B876" s="208"/>
      <c r="C876" s="208"/>
      <c r="D876" s="208"/>
      <c r="E876" s="208"/>
      <c r="F876" s="208"/>
      <c r="G876" s="209"/>
    </row>
    <row r="877" spans="2:7">
      <c r="B877" s="208"/>
      <c r="C877" s="208"/>
      <c r="D877" s="208"/>
      <c r="E877" s="208"/>
      <c r="F877" s="208"/>
      <c r="G877" s="209"/>
    </row>
    <row r="878" spans="2:7">
      <c r="B878" s="208"/>
      <c r="C878" s="208"/>
      <c r="D878" s="208"/>
      <c r="E878" s="208"/>
      <c r="F878" s="208"/>
      <c r="G878" s="209"/>
    </row>
    <row r="879" spans="2:7">
      <c r="B879" s="208"/>
      <c r="C879" s="208"/>
      <c r="D879" s="208"/>
      <c r="E879" s="208"/>
      <c r="F879" s="208"/>
      <c r="G879" s="209"/>
    </row>
    <row r="880" spans="2:7">
      <c r="B880" s="208"/>
      <c r="C880" s="208"/>
      <c r="D880" s="208"/>
      <c r="E880" s="208"/>
      <c r="F880" s="208"/>
      <c r="G880" s="209"/>
    </row>
    <row r="881" spans="2:7">
      <c r="B881" s="208"/>
      <c r="C881" s="208"/>
      <c r="D881" s="208"/>
      <c r="E881" s="208"/>
      <c r="F881" s="208"/>
      <c r="G881" s="209"/>
    </row>
    <row r="882" spans="2:7">
      <c r="B882" s="208"/>
      <c r="C882" s="208"/>
      <c r="D882" s="208"/>
      <c r="E882" s="208"/>
      <c r="F882" s="208"/>
      <c r="G882" s="209"/>
    </row>
    <row r="883" spans="2:7">
      <c r="B883" s="208"/>
      <c r="C883" s="208"/>
      <c r="D883" s="208"/>
      <c r="E883" s="208"/>
      <c r="F883" s="208"/>
      <c r="G883" s="209"/>
    </row>
    <row r="884" spans="2:7">
      <c r="B884" s="208"/>
      <c r="C884" s="208"/>
      <c r="D884" s="208"/>
      <c r="E884" s="208"/>
      <c r="F884" s="208"/>
      <c r="G884" s="209"/>
    </row>
    <row r="885" spans="2:7">
      <c r="B885" s="208"/>
      <c r="C885" s="208"/>
      <c r="D885" s="208"/>
      <c r="E885" s="208"/>
      <c r="F885" s="208"/>
      <c r="G885" s="209"/>
    </row>
    <row r="886" spans="2:7">
      <c r="B886" s="208"/>
      <c r="C886" s="208"/>
      <c r="D886" s="208"/>
      <c r="E886" s="208"/>
      <c r="F886" s="208"/>
      <c r="G886" s="209"/>
    </row>
    <row r="887" spans="2:7">
      <c r="B887" s="208"/>
      <c r="C887" s="208"/>
      <c r="D887" s="208"/>
      <c r="E887" s="208"/>
      <c r="F887" s="208"/>
      <c r="G887" s="209"/>
    </row>
    <row r="888" spans="2:7">
      <c r="B888" s="208"/>
      <c r="C888" s="208"/>
      <c r="D888" s="208"/>
      <c r="E888" s="208"/>
      <c r="F888" s="208"/>
      <c r="G888" s="209"/>
    </row>
    <row r="889" spans="2:7">
      <c r="B889" s="208"/>
      <c r="C889" s="208"/>
      <c r="D889" s="208"/>
      <c r="E889" s="208"/>
      <c r="F889" s="208"/>
      <c r="G889" s="209"/>
    </row>
    <row r="890" spans="2:7">
      <c r="B890" s="208"/>
      <c r="C890" s="208"/>
      <c r="D890" s="208"/>
      <c r="E890" s="208"/>
      <c r="F890" s="208"/>
      <c r="G890" s="209"/>
    </row>
    <row r="891" spans="2:7">
      <c r="B891" s="208"/>
      <c r="C891" s="208"/>
      <c r="D891" s="208"/>
      <c r="E891" s="208"/>
      <c r="F891" s="208"/>
      <c r="G891" s="209"/>
    </row>
    <row r="892" spans="2:7">
      <c r="B892" s="208"/>
      <c r="C892" s="208"/>
      <c r="D892" s="208"/>
      <c r="E892" s="208"/>
      <c r="F892" s="208"/>
      <c r="G892" s="209"/>
    </row>
    <row r="893" spans="2:7">
      <c r="B893" s="208"/>
      <c r="C893" s="208"/>
      <c r="D893" s="208"/>
      <c r="E893" s="208"/>
      <c r="F893" s="208"/>
      <c r="G893" s="209"/>
    </row>
    <row r="894" spans="2:7">
      <c r="B894" s="208"/>
      <c r="C894" s="208"/>
      <c r="D894" s="208"/>
      <c r="E894" s="208"/>
      <c r="F894" s="208"/>
      <c r="G894" s="209"/>
    </row>
    <row r="895" spans="2:7">
      <c r="B895" s="208"/>
      <c r="C895" s="208"/>
      <c r="D895" s="208"/>
      <c r="E895" s="208"/>
      <c r="F895" s="208"/>
      <c r="G895" s="209"/>
    </row>
    <row r="896" spans="2:7">
      <c r="B896" s="208"/>
      <c r="C896" s="208"/>
      <c r="D896" s="208"/>
      <c r="E896" s="208"/>
      <c r="F896" s="208"/>
      <c r="G896" s="209"/>
    </row>
    <row r="897" spans="2:7">
      <c r="B897" s="208"/>
      <c r="C897" s="208"/>
      <c r="D897" s="208"/>
      <c r="E897" s="208"/>
      <c r="F897" s="208"/>
      <c r="G897" s="209"/>
    </row>
    <row r="898" spans="2:7">
      <c r="B898" s="208"/>
      <c r="C898" s="208"/>
      <c r="D898" s="208"/>
      <c r="E898" s="208"/>
      <c r="F898" s="208"/>
      <c r="G898" s="209"/>
    </row>
    <row r="899" spans="2:7">
      <c r="B899" s="208"/>
      <c r="C899" s="208"/>
      <c r="D899" s="208"/>
      <c r="E899" s="208"/>
      <c r="F899" s="208"/>
      <c r="G899" s="209"/>
    </row>
    <row r="900" spans="2:7">
      <c r="B900" s="208"/>
      <c r="C900" s="208"/>
      <c r="D900" s="208"/>
      <c r="E900" s="208"/>
      <c r="F900" s="208"/>
      <c r="G900" s="209"/>
    </row>
    <row r="901" spans="2:7">
      <c r="B901" s="208"/>
      <c r="C901" s="208"/>
      <c r="D901" s="208"/>
      <c r="E901" s="208"/>
      <c r="F901" s="208"/>
      <c r="G901" s="209"/>
    </row>
    <row r="902" spans="2:7">
      <c r="B902" s="208"/>
      <c r="C902" s="208"/>
      <c r="D902" s="208"/>
      <c r="E902" s="208"/>
      <c r="F902" s="208"/>
      <c r="G902" s="209"/>
    </row>
    <row r="903" spans="2:7">
      <c r="B903" s="208"/>
      <c r="C903" s="208"/>
      <c r="D903" s="208"/>
      <c r="E903" s="208"/>
      <c r="F903" s="208"/>
      <c r="G903" s="209"/>
    </row>
    <row r="904" spans="2:7">
      <c r="B904" s="208"/>
      <c r="C904" s="208"/>
      <c r="D904" s="208"/>
      <c r="E904" s="208"/>
      <c r="F904" s="208"/>
      <c r="G904" s="209"/>
    </row>
    <row r="905" spans="2:7">
      <c r="B905" s="208"/>
      <c r="C905" s="208"/>
      <c r="D905" s="208"/>
      <c r="E905" s="208"/>
      <c r="F905" s="208"/>
      <c r="G905" s="209"/>
    </row>
    <row r="906" spans="2:7">
      <c r="B906" s="208"/>
      <c r="C906" s="208"/>
      <c r="D906" s="208"/>
      <c r="E906" s="208"/>
      <c r="F906" s="208"/>
      <c r="G906" s="209"/>
    </row>
    <row r="907" spans="2:7">
      <c r="B907" s="208"/>
      <c r="C907" s="208"/>
      <c r="D907" s="208"/>
      <c r="E907" s="208"/>
      <c r="F907" s="208"/>
      <c r="G907" s="209"/>
    </row>
    <row r="908" spans="2:7">
      <c r="B908" s="208"/>
      <c r="C908" s="208"/>
      <c r="D908" s="208"/>
      <c r="E908" s="208"/>
      <c r="F908" s="208"/>
      <c r="G908" s="209"/>
    </row>
    <row r="909" spans="2:7">
      <c r="B909" s="208"/>
      <c r="C909" s="208"/>
      <c r="D909" s="208"/>
      <c r="E909" s="208"/>
      <c r="F909" s="208"/>
      <c r="G909" s="209"/>
    </row>
    <row r="910" spans="2:7">
      <c r="B910" s="208"/>
      <c r="C910" s="208"/>
      <c r="D910" s="208"/>
      <c r="E910" s="208"/>
      <c r="F910" s="208"/>
      <c r="G910" s="209"/>
    </row>
    <row r="911" spans="2:7">
      <c r="B911" s="208"/>
      <c r="C911" s="208"/>
      <c r="D911" s="208"/>
      <c r="E911" s="208"/>
      <c r="F911" s="208"/>
      <c r="G911" s="209"/>
    </row>
    <row r="912" spans="2:7">
      <c r="B912" s="208"/>
      <c r="C912" s="208"/>
      <c r="D912" s="208"/>
      <c r="E912" s="208"/>
      <c r="F912" s="208"/>
      <c r="G912" s="209"/>
    </row>
    <row r="913" spans="2:7">
      <c r="B913" s="208"/>
      <c r="C913" s="208"/>
      <c r="D913" s="208"/>
      <c r="E913" s="208"/>
      <c r="F913" s="208"/>
      <c r="G913" s="209"/>
    </row>
    <row r="914" spans="2:7">
      <c r="B914" s="208"/>
      <c r="C914" s="208"/>
      <c r="D914" s="208"/>
      <c r="E914" s="208"/>
      <c r="F914" s="208"/>
      <c r="G914" s="209"/>
    </row>
    <row r="915" spans="2:7">
      <c r="B915" s="208"/>
      <c r="C915" s="208"/>
      <c r="D915" s="208"/>
      <c r="E915" s="208"/>
      <c r="F915" s="208"/>
      <c r="G915" s="209"/>
    </row>
    <row r="916" spans="2:7">
      <c r="B916" s="208"/>
      <c r="C916" s="208"/>
      <c r="D916" s="208"/>
      <c r="E916" s="208"/>
      <c r="F916" s="208"/>
      <c r="G916" s="209"/>
    </row>
    <row r="917" spans="2:7">
      <c r="B917" s="208"/>
      <c r="C917" s="208"/>
      <c r="D917" s="208"/>
      <c r="E917" s="208"/>
      <c r="F917" s="208"/>
      <c r="G917" s="209"/>
    </row>
    <row r="918" spans="2:7">
      <c r="B918" s="208"/>
      <c r="C918" s="208"/>
      <c r="D918" s="208"/>
      <c r="E918" s="208"/>
      <c r="F918" s="208"/>
      <c r="G918" s="209"/>
    </row>
    <row r="919" spans="2:7">
      <c r="B919" s="208"/>
      <c r="C919" s="208"/>
      <c r="D919" s="208"/>
      <c r="E919" s="208"/>
      <c r="F919" s="208"/>
      <c r="G919" s="209"/>
    </row>
    <row r="920" spans="2:7">
      <c r="B920" s="208"/>
      <c r="C920" s="208"/>
      <c r="D920" s="208"/>
      <c r="E920" s="208"/>
      <c r="F920" s="208"/>
      <c r="G920" s="209"/>
    </row>
    <row r="921" spans="2:7">
      <c r="B921" s="208"/>
      <c r="C921" s="208"/>
      <c r="D921" s="208"/>
      <c r="E921" s="208"/>
      <c r="F921" s="208"/>
      <c r="G921" s="209"/>
    </row>
    <row r="922" spans="2:7">
      <c r="B922" s="208"/>
      <c r="C922" s="208"/>
      <c r="D922" s="208"/>
      <c r="E922" s="208"/>
      <c r="F922" s="208"/>
      <c r="G922" s="209"/>
    </row>
    <row r="923" spans="2:7">
      <c r="B923" s="208"/>
      <c r="C923" s="208"/>
      <c r="D923" s="208"/>
      <c r="E923" s="208"/>
      <c r="F923" s="208"/>
      <c r="G923" s="209"/>
    </row>
    <row r="924" spans="2:7">
      <c r="B924" s="208"/>
      <c r="C924" s="208"/>
      <c r="D924" s="208"/>
      <c r="E924" s="208"/>
      <c r="F924" s="208"/>
      <c r="G924" s="209"/>
    </row>
    <row r="925" spans="2:7">
      <c r="B925" s="208"/>
      <c r="C925" s="208"/>
      <c r="D925" s="208"/>
      <c r="E925" s="208"/>
      <c r="F925" s="208"/>
      <c r="G925" s="209"/>
    </row>
    <row r="926" spans="2:7">
      <c r="B926" s="208"/>
      <c r="C926" s="208"/>
      <c r="D926" s="208"/>
      <c r="E926" s="208"/>
      <c r="F926" s="208"/>
      <c r="G926" s="209"/>
    </row>
    <row r="927" spans="2:7">
      <c r="B927" s="208"/>
      <c r="C927" s="208"/>
      <c r="D927" s="208"/>
      <c r="E927" s="208"/>
      <c r="F927" s="208"/>
      <c r="G927" s="209"/>
    </row>
    <row r="928" spans="2:7">
      <c r="B928" s="208"/>
      <c r="C928" s="208"/>
      <c r="D928" s="208"/>
      <c r="E928" s="208"/>
      <c r="F928" s="208"/>
      <c r="G928" s="209"/>
    </row>
    <row r="929" spans="2:7">
      <c r="B929" s="208"/>
      <c r="C929" s="208"/>
      <c r="D929" s="208"/>
      <c r="E929" s="208"/>
      <c r="F929" s="208"/>
      <c r="G929" s="209"/>
    </row>
    <row r="930" spans="2:7">
      <c r="B930" s="208"/>
      <c r="C930" s="208"/>
      <c r="D930" s="208"/>
      <c r="E930" s="208"/>
      <c r="F930" s="208"/>
      <c r="G930" s="209"/>
    </row>
    <row r="931" spans="2:7">
      <c r="B931" s="208"/>
      <c r="C931" s="208"/>
      <c r="D931" s="208"/>
      <c r="E931" s="208"/>
      <c r="F931" s="208"/>
      <c r="G931" s="209"/>
    </row>
    <row r="932" spans="2:7">
      <c r="B932" s="208"/>
      <c r="C932" s="208"/>
      <c r="D932" s="208"/>
      <c r="E932" s="208"/>
      <c r="F932" s="208"/>
      <c r="G932" s="209"/>
    </row>
    <row r="933" spans="2:7">
      <c r="B933" s="208"/>
      <c r="C933" s="208"/>
      <c r="D933" s="208"/>
      <c r="E933" s="208"/>
      <c r="F933" s="208"/>
      <c r="G933" s="209"/>
    </row>
    <row r="934" spans="2:7">
      <c r="B934" s="208"/>
      <c r="C934" s="208"/>
      <c r="D934" s="208"/>
      <c r="E934" s="208"/>
      <c r="F934" s="208"/>
      <c r="G934" s="209"/>
    </row>
    <row r="935" spans="2:7">
      <c r="B935" s="208"/>
      <c r="C935" s="208"/>
      <c r="D935" s="208"/>
      <c r="E935" s="208"/>
      <c r="F935" s="208"/>
      <c r="G935" s="209"/>
    </row>
    <row r="936" spans="2:7">
      <c r="B936" s="208"/>
      <c r="C936" s="208"/>
      <c r="D936" s="208"/>
      <c r="E936" s="208"/>
      <c r="F936" s="208"/>
      <c r="G936" s="209"/>
    </row>
    <row r="937" spans="2:7">
      <c r="B937" s="208"/>
      <c r="C937" s="208"/>
      <c r="D937" s="208"/>
      <c r="E937" s="208"/>
      <c r="F937" s="208"/>
      <c r="G937" s="209"/>
    </row>
    <row r="938" spans="2:7">
      <c r="B938" s="208"/>
      <c r="C938" s="208"/>
      <c r="D938" s="208"/>
      <c r="E938" s="208"/>
      <c r="F938" s="208"/>
      <c r="G938" s="209"/>
    </row>
    <row r="939" spans="2:7">
      <c r="B939" s="208"/>
      <c r="C939" s="208"/>
      <c r="D939" s="208"/>
      <c r="E939" s="208"/>
      <c r="F939" s="208"/>
      <c r="G939" s="209"/>
    </row>
    <row r="940" spans="2:7">
      <c r="B940" s="208"/>
      <c r="C940" s="208"/>
      <c r="D940" s="208"/>
      <c r="E940" s="208"/>
      <c r="F940" s="208"/>
      <c r="G940" s="209"/>
    </row>
    <row r="941" spans="2:7">
      <c r="B941" s="208"/>
      <c r="C941" s="208"/>
      <c r="D941" s="208"/>
      <c r="E941" s="208"/>
      <c r="F941" s="208"/>
      <c r="G941" s="209"/>
    </row>
    <row r="942" spans="2:7">
      <c r="B942" s="208"/>
      <c r="C942" s="208"/>
      <c r="D942" s="208"/>
      <c r="E942" s="208"/>
      <c r="F942" s="208"/>
      <c r="G942" s="209"/>
    </row>
    <row r="943" spans="2:7">
      <c r="B943" s="208"/>
      <c r="C943" s="208"/>
      <c r="D943" s="208"/>
      <c r="E943" s="208"/>
      <c r="F943" s="208"/>
      <c r="G943" s="209"/>
    </row>
    <row r="944" spans="2:7">
      <c r="B944" s="208"/>
      <c r="C944" s="208"/>
      <c r="D944" s="208"/>
      <c r="E944" s="208"/>
      <c r="F944" s="208"/>
      <c r="G944" s="209"/>
    </row>
    <row r="945" spans="2:7">
      <c r="B945" s="208"/>
      <c r="C945" s="208"/>
      <c r="D945" s="208"/>
      <c r="E945" s="208"/>
      <c r="F945" s="208"/>
      <c r="G945" s="209"/>
    </row>
    <row r="946" spans="2:7">
      <c r="B946" s="208"/>
      <c r="C946" s="208"/>
      <c r="D946" s="208"/>
      <c r="E946" s="208"/>
      <c r="F946" s="208"/>
      <c r="G946" s="209"/>
    </row>
    <row r="947" spans="2:7">
      <c r="B947" s="208"/>
      <c r="C947" s="208"/>
      <c r="D947" s="208"/>
      <c r="E947" s="208"/>
      <c r="F947" s="208"/>
      <c r="G947" s="209"/>
    </row>
    <row r="948" spans="2:7">
      <c r="B948" s="208"/>
      <c r="C948" s="208"/>
      <c r="D948" s="208"/>
      <c r="E948" s="208"/>
      <c r="F948" s="208"/>
      <c r="G948" s="209"/>
    </row>
    <row r="949" spans="2:7">
      <c r="B949" s="208"/>
      <c r="C949" s="208"/>
      <c r="D949" s="208"/>
      <c r="E949" s="208"/>
      <c r="F949" s="208"/>
      <c r="G949" s="209"/>
    </row>
    <row r="950" spans="2:7">
      <c r="B950" s="208"/>
      <c r="C950" s="208"/>
      <c r="D950" s="208"/>
      <c r="E950" s="208"/>
      <c r="F950" s="208"/>
      <c r="G950" s="209"/>
    </row>
    <row r="951" spans="2:7">
      <c r="B951" s="208"/>
      <c r="C951" s="208"/>
      <c r="D951" s="208"/>
      <c r="E951" s="208"/>
      <c r="F951" s="208"/>
      <c r="G951" s="209"/>
    </row>
    <row r="952" spans="2:7">
      <c r="B952" s="208"/>
      <c r="C952" s="208"/>
      <c r="D952" s="208"/>
      <c r="E952" s="208"/>
      <c r="F952" s="208"/>
      <c r="G952" s="209"/>
    </row>
    <row r="953" spans="2:7">
      <c r="B953" s="208"/>
      <c r="C953" s="208"/>
      <c r="D953" s="208"/>
      <c r="E953" s="208"/>
      <c r="F953" s="208"/>
      <c r="G953" s="209"/>
    </row>
    <row r="954" spans="2:7">
      <c r="B954" s="208"/>
      <c r="C954" s="208"/>
      <c r="D954" s="208"/>
      <c r="E954" s="208"/>
      <c r="F954" s="208"/>
      <c r="G954" s="209"/>
    </row>
    <row r="955" spans="2:7">
      <c r="B955" s="208"/>
      <c r="C955" s="208"/>
      <c r="D955" s="208"/>
      <c r="E955" s="208"/>
      <c r="F955" s="208"/>
      <c r="G955" s="209"/>
    </row>
    <row r="956" spans="2:7">
      <c r="B956" s="208"/>
      <c r="C956" s="208"/>
      <c r="D956" s="208"/>
      <c r="E956" s="208"/>
      <c r="F956" s="208"/>
      <c r="G956" s="209"/>
    </row>
    <row r="957" spans="2:7">
      <c r="B957" s="208"/>
      <c r="C957" s="208"/>
      <c r="D957" s="208"/>
      <c r="E957" s="208"/>
      <c r="F957" s="208"/>
      <c r="G957" s="209"/>
    </row>
    <row r="958" spans="2:7">
      <c r="B958" s="208"/>
      <c r="C958" s="208"/>
      <c r="D958" s="208"/>
      <c r="E958" s="208"/>
      <c r="F958" s="208"/>
      <c r="G958" s="209"/>
    </row>
    <row r="959" spans="2:7">
      <c r="B959" s="208"/>
      <c r="C959" s="208"/>
      <c r="D959" s="208"/>
      <c r="E959" s="208"/>
      <c r="F959" s="208"/>
      <c r="G959" s="209"/>
    </row>
    <row r="960" spans="2:7">
      <c r="B960" s="208"/>
      <c r="C960" s="208"/>
      <c r="D960" s="208"/>
      <c r="E960" s="208"/>
      <c r="F960" s="208"/>
      <c r="G960" s="209"/>
    </row>
    <row r="961" spans="2:7">
      <c r="B961" s="208"/>
      <c r="C961" s="208"/>
      <c r="D961" s="208"/>
      <c r="E961" s="208"/>
      <c r="F961" s="208"/>
      <c r="G961" s="209"/>
    </row>
    <row r="962" spans="2:7">
      <c r="B962" s="208"/>
      <c r="C962" s="208"/>
      <c r="D962" s="208"/>
      <c r="E962" s="208"/>
      <c r="F962" s="208"/>
      <c r="G962" s="209"/>
    </row>
    <row r="963" spans="2:7">
      <c r="B963" s="208"/>
      <c r="C963" s="208"/>
      <c r="D963" s="208"/>
      <c r="E963" s="208"/>
      <c r="F963" s="208"/>
      <c r="G963" s="209"/>
    </row>
    <row r="964" spans="2:7">
      <c r="B964" s="208"/>
      <c r="C964" s="208"/>
      <c r="D964" s="208"/>
      <c r="E964" s="208"/>
      <c r="F964" s="208"/>
      <c r="G964" s="209"/>
    </row>
    <row r="965" spans="2:7">
      <c r="B965" s="208"/>
      <c r="C965" s="208"/>
      <c r="D965" s="208"/>
      <c r="E965" s="208"/>
      <c r="F965" s="208"/>
      <c r="G965" s="209"/>
    </row>
    <row r="966" spans="2:7">
      <c r="B966" s="208"/>
      <c r="C966" s="208"/>
      <c r="D966" s="208"/>
      <c r="E966" s="208"/>
      <c r="F966" s="208"/>
      <c r="G966" s="209"/>
    </row>
    <row r="967" spans="2:7">
      <c r="B967" s="208"/>
      <c r="C967" s="208"/>
      <c r="D967" s="208"/>
      <c r="E967" s="208"/>
      <c r="F967" s="208"/>
      <c r="G967" s="209"/>
    </row>
    <row r="968" spans="2:7">
      <c r="B968" s="208"/>
      <c r="C968" s="208"/>
      <c r="D968" s="208"/>
      <c r="E968" s="208"/>
      <c r="F968" s="208"/>
      <c r="G968" s="209"/>
    </row>
    <row r="969" spans="2:7">
      <c r="B969" s="208"/>
      <c r="C969" s="208"/>
      <c r="D969" s="208"/>
      <c r="E969" s="208"/>
      <c r="F969" s="208"/>
      <c r="G969" s="209"/>
    </row>
    <row r="970" spans="2:7">
      <c r="B970" s="208"/>
      <c r="C970" s="208"/>
      <c r="D970" s="208"/>
      <c r="E970" s="208"/>
      <c r="F970" s="208"/>
      <c r="G970" s="209"/>
    </row>
    <row r="971" spans="2:7">
      <c r="B971" s="208"/>
      <c r="C971" s="208"/>
      <c r="D971" s="208"/>
      <c r="E971" s="208"/>
      <c r="F971" s="208"/>
      <c r="G971" s="209"/>
    </row>
    <row r="972" spans="2:7">
      <c r="B972" s="208"/>
      <c r="C972" s="208"/>
      <c r="D972" s="208"/>
      <c r="E972" s="208"/>
      <c r="F972" s="208"/>
      <c r="G972" s="209"/>
    </row>
    <row r="973" spans="2:7">
      <c r="B973" s="208"/>
      <c r="C973" s="208"/>
      <c r="D973" s="208"/>
      <c r="E973" s="208"/>
      <c r="F973" s="208"/>
      <c r="G973" s="209"/>
    </row>
    <row r="974" spans="2:7">
      <c r="B974" s="208"/>
      <c r="C974" s="208"/>
      <c r="D974" s="208"/>
      <c r="E974" s="208"/>
      <c r="F974" s="208"/>
      <c r="G974" s="209"/>
    </row>
    <row r="975" spans="2:7">
      <c r="B975" s="208"/>
      <c r="C975" s="208"/>
      <c r="D975" s="208"/>
      <c r="E975" s="208"/>
      <c r="F975" s="208"/>
      <c r="G975" s="209"/>
    </row>
    <row r="976" spans="2:7">
      <c r="B976" s="208"/>
      <c r="C976" s="208"/>
      <c r="D976" s="208"/>
      <c r="E976" s="208"/>
      <c r="F976" s="208"/>
      <c r="G976" s="209"/>
    </row>
    <row r="977" spans="2:7">
      <c r="B977" s="208"/>
      <c r="C977" s="208"/>
      <c r="D977" s="208"/>
      <c r="E977" s="208"/>
      <c r="F977" s="208"/>
      <c r="G977" s="209"/>
    </row>
    <row r="978" spans="2:7">
      <c r="B978" s="208"/>
      <c r="C978" s="208"/>
      <c r="D978" s="208"/>
      <c r="E978" s="208"/>
      <c r="F978" s="208"/>
      <c r="G978" s="209"/>
    </row>
    <row r="979" spans="2:7">
      <c r="B979" s="208"/>
      <c r="C979" s="208"/>
      <c r="D979" s="208"/>
      <c r="E979" s="208"/>
      <c r="F979" s="208"/>
      <c r="G979" s="209"/>
    </row>
    <row r="980" spans="2:7">
      <c r="B980" s="208"/>
      <c r="C980" s="208"/>
      <c r="D980" s="208"/>
      <c r="E980" s="208"/>
      <c r="F980" s="208"/>
      <c r="G980" s="209"/>
    </row>
    <row r="981" spans="2:7">
      <c r="B981" s="208"/>
      <c r="C981" s="208"/>
      <c r="D981" s="208"/>
      <c r="E981" s="208"/>
      <c r="F981" s="208"/>
      <c r="G981" s="209"/>
    </row>
    <row r="982" spans="2:7">
      <c r="B982" s="208"/>
      <c r="C982" s="208"/>
      <c r="D982" s="208"/>
      <c r="E982" s="208"/>
      <c r="F982" s="208"/>
      <c r="G982" s="209"/>
    </row>
    <row r="983" spans="2:7">
      <c r="B983" s="208"/>
      <c r="C983" s="208"/>
      <c r="D983" s="208"/>
      <c r="E983" s="208"/>
      <c r="F983" s="208"/>
      <c r="G983" s="209"/>
    </row>
    <row r="984" spans="2:7">
      <c r="B984" s="208"/>
      <c r="C984" s="208"/>
      <c r="D984" s="208"/>
      <c r="E984" s="208"/>
      <c r="F984" s="208"/>
      <c r="G984" s="209"/>
    </row>
    <row r="985" spans="2:7">
      <c r="B985" s="208"/>
      <c r="C985" s="208"/>
      <c r="D985" s="208"/>
      <c r="E985" s="208"/>
      <c r="F985" s="208"/>
      <c r="G985" s="209"/>
    </row>
    <row r="986" spans="2:7">
      <c r="B986" s="208"/>
      <c r="C986" s="208"/>
      <c r="D986" s="208"/>
      <c r="E986" s="208"/>
      <c r="F986" s="208"/>
      <c r="G986" s="209"/>
    </row>
    <row r="987" spans="2:7">
      <c r="B987" s="208"/>
      <c r="C987" s="208"/>
      <c r="D987" s="208"/>
      <c r="E987" s="208"/>
      <c r="F987" s="208"/>
      <c r="G987" s="209"/>
    </row>
    <row r="988" spans="2:7">
      <c r="B988" s="208"/>
      <c r="C988" s="208"/>
      <c r="D988" s="208"/>
      <c r="E988" s="208"/>
      <c r="F988" s="208"/>
      <c r="G988" s="209"/>
    </row>
    <row r="989" spans="2:7">
      <c r="B989" s="208"/>
      <c r="C989" s="208"/>
      <c r="D989" s="208"/>
      <c r="E989" s="208"/>
      <c r="F989" s="208"/>
      <c r="G989" s="209"/>
    </row>
    <row r="990" spans="2:7">
      <c r="B990" s="208"/>
      <c r="C990" s="208"/>
      <c r="D990" s="208"/>
      <c r="E990" s="208"/>
      <c r="F990" s="208"/>
      <c r="G990" s="209"/>
    </row>
  </sheetData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555A-E090-4BF1-8D65-3A5C436C09F2}">
  <dimension ref="B3:D11"/>
  <sheetViews>
    <sheetView workbookViewId="0">
      <selection activeCell="C57" sqref="C57"/>
    </sheetView>
  </sheetViews>
  <sheetFormatPr defaultRowHeight="12.75"/>
  <cols>
    <col min="2" max="2" width="11.85546875" customWidth="1"/>
  </cols>
  <sheetData>
    <row r="3" spans="2:4">
      <c r="C3" t="str">
        <f>'СТАТИСТИКА old'!X5</f>
        <v>План*</v>
      </c>
      <c r="D3" t="str">
        <f>'СТАТИСТИКА old'!Y5</f>
        <v>Факт</v>
      </c>
    </row>
    <row r="4" spans="2:4">
      <c r="B4" s="122" t="str">
        <f>'СТАТИСТИКА old'!X4</f>
        <v>Количество показов</v>
      </c>
      <c r="C4" s="122" t="e">
        <f>'СТАТИСТИКА old'!#REF!</f>
        <v>#REF!</v>
      </c>
      <c r="D4" s="122" t="e">
        <f>'СТАТИСТИКА old'!#REF!</f>
        <v>#REF!</v>
      </c>
    </row>
    <row r="5" spans="2:4">
      <c r="B5" s="122" t="str">
        <f>'СТАТИСТИКА old'!AD4</f>
        <v xml:space="preserve">Охват </v>
      </c>
      <c r="C5" s="122" t="e">
        <f>'СТАТИСТИКА old'!#REF!</f>
        <v>#REF!</v>
      </c>
      <c r="D5" s="122" t="e">
        <f>'СТАТИСТИКА old'!#REF!</f>
        <v>#REF!</v>
      </c>
    </row>
    <row r="6" spans="2:4">
      <c r="B6" s="122" t="str">
        <f>'СТАТИСТИКА old'!AJ4</f>
        <v>Количество просмотров</v>
      </c>
      <c r="C6" s="122" t="e">
        <f>'СТАТИСТИКА old'!#REF!</f>
        <v>#REF!</v>
      </c>
      <c r="D6" s="122" t="e">
        <f>'СТАТИСТИКА old'!#REF!</f>
        <v>#REF!</v>
      </c>
    </row>
    <row r="8" spans="2:4">
      <c r="B8" s="122"/>
    </row>
    <row r="9" spans="2:4">
      <c r="B9" s="122"/>
    </row>
    <row r="10" spans="2:4">
      <c r="C10" t="str">
        <f>C3</f>
        <v>План*</v>
      </c>
      <c r="D10" t="str">
        <f>D3</f>
        <v>Факт</v>
      </c>
    </row>
    <row r="11" spans="2:4">
      <c r="B11" s="122" t="str">
        <f>'СТАТИСТИКА old'!AP4</f>
        <v>Количество кликов</v>
      </c>
      <c r="C11" s="122" t="e">
        <f>'СТАТИСТИКА old'!#REF!</f>
        <v>#REF!</v>
      </c>
      <c r="D11" s="122" t="e">
        <f>'СТАТИСТИКА old'!#REF!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52CA-CD96-4C13-A221-72E583788E66}">
  <sheetPr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9" customWidth="1"/>
    <col min="2" max="2" width="45.140625" style="9" bestFit="1" customWidth="1"/>
    <col min="3" max="3" width="50" style="9" bestFit="1" customWidth="1"/>
    <col min="4" max="16384" width="9.140625" style="9"/>
  </cols>
  <sheetData>
    <row r="1" spans="2:3" ht="30">
      <c r="C1" s="10" t="s">
        <v>76</v>
      </c>
    </row>
    <row r="4" spans="2:3">
      <c r="B4" s="11" t="s">
        <v>77</v>
      </c>
    </row>
    <row r="5" spans="2:3">
      <c r="B5" s="12" t="s">
        <v>78</v>
      </c>
      <c r="C5" s="12" t="s">
        <v>79</v>
      </c>
    </row>
    <row r="6" spans="2:3" ht="230.25">
      <c r="B6" s="13" t="s">
        <v>76</v>
      </c>
      <c r="C6" s="14" t="s">
        <v>80</v>
      </c>
    </row>
    <row r="7" spans="2:3">
      <c r="B7" s="13" t="s">
        <v>81</v>
      </c>
      <c r="C7" s="14" t="s">
        <v>82</v>
      </c>
    </row>
    <row r="8" spans="2:3" ht="90">
      <c r="B8" s="13" t="s">
        <v>83</v>
      </c>
      <c r="C8" s="14" t="s">
        <v>84</v>
      </c>
    </row>
    <row r="9" spans="2:3" ht="26.25">
      <c r="B9" s="13" t="s">
        <v>85</v>
      </c>
      <c r="C9" s="14" t="s">
        <v>86</v>
      </c>
    </row>
    <row r="10" spans="2:3" ht="51.75">
      <c r="B10" s="13" t="s">
        <v>87</v>
      </c>
      <c r="C10" s="14" t="s">
        <v>88</v>
      </c>
    </row>
    <row r="12" spans="2:3">
      <c r="B12" s="11" t="s">
        <v>89</v>
      </c>
    </row>
    <row r="13" spans="2:3">
      <c r="B13" s="12" t="s">
        <v>78</v>
      </c>
      <c r="C13" s="12" t="s">
        <v>79</v>
      </c>
    </row>
    <row r="14" spans="2:3" ht="230.25">
      <c r="B14" s="13" t="s">
        <v>76</v>
      </c>
      <c r="C14" s="14" t="s">
        <v>80</v>
      </c>
    </row>
    <row r="15" spans="2:3">
      <c r="B15" s="13" t="s">
        <v>81</v>
      </c>
      <c r="C15" s="14" t="s">
        <v>82</v>
      </c>
    </row>
    <row r="16" spans="2:3" ht="90">
      <c r="B16" s="13" t="s">
        <v>83</v>
      </c>
      <c r="C16" s="14" t="s">
        <v>84</v>
      </c>
    </row>
    <row r="17" spans="2:3" ht="26.25">
      <c r="B17" s="13" t="s">
        <v>85</v>
      </c>
      <c r="C17" s="14" t="s">
        <v>86</v>
      </c>
    </row>
    <row r="18" spans="2:3" ht="39">
      <c r="B18" s="13" t="s">
        <v>87</v>
      </c>
      <c r="C18" s="14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</vt:i4>
      </vt:variant>
    </vt:vector>
  </HeadingPairs>
  <TitlesOfParts>
    <vt:vector size="18" baseType="lpstr">
      <vt:lpstr>СТАТИСТИКА</vt:lpstr>
      <vt:lpstr>СТАТИСТИКА old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  <vt:lpstr>'СТАТИСТИКА old'!Область_печати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Воеводина Евгения Владимировна</cp:lastModifiedBy>
  <cp:lastPrinted>2014-02-26T12:43:57Z</cp:lastPrinted>
  <dcterms:created xsi:type="dcterms:W3CDTF">2010-11-15T12:38:32Z</dcterms:created>
  <dcterms:modified xsi:type="dcterms:W3CDTF">2021-09-07T08:21:34Z</dcterms:modified>
</cp:coreProperties>
</file>